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never" codeName="ThisWorkbook"/>
  <mc:AlternateContent xmlns:mc="http://schemas.openxmlformats.org/markup-compatibility/2006">
    <mc:Choice Requires="x15">
      <x15ac:absPath xmlns:x15ac="http://schemas.microsoft.com/office/spreadsheetml/2010/11/ac" url="https://franklinenergy-my.sharepoint.com/personal/groemer_franklinenergy_com/Documents/TEP/Apps/2026/OneDrive_2_3-19-2026/"/>
    </mc:Choice>
  </mc:AlternateContent>
  <xr:revisionPtr revIDLastSave="2985" documentId="8_{624A04F2-C0CB-4D0A-9E71-5F459A4A5CF8}" xr6:coauthVersionLast="47" xr6:coauthVersionMax="47" xr10:uidLastSave="{279FD2BF-90E9-4E2E-A4EA-ADC07CF0528B}"/>
  <workbookProtection workbookAlgorithmName="SHA-512" workbookHashValue="s7K7sdn5jNir6nAZIeDpN+BMFhnzvDQa04U9uGWwqDCor/JMXNEOHDpUUAds43Fnz1BXcMISh+sncKK2SqTbNA==" workbookSaltValue="y9nPeyjgZTmz1QRtjbXj4A==" workbookSpinCount="100000" lockStructure="1"/>
  <bookViews>
    <workbookView xWindow="-108" yWindow="-108" windowWidth="23256" windowHeight="12456" firstSheet="1" activeTab="1" xr2:uid="{5890CA6A-B18E-4A51-8EEF-24212B0537EF}"/>
  </bookViews>
  <sheets>
    <sheet name="Cover" sheetId="52" r:id="rId1"/>
    <sheet name="HVAC" sheetId="51" r:id="rId2"/>
    <sheet name="Version History" sheetId="53" state="hidden" r:id="rId3"/>
  </sheets>
  <definedNames>
    <definedName name="_2.0_tons_1Phase">HVAC!$BB$178:$BB$180</definedName>
    <definedName name="_2.5_tons" localSheetId="1">HVAC!$AW$178:$AW$180</definedName>
    <definedName name="_2.5_tons_1Phase">HVAC!$BC$178:$BC$180</definedName>
    <definedName name="_3.0_tons" localSheetId="1">HVAC!$AX$178:$AX$180</definedName>
    <definedName name="_3.0_tons_1Phase">HVAC!$BD$178:$BD$180</definedName>
    <definedName name="_3.5_tons" localSheetId="1">HVAC!$AY$178:$AY$180</definedName>
    <definedName name="_3.5_tons_1Phase">HVAC!$BE$178:$BE$180</definedName>
    <definedName name="_4.0_tons" localSheetId="1">HVAC!$AZ$178:$AZ$180</definedName>
    <definedName name="_4.0_tons_1Phase">HVAC!$BF$178:$BF$180</definedName>
    <definedName name="_5.0_tons" localSheetId="1">HVAC!$BA$178:$BA$180</definedName>
    <definedName name="_5.0_tons_1Phase">HVAC!$BG$178:$BG$180</definedName>
    <definedName name="_xlnm._FilterDatabase" localSheetId="1" hidden="1">HVAC!$U$51:$V$60</definedName>
    <definedName name="AC_Unit_Single_Phase" localSheetId="1">HVAC!$AV$163:$AV$168</definedName>
    <definedName name="AC_Unit_Three_Phase" localSheetId="1">HVAC!$AX$163:$AX$172</definedName>
    <definedName name="Add_Economizers" localSheetId="1">HVAC!$BK$163:$BK$165</definedName>
    <definedName name="Advanced_Rooftop_Controls" localSheetId="1">HVAC!$BX$163:$BX$179</definedName>
    <definedName name="Chiller_Air_Cooled" localSheetId="1">HVAC!$BD$163:$BD$164</definedName>
    <definedName name="Chiller_Centrifugal" localSheetId="1">HVAC!$BB$163:$BB$167</definedName>
    <definedName name="Chiller_Positive_Displacement" localSheetId="1">HVAC!$BC$163:$BC$167</definedName>
    <definedName name="CO_Sensors" localSheetId="1">HVAC!$BQ$163:$BQ$166</definedName>
    <definedName name="CO2_Sensors" localSheetId="1">HVAC!$BP$163:$BP$176</definedName>
    <definedName name="Heat_Pump_Water_Heater" localSheetId="1">HVAC!$BW$163:$BW$164</definedName>
    <definedName name="Hotel_Room_Control_AC_Only" localSheetId="1">HVAC!$BI$163:$BI$165</definedName>
    <definedName name="Hotel_Room_Control_Heat_Pumps" localSheetId="1">HVAC!$BJ$163:$BJ$165</definedName>
    <definedName name="HP_Unit_Single_Phase" localSheetId="1">HVAC!$AW$163:$AW$168</definedName>
    <definedName name="HP_Unit_Three_Phase" localSheetId="1">HVAC!$AY$163:$AY$171</definedName>
    <definedName name="Measure" localSheetId="1">HVAC!$AU$163:$AU$177</definedName>
    <definedName name="Metric">HVAC!$BU$163:$BU$164</definedName>
    <definedName name="Minisplit_AC">HVAC!$AZ$163:$AZ$171</definedName>
    <definedName name="Minisplit_HP">HVAC!$BA$163:$BA$171</definedName>
    <definedName name="_xlnm.Print_Area" localSheetId="0">Cover!$A$1:$N$54</definedName>
    <definedName name="_xlnm.Print_Area" localSheetId="1">HVAC!$A$1:$AA$146</definedName>
    <definedName name="Programable_Thermostat" localSheetId="1">HVAC!$BG$163:$BG$164</definedName>
    <definedName name="Retro_Commissioning">HVAC!$BV$163:$BV$179</definedName>
    <definedName name="Shade_Screen" localSheetId="1">HVAC!$BS$163:$BS$164</definedName>
    <definedName name="Size">HVAC!$BY$163:$BY$164</definedName>
    <definedName name="under_5.4_tons" localSheetId="1">HVAC!$BH$178:$BH$181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4" i="51" l="1"/>
  <c r="Q51" i="51"/>
  <c r="AB55" i="51"/>
  <c r="AB56" i="51"/>
  <c r="AB57" i="51"/>
  <c r="AB58" i="51"/>
  <c r="AB60" i="51"/>
  <c r="AB61" i="51"/>
  <c r="AB62" i="51"/>
  <c r="AB63" i="51"/>
  <c r="AB65" i="51"/>
  <c r="AB66" i="51"/>
  <c r="AB67" i="51"/>
  <c r="AB68" i="51"/>
  <c r="AB52" i="51"/>
  <c r="AB53" i="51"/>
  <c r="AB54" i="51"/>
  <c r="BE82" i="51"/>
  <c r="BF82" i="51"/>
  <c r="BE83" i="51"/>
  <c r="BF83" i="51"/>
  <c r="BE84" i="51"/>
  <c r="BF84" i="51"/>
  <c r="BE85" i="51"/>
  <c r="BF85" i="51"/>
  <c r="BE86" i="51"/>
  <c r="BF86" i="51"/>
  <c r="BE87" i="51"/>
  <c r="BF87" i="51"/>
  <c r="BE88" i="51"/>
  <c r="BF88" i="51"/>
  <c r="BE89" i="51"/>
  <c r="BF89" i="51"/>
  <c r="BE90" i="51"/>
  <c r="BF90" i="51"/>
  <c r="BE81" i="51"/>
  <c r="BF81" i="51"/>
  <c r="BF80" i="51"/>
  <c r="BE80" i="51"/>
  <c r="BF79" i="51"/>
  <c r="BE79" i="51"/>
  <c r="BF78" i="51"/>
  <c r="BE78" i="51"/>
  <c r="BF77" i="51"/>
  <c r="BE77" i="51"/>
  <c r="BF76" i="51"/>
  <c r="BE76" i="51"/>
  <c r="BF75" i="51"/>
  <c r="BE75" i="51"/>
  <c r="BF74" i="51"/>
  <c r="BE74" i="51"/>
  <c r="BF73" i="51"/>
  <c r="BE73" i="51"/>
  <c r="BF72" i="51"/>
  <c r="BE72" i="51"/>
  <c r="BF71" i="51"/>
  <c r="BE71" i="51"/>
  <c r="BF70" i="51"/>
  <c r="BE70" i="51"/>
  <c r="BF69" i="51"/>
  <c r="BE69" i="51"/>
  <c r="BF68" i="51"/>
  <c r="BE68" i="51"/>
  <c r="BF67" i="51"/>
  <c r="BE67" i="51"/>
  <c r="BF66" i="51"/>
  <c r="BE66" i="51"/>
  <c r="BF65" i="51"/>
  <c r="BE65" i="51"/>
  <c r="BF64" i="51"/>
  <c r="BE64" i="51"/>
  <c r="BF63" i="51"/>
  <c r="BE63" i="51"/>
  <c r="BF62" i="51"/>
  <c r="BE62" i="51"/>
  <c r="BF61" i="51"/>
  <c r="BE61" i="51"/>
  <c r="BF60" i="51"/>
  <c r="BE60" i="51"/>
  <c r="BF59" i="51"/>
  <c r="BE59" i="51"/>
  <c r="BF58" i="51"/>
  <c r="BE58" i="51"/>
  <c r="BF57" i="51"/>
  <c r="BE57" i="51"/>
  <c r="BF56" i="51"/>
  <c r="BE56" i="51"/>
  <c r="BF55" i="51"/>
  <c r="BE55" i="51"/>
  <c r="BF54" i="51"/>
  <c r="BE54" i="51"/>
  <c r="BF53" i="51"/>
  <c r="BE53" i="51"/>
  <c r="BF52" i="51"/>
  <c r="BE52" i="51"/>
  <c r="BF51" i="51"/>
  <c r="BE51" i="51"/>
  <c r="BF50" i="51"/>
  <c r="BE50" i="51"/>
  <c r="BF49" i="51"/>
  <c r="BE49" i="51"/>
  <c r="BF48" i="51"/>
  <c r="BE48" i="51"/>
  <c r="Q52" i="51" l="1"/>
  <c r="Q53" i="51"/>
  <c r="Q55" i="51"/>
  <c r="Q56" i="51"/>
  <c r="Q57" i="51"/>
  <c r="Q58" i="51"/>
  <c r="Q59" i="51"/>
  <c r="Q60" i="51"/>
  <c r="Q61" i="51"/>
  <c r="Q62" i="51"/>
  <c r="Q63" i="51"/>
  <c r="Q64" i="51"/>
  <c r="Q65" i="51"/>
  <c r="Q66" i="51"/>
  <c r="Q67" i="51"/>
  <c r="Q68" i="51"/>
  <c r="AM52" i="51" l="1"/>
  <c r="AR52" i="51"/>
  <c r="AM53" i="51"/>
  <c r="AQ53" i="51"/>
  <c r="AI33" i="51" s="1"/>
  <c r="AR53" i="51"/>
  <c r="AM54" i="51"/>
  <c r="AQ54" i="51"/>
  <c r="AI34" i="51" s="1"/>
  <c r="AR54" i="51"/>
  <c r="AM55" i="51"/>
  <c r="AR55" i="51"/>
  <c r="AM56" i="51"/>
  <c r="AR56" i="51"/>
  <c r="AM57" i="51"/>
  <c r="AQ57" i="51"/>
  <c r="AI37" i="51" s="1"/>
  <c r="AR57" i="51"/>
  <c r="AM58" i="51"/>
  <c r="AR58" i="51"/>
  <c r="AM59" i="51"/>
  <c r="AR59" i="51"/>
  <c r="AB59" i="51" s="1"/>
  <c r="AM60" i="51"/>
  <c r="AR60" i="51"/>
  <c r="AM61" i="51"/>
  <c r="AR61" i="51"/>
  <c r="AM62" i="51"/>
  <c r="AQ62" i="51"/>
  <c r="AI42" i="51" s="1"/>
  <c r="AR62" i="51"/>
  <c r="AM63" i="51"/>
  <c r="AQ63" i="51"/>
  <c r="AI43" i="51" s="1"/>
  <c r="AR63" i="51"/>
  <c r="AM64" i="51"/>
  <c r="AQ64" i="51"/>
  <c r="AI44" i="51" s="1"/>
  <c r="AR64" i="51"/>
  <c r="AB64" i="51" s="1"/>
  <c r="AM65" i="51"/>
  <c r="AQ65" i="51"/>
  <c r="AI45" i="51" s="1"/>
  <c r="AR65" i="51"/>
  <c r="AM66" i="51"/>
  <c r="AQ66" i="51"/>
  <c r="AI46" i="51" s="1"/>
  <c r="AR66" i="51"/>
  <c r="AM67" i="51"/>
  <c r="AQ67" i="51"/>
  <c r="AI47" i="51" s="1"/>
  <c r="AR67" i="51"/>
  <c r="AM68" i="51"/>
  <c r="AQ68" i="51"/>
  <c r="AI48" i="51" s="1"/>
  <c r="AR68" i="51"/>
  <c r="AF303" i="51"/>
  <c r="AC84" i="51"/>
  <c r="AC93" i="51"/>
  <c r="U93" i="51" s="1"/>
  <c r="AC92" i="51"/>
  <c r="U92" i="51" s="1"/>
  <c r="AC91" i="51"/>
  <c r="U91" i="51" s="1"/>
  <c r="AC90" i="51"/>
  <c r="U90" i="51" s="1"/>
  <c r="AC89" i="51"/>
  <c r="U89" i="51" s="1"/>
  <c r="AC88" i="51"/>
  <c r="U88" i="51" s="1"/>
  <c r="AC87" i="51"/>
  <c r="U87" i="51" s="1"/>
  <c r="AC86" i="51"/>
  <c r="U86" i="51" s="1"/>
  <c r="AC85" i="51"/>
  <c r="AE55" i="51" l="1"/>
  <c r="AE57" i="51"/>
  <c r="AE56" i="51"/>
  <c r="AE61" i="51"/>
  <c r="AE59" i="51"/>
  <c r="AE54" i="51"/>
  <c r="AE52" i="51"/>
  <c r="AE58" i="51"/>
  <c r="AE53" i="51"/>
  <c r="AE60" i="51"/>
  <c r="AH60" i="51"/>
  <c r="AE68" i="51"/>
  <c r="AH68" i="51"/>
  <c r="AE67" i="51"/>
  <c r="AH67" i="51"/>
  <c r="AP66" i="51"/>
  <c r="AF46" i="51" s="1"/>
  <c r="AG46" i="51" s="1"/>
  <c r="AE66" i="51"/>
  <c r="AH66" i="51"/>
  <c r="AE65" i="51"/>
  <c r="AH65" i="51"/>
  <c r="AE64" i="51"/>
  <c r="AH64" i="51"/>
  <c r="AN64" i="51"/>
  <c r="AC64" i="51" s="1"/>
  <c r="AP63" i="51"/>
  <c r="AF43" i="51" s="1"/>
  <c r="AG43" i="51" s="1"/>
  <c r="AE63" i="51"/>
  <c r="AH63" i="51"/>
  <c r="AN63" i="51"/>
  <c r="AC63" i="51" s="1"/>
  <c r="AO63" i="51"/>
  <c r="S63" i="51" s="1"/>
  <c r="AE62" i="51"/>
  <c r="AH62" i="51"/>
  <c r="AP52" i="51"/>
  <c r="AF32" i="51" s="1"/>
  <c r="AG32" i="51" s="1"/>
  <c r="AO52" i="51"/>
  <c r="AJ52" i="51"/>
  <c r="AE32" i="51" s="1"/>
  <c r="AH52" i="51"/>
  <c r="AH61" i="51"/>
  <c r="AN55" i="51"/>
  <c r="AC55" i="51" s="1"/>
  <c r="AN58" i="51"/>
  <c r="AC58" i="51" s="1"/>
  <c r="AN56" i="51"/>
  <c r="AC56" i="51" s="1"/>
  <c r="AJ61" i="51"/>
  <c r="AN61" i="51"/>
  <c r="AC61" i="51" s="1"/>
  <c r="AO53" i="51"/>
  <c r="AP53" i="51"/>
  <c r="AF33" i="51" s="1"/>
  <c r="AG33" i="51" s="1"/>
  <c r="AH53" i="51"/>
  <c r="AO68" i="51"/>
  <c r="AJ68" i="51"/>
  <c r="AP68" i="51"/>
  <c r="AF48" i="51" s="1"/>
  <c r="AG48" i="51" s="1"/>
  <c r="AN68" i="51"/>
  <c r="AC68" i="51" s="1"/>
  <c r="AJ62" i="51"/>
  <c r="AO62" i="51"/>
  <c r="AP62" i="51"/>
  <c r="AF42" i="51" s="1"/>
  <c r="AG42" i="51" s="1"/>
  <c r="AN62" i="51"/>
  <c r="AC62" i="51" s="1"/>
  <c r="AJ60" i="51"/>
  <c r="AN60" i="51"/>
  <c r="AC60" i="51" s="1"/>
  <c r="AH54" i="51"/>
  <c r="AO54" i="51"/>
  <c r="S54" i="51" s="1"/>
  <c r="AP54" i="51"/>
  <c r="AF34" i="51" s="1"/>
  <c r="AG34" i="51" s="1"/>
  <c r="AH59" i="51"/>
  <c r="AP67" i="51"/>
  <c r="AF47" i="51" s="1"/>
  <c r="AG47" i="51" s="1"/>
  <c r="AH58" i="51"/>
  <c r="AJ57" i="51"/>
  <c r="AJ64" i="51"/>
  <c r="AN67" i="51"/>
  <c r="AC67" i="51" s="1"/>
  <c r="AO66" i="51"/>
  <c r="S66" i="51" s="1"/>
  <c r="AP65" i="51"/>
  <c r="AF45" i="51" s="1"/>
  <c r="AG45" i="51" s="1"/>
  <c r="AJ63" i="51"/>
  <c r="AN59" i="51"/>
  <c r="AC59" i="51" s="1"/>
  <c r="AO58" i="51"/>
  <c r="S58" i="51" s="1"/>
  <c r="AP57" i="51"/>
  <c r="AF37" i="51" s="1"/>
  <c r="AG37" i="51" s="1"/>
  <c r="AH56" i="51"/>
  <c r="AJ59" i="51"/>
  <c r="AE39" i="51" s="1"/>
  <c r="AJ58" i="51"/>
  <c r="AP59" i="51"/>
  <c r="AF39" i="51" s="1"/>
  <c r="AG39" i="51" s="1"/>
  <c r="AO59" i="51"/>
  <c r="S59" i="51" s="1"/>
  <c r="AP58" i="51"/>
  <c r="AF38" i="51" s="1"/>
  <c r="AG38" i="51" s="1"/>
  <c r="AH57" i="51"/>
  <c r="AN66" i="51"/>
  <c r="AC66" i="51" s="1"/>
  <c r="AO65" i="51"/>
  <c r="AP64" i="51"/>
  <c r="AF44" i="51" s="1"/>
  <c r="AG44" i="51" s="1"/>
  <c r="AH55" i="51"/>
  <c r="AJ67" i="51"/>
  <c r="AJ66" i="51"/>
  <c r="AJ65" i="51"/>
  <c r="AO67" i="51"/>
  <c r="AJ56" i="51"/>
  <c r="AN65" i="51"/>
  <c r="AC65" i="51" s="1"/>
  <c r="AO64" i="51"/>
  <c r="AN57" i="51"/>
  <c r="AC57" i="51" s="1"/>
  <c r="O74" i="51"/>
  <c r="O75" i="51"/>
  <c r="O76" i="51"/>
  <c r="O77" i="51"/>
  <c r="O78" i="51"/>
  <c r="O79" i="51"/>
  <c r="O80" i="51"/>
  <c r="S64" i="51" l="1"/>
  <c r="S52" i="51"/>
  <c r="S53" i="51"/>
  <c r="S68" i="51"/>
  <c r="S67" i="51"/>
  <c r="S65" i="51"/>
  <c r="S62" i="51"/>
  <c r="AS63" i="51"/>
  <c r="AD43" i="51" s="1"/>
  <c r="AE43" i="51"/>
  <c r="AS65" i="51"/>
  <c r="AD45" i="51" s="1"/>
  <c r="AE45" i="51"/>
  <c r="AS66" i="51"/>
  <c r="AD46" i="51" s="1"/>
  <c r="AE46" i="51"/>
  <c r="AS68" i="51"/>
  <c r="AD48" i="51" s="1"/>
  <c r="AE48" i="51"/>
  <c r="AS67" i="51"/>
  <c r="AD47" i="51" s="1"/>
  <c r="AE47" i="51"/>
  <c r="AS58" i="51"/>
  <c r="AD38" i="51" s="1"/>
  <c r="AE38" i="51"/>
  <c r="AS56" i="51"/>
  <c r="AD36" i="51" s="1"/>
  <c r="AE36" i="51"/>
  <c r="AS62" i="51"/>
  <c r="AD42" i="51" s="1"/>
  <c r="AE42" i="51"/>
  <c r="AE41" i="51"/>
  <c r="AE40" i="51"/>
  <c r="AS64" i="51"/>
  <c r="AE44" i="51"/>
  <c r="AN52" i="51"/>
  <c r="AC52" i="51" s="1"/>
  <c r="AJ55" i="51"/>
  <c r="AJ54" i="51"/>
  <c r="AN54" i="51"/>
  <c r="AC54" i="51" s="1"/>
  <c r="AJ53" i="51"/>
  <c r="AN53" i="51"/>
  <c r="AC53" i="51" s="1"/>
  <c r="AH219" i="51"/>
  <c r="AH218" i="51"/>
  <c r="AH217" i="51"/>
  <c r="AH216" i="51"/>
  <c r="AQ52" i="51" s="1"/>
  <c r="AI32" i="51" s="1"/>
  <c r="AH215" i="51"/>
  <c r="AH214" i="51"/>
  <c r="AH213" i="51"/>
  <c r="AH212" i="51"/>
  <c r="AH211" i="51"/>
  <c r="AH210" i="51"/>
  <c r="AH209" i="51"/>
  <c r="AH208" i="51"/>
  <c r="AH207" i="51"/>
  <c r="AH206" i="51"/>
  <c r="AH205" i="51"/>
  <c r="AH204" i="51"/>
  <c r="AH203" i="51"/>
  <c r="AH202" i="51"/>
  <c r="AH201" i="51"/>
  <c r="AH200" i="51"/>
  <c r="AH199" i="51"/>
  <c r="AH198" i="51"/>
  <c r="AH197" i="51"/>
  <c r="AH196" i="51"/>
  <c r="AH195" i="51"/>
  <c r="AH194" i="51"/>
  <c r="AH193" i="51"/>
  <c r="AH192" i="51"/>
  <c r="AH191" i="51"/>
  <c r="AH190" i="51"/>
  <c r="AH189" i="51"/>
  <c r="AH188" i="51"/>
  <c r="AH187" i="51"/>
  <c r="AH186" i="51"/>
  <c r="AH185" i="51"/>
  <c r="AH184" i="51"/>
  <c r="AH283" i="51"/>
  <c r="AH282" i="51"/>
  <c r="AH281" i="51"/>
  <c r="AH280" i="51"/>
  <c r="AH279" i="51"/>
  <c r="AH278" i="51"/>
  <c r="AH277" i="51"/>
  <c r="AH276" i="51"/>
  <c r="AH275" i="51"/>
  <c r="AH274" i="51"/>
  <c r="AH273" i="51"/>
  <c r="AH272" i="51"/>
  <c r="AH271" i="51"/>
  <c r="AH270" i="51"/>
  <c r="AH269" i="51"/>
  <c r="AH268" i="51"/>
  <c r="AH267" i="51"/>
  <c r="AH266" i="51"/>
  <c r="AH265" i="51"/>
  <c r="AH264" i="51"/>
  <c r="AH263" i="51"/>
  <c r="AH262" i="51"/>
  <c r="AH261" i="51"/>
  <c r="AH260" i="51"/>
  <c r="AH253" i="51"/>
  <c r="AH252" i="51"/>
  <c r="AH259" i="51"/>
  <c r="AH258" i="51"/>
  <c r="AH257" i="51"/>
  <c r="AH256" i="51"/>
  <c r="AH255" i="51"/>
  <c r="AH254" i="51"/>
  <c r="AH251" i="51"/>
  <c r="AH250" i="51"/>
  <c r="AH249" i="51"/>
  <c r="AI247" i="51"/>
  <c r="AH247" i="51"/>
  <c r="AH248" i="51"/>
  <c r="AH302" i="51"/>
  <c r="AF302" i="51"/>
  <c r="AH301" i="51"/>
  <c r="AH300" i="51"/>
  <c r="AH299" i="51"/>
  <c r="AH298" i="51"/>
  <c r="AH297" i="51"/>
  <c r="AH296" i="51"/>
  <c r="AH295" i="51"/>
  <c r="AH294" i="51"/>
  <c r="AH293" i="51"/>
  <c r="AH292" i="51"/>
  <c r="AH291" i="51"/>
  <c r="AH290" i="51"/>
  <c r="AH289" i="51"/>
  <c r="AH288" i="51"/>
  <c r="AH287" i="51"/>
  <c r="AH286" i="51"/>
  <c r="AH285" i="51"/>
  <c r="AH284" i="51"/>
  <c r="AQ51" i="51" l="1"/>
  <c r="AS55" i="51"/>
  <c r="AD35" i="51" s="1"/>
  <c r="AE35" i="51"/>
  <c r="AE294" i="51"/>
  <c r="AE295" i="51"/>
  <c r="AE296" i="51"/>
  <c r="AE297" i="51"/>
  <c r="AE298" i="51"/>
  <c r="AE299" i="51"/>
  <c r="AE300" i="51"/>
  <c r="AE301" i="51"/>
  <c r="AE293" i="51"/>
  <c r="AE285" i="51"/>
  <c r="AE286" i="51"/>
  <c r="AE287" i="51"/>
  <c r="AE288" i="51"/>
  <c r="AE289" i="51"/>
  <c r="AE290" i="51"/>
  <c r="AE291" i="51"/>
  <c r="AE292" i="51"/>
  <c r="AE284" i="51"/>
  <c r="AJ225" i="51" l="1"/>
  <c r="AI225" i="51"/>
  <c r="AH225" i="51"/>
  <c r="AJ224" i="51"/>
  <c r="AI224" i="51"/>
  <c r="AH224" i="51"/>
  <c r="AJ223" i="51"/>
  <c r="AI223" i="51"/>
  <c r="AH223" i="51"/>
  <c r="AJ222" i="51"/>
  <c r="AI222" i="51"/>
  <c r="AH222" i="51"/>
  <c r="AJ221" i="51"/>
  <c r="AI221" i="51"/>
  <c r="AH221" i="51"/>
  <c r="AQ58" i="51" s="1"/>
  <c r="AI38" i="51" s="1"/>
  <c r="AJ220" i="51"/>
  <c r="AI220" i="51"/>
  <c r="AH220" i="51"/>
  <c r="AL283" i="51"/>
  <c r="AL282" i="51"/>
  <c r="AL281" i="51"/>
  <c r="AL280" i="51"/>
  <c r="AL279" i="51"/>
  <c r="AL278" i="51"/>
  <c r="AL277" i="51"/>
  <c r="AL276" i="51"/>
  <c r="AL275" i="51"/>
  <c r="AL274" i="51"/>
  <c r="AL273" i="51"/>
  <c r="AL272" i="51"/>
  <c r="AL271" i="51"/>
  <c r="AL270" i="51"/>
  <c r="AL269" i="51"/>
  <c r="AL268" i="51"/>
  <c r="AL267" i="51"/>
  <c r="AL266" i="51"/>
  <c r="AL202" i="51"/>
  <c r="AL203" i="51"/>
  <c r="AL204" i="51"/>
  <c r="AL205" i="51"/>
  <c r="AL206" i="51"/>
  <c r="AL207" i="51"/>
  <c r="AL208" i="51"/>
  <c r="AL209" i="51"/>
  <c r="AL210" i="51"/>
  <c r="AL211" i="51"/>
  <c r="AL212" i="51"/>
  <c r="AL213" i="51"/>
  <c r="AL214" i="51"/>
  <c r="AL215" i="51"/>
  <c r="AL216" i="51"/>
  <c r="AS52" i="51" s="1"/>
  <c r="AL217" i="51"/>
  <c r="AL218" i="51"/>
  <c r="AL219" i="51"/>
  <c r="AL249" i="51" l="1"/>
  <c r="AL250" i="51"/>
  <c r="AL251" i="51"/>
  <c r="AL252" i="51"/>
  <c r="AL253" i="51"/>
  <c r="AL254" i="51"/>
  <c r="AL255" i="51"/>
  <c r="AL256" i="51"/>
  <c r="AL257" i="51"/>
  <c r="AL258" i="51"/>
  <c r="AL259" i="51"/>
  <c r="AL260" i="51"/>
  <c r="AL261" i="51"/>
  <c r="AL262" i="51"/>
  <c r="AL263" i="51"/>
  <c r="AL264" i="51"/>
  <c r="AL265" i="51"/>
  <c r="AL248" i="51"/>
  <c r="AL185" i="51"/>
  <c r="AL186" i="51"/>
  <c r="AL187" i="51"/>
  <c r="AL188" i="51"/>
  <c r="AL189" i="51"/>
  <c r="AL190" i="51"/>
  <c r="AL191" i="51"/>
  <c r="AL192" i="51"/>
  <c r="AL193" i="51"/>
  <c r="AL194" i="51"/>
  <c r="AL195" i="51"/>
  <c r="AL196" i="51"/>
  <c r="AL197" i="51"/>
  <c r="AL198" i="51"/>
  <c r="AL199" i="51"/>
  <c r="AL200" i="51"/>
  <c r="AL201" i="51"/>
  <c r="AL184" i="51"/>
  <c r="AY60" i="51" l="1"/>
  <c r="AK171" i="51" s="1"/>
  <c r="AZ60" i="51"/>
  <c r="AM171" i="51" s="1"/>
  <c r="AY61" i="51"/>
  <c r="AK172" i="51" s="1"/>
  <c r="AZ61" i="51"/>
  <c r="AM172" i="51" s="1"/>
  <c r="AY62" i="51"/>
  <c r="AK173" i="51" s="1"/>
  <c r="AZ62" i="51"/>
  <c r="AM173" i="51" s="1"/>
  <c r="AY63" i="51"/>
  <c r="AK174" i="51" s="1"/>
  <c r="AZ63" i="51"/>
  <c r="AM174" i="51" s="1"/>
  <c r="AY64" i="51"/>
  <c r="AK175" i="51" s="1"/>
  <c r="AZ64" i="51"/>
  <c r="AM175" i="51" s="1"/>
  <c r="AY65" i="51"/>
  <c r="AK176" i="51" s="1"/>
  <c r="AZ65" i="51"/>
  <c r="AM176" i="51" s="1"/>
  <c r="AY66" i="51"/>
  <c r="AK177" i="51" s="1"/>
  <c r="AZ66" i="51"/>
  <c r="AM177" i="51" s="1"/>
  <c r="AY67" i="51"/>
  <c r="AK178" i="51" s="1"/>
  <c r="AZ67" i="51"/>
  <c r="AM178" i="51" s="1"/>
  <c r="AY68" i="51"/>
  <c r="AK179" i="51" s="1"/>
  <c r="AZ68" i="51"/>
  <c r="AM179" i="51" s="1"/>
  <c r="AY69" i="51"/>
  <c r="AK180" i="51" s="1"/>
  <c r="AZ69" i="51"/>
  <c r="AM180" i="51" s="1"/>
  <c r="AY70" i="51"/>
  <c r="AK181" i="51" s="1"/>
  <c r="AZ70" i="51"/>
  <c r="AM181" i="51" s="1"/>
  <c r="AZ59" i="51"/>
  <c r="AM170" i="51" s="1"/>
  <c r="AY59" i="51"/>
  <c r="AK170" i="51" s="1"/>
  <c r="AY47" i="51" l="1"/>
  <c r="AY52" i="51" l="1"/>
  <c r="AY48" i="51"/>
  <c r="BK177" i="51" l="1"/>
  <c r="BI162" i="51"/>
  <c r="AE230" i="51"/>
  <c r="AE231" i="51"/>
  <c r="AE232" i="51"/>
  <c r="AE233" i="51"/>
  <c r="AE234" i="51"/>
  <c r="AE235" i="51"/>
  <c r="AE236" i="51"/>
  <c r="AE237" i="51"/>
  <c r="AE238" i="51"/>
  <c r="AE239" i="51"/>
  <c r="AE240" i="51"/>
  <c r="AE241" i="51"/>
  <c r="AE242" i="51"/>
  <c r="AE229" i="51"/>
  <c r="AQ61" i="51" l="1"/>
  <c r="AI41" i="51" s="1"/>
  <c r="AQ56" i="51"/>
  <c r="AI36" i="51" s="1"/>
  <c r="AE89" i="51"/>
  <c r="AE90" i="51"/>
  <c r="AE91" i="51"/>
  <c r="AE87" i="51"/>
  <c r="AE88" i="51"/>
  <c r="AE84" i="51"/>
  <c r="U84" i="51" s="1"/>
  <c r="AQ60" i="51"/>
  <c r="AI40" i="51" s="1"/>
  <c r="AQ55" i="51"/>
  <c r="AI35" i="51" s="1"/>
  <c r="AE92" i="51"/>
  <c r="AE85" i="51"/>
  <c r="AE93" i="51"/>
  <c r="AE86" i="51"/>
  <c r="AO55" i="51"/>
  <c r="S55" i="51" s="1"/>
  <c r="AP56" i="51"/>
  <c r="AF36" i="51" s="1"/>
  <c r="AG36" i="51" s="1"/>
  <c r="AO56" i="51"/>
  <c r="S56" i="51" s="1"/>
  <c r="AO60" i="51"/>
  <c r="S60" i="51" s="1"/>
  <c r="AO61" i="51"/>
  <c r="S61" i="51" s="1"/>
  <c r="AP60" i="51"/>
  <c r="AF40" i="51" s="1"/>
  <c r="AG40" i="51" s="1"/>
  <c r="AP55" i="51"/>
  <c r="AF35" i="51" s="1"/>
  <c r="AG35" i="51" s="1"/>
  <c r="AP61" i="51"/>
  <c r="AF41" i="51" s="1"/>
  <c r="AG41" i="51" s="1"/>
  <c r="AS61" i="51"/>
  <c r="AS60" i="51"/>
  <c r="U85" i="51"/>
  <c r="AB73" i="51"/>
  <c r="O73" i="51"/>
  <c r="AB80" i="51"/>
  <c r="AE73" i="51"/>
  <c r="AU212" i="51" l="1"/>
  <c r="AT212" i="51"/>
  <c r="AU211" i="51"/>
  <c r="AT211" i="51"/>
  <c r="AU210" i="51"/>
  <c r="AT210" i="51"/>
  <c r="AU209" i="51"/>
  <c r="AT209" i="51"/>
  <c r="AU208" i="51"/>
  <c r="AT208" i="51"/>
  <c r="AU207" i="51"/>
  <c r="AT207" i="51"/>
  <c r="AU206" i="51"/>
  <c r="AT206" i="51"/>
  <c r="AU205" i="51"/>
  <c r="AT205" i="51"/>
  <c r="AU204" i="51"/>
  <c r="AT204" i="51"/>
  <c r="AU203" i="51"/>
  <c r="AT203" i="51"/>
  <c r="AU202" i="51"/>
  <c r="AT202" i="51"/>
  <c r="AU201" i="51"/>
  <c r="AT201" i="51"/>
  <c r="AU200" i="51"/>
  <c r="AT200" i="51"/>
  <c r="AU199" i="51"/>
  <c r="AT199" i="51"/>
  <c r="AU198" i="51"/>
  <c r="AT198" i="51"/>
  <c r="AU197" i="51"/>
  <c r="AT197" i="51"/>
  <c r="AU196" i="51"/>
  <c r="AT196" i="51"/>
  <c r="AU195" i="51"/>
  <c r="AT195" i="51"/>
  <c r="AU194" i="51"/>
  <c r="AT194" i="51"/>
  <c r="AU193" i="51"/>
  <c r="AT193" i="51"/>
  <c r="AR214" i="51"/>
  <c r="AU214" i="51" s="1"/>
  <c r="AU213" i="51" l="1"/>
  <c r="AS214" i="51"/>
  <c r="AR215" i="51"/>
  <c r="AS215" i="51"/>
  <c r="AR216" i="51"/>
  <c r="AS216" i="51"/>
  <c r="AS213" i="51"/>
  <c r="AR213" i="51"/>
  <c r="AT216" i="51" l="1"/>
  <c r="AT215" i="51"/>
  <c r="AT214" i="51"/>
  <c r="AT213" i="51"/>
  <c r="AU216" i="51"/>
  <c r="AU215" i="51"/>
  <c r="AJ174" i="51" l="1" a="1"/>
  <c r="AJ174" i="51" s="1"/>
  <c r="AJ170" i="51" a="1"/>
  <c r="AJ170" i="51" s="1"/>
  <c r="AF170" i="51" s="1"/>
  <c r="AL170" i="51" a="1"/>
  <c r="AL170" i="51" s="1"/>
  <c r="AL171" i="51" a="1"/>
  <c r="AL171" i="51" s="1"/>
  <c r="AJ175" i="51" a="1"/>
  <c r="AJ175" i="51" s="1"/>
  <c r="AJ176" i="51" a="1"/>
  <c r="AJ176" i="51" s="1"/>
  <c r="AJ180" i="51" a="1"/>
  <c r="AJ180" i="51" s="1"/>
  <c r="AF180" i="51" s="1"/>
  <c r="AJ173" i="51" a="1"/>
  <c r="AJ173" i="51" s="1"/>
  <c r="AJ181" i="51" a="1"/>
  <c r="AJ181" i="51" s="1"/>
  <c r="AJ177" i="51" a="1"/>
  <c r="AJ177" i="51" s="1"/>
  <c r="AF177" i="51" s="1"/>
  <c r="G29" i="51" s="1"/>
  <c r="AL172" i="51" a="1"/>
  <c r="AL172" i="51" s="1"/>
  <c r="AL173" i="51" a="1"/>
  <c r="AL173" i="51" s="1"/>
  <c r="AL179" i="51" a="1"/>
  <c r="AL179" i="51" s="1"/>
  <c r="AL174" i="51" a="1"/>
  <c r="AL174" i="51" s="1"/>
  <c r="AL180" i="51" a="1"/>
  <c r="AL180" i="51" s="1"/>
  <c r="AL181" i="51" a="1"/>
  <c r="AL181" i="51" s="1"/>
  <c r="AL175" i="51" a="1"/>
  <c r="AL175" i="51" s="1"/>
  <c r="AL176" i="51" a="1"/>
  <c r="AL176" i="51" s="1"/>
  <c r="AL178" i="51" a="1"/>
  <c r="AL178" i="51" s="1"/>
  <c r="AL177" i="51" a="1"/>
  <c r="AL177" i="51" s="1"/>
  <c r="AJ172" i="51" a="1"/>
  <c r="AJ172" i="51" s="1"/>
  <c r="AJ171" i="51" a="1"/>
  <c r="AJ171" i="51" s="1"/>
  <c r="AJ179" i="51" a="1"/>
  <c r="AJ179" i="51" s="1"/>
  <c r="AJ178" i="51" a="1"/>
  <c r="AJ178" i="51" s="1"/>
  <c r="AF171" i="51" l="1"/>
  <c r="AF172" i="51"/>
  <c r="G24" i="51" s="1"/>
  <c r="AF173" i="51"/>
  <c r="G32" i="51"/>
  <c r="AF181" i="51"/>
  <c r="G33" i="51" s="1"/>
  <c r="G22" i="51"/>
  <c r="G25" i="51" l="1"/>
  <c r="AO57" i="51"/>
  <c r="S57" i="51" s="1"/>
  <c r="G23" i="51"/>
  <c r="AF175" i="51"/>
  <c r="G27" i="51" s="1"/>
  <c r="AF178" i="51"/>
  <c r="G30" i="51" s="1"/>
  <c r="AF176" i="51"/>
  <c r="G28" i="51" s="1"/>
  <c r="AF174" i="51"/>
  <c r="AF179" i="51"/>
  <c r="G31" i="51" s="1"/>
  <c r="G26" i="51" l="1"/>
  <c r="AY49" i="51"/>
  <c r="AS53" i="51" l="1"/>
  <c r="AE33" i="51"/>
  <c r="AR51" i="51"/>
  <c r="AB51" i="51" s="1"/>
  <c r="AE51" i="51" l="1"/>
  <c r="AT52" i="51"/>
  <c r="AP51" i="51"/>
  <c r="AJ51" i="51"/>
  <c r="AS51" i="51" s="1"/>
  <c r="AU68" i="51"/>
  <c r="AT68" i="51"/>
  <c r="AU67" i="51"/>
  <c r="AT67" i="51"/>
  <c r="AU66" i="51"/>
  <c r="AT66" i="51"/>
  <c r="AT65" i="51"/>
  <c r="AU65" i="51"/>
  <c r="AT64" i="51"/>
  <c r="AU64" i="51" s="1"/>
  <c r="AU63" i="51"/>
  <c r="AT63" i="51"/>
  <c r="AT51" i="51"/>
  <c r="AU51" i="51" s="1"/>
  <c r="AT62" i="51"/>
  <c r="AU62" i="51" s="1"/>
  <c r="AT61" i="51"/>
  <c r="AU61" i="51" s="1"/>
  <c r="AF30" i="51"/>
  <c r="AY50" i="51"/>
  <c r="AM51" i="51"/>
  <c r="AY51" i="51"/>
  <c r="AY53" i="51"/>
  <c r="AY54" i="51"/>
  <c r="AY55" i="51"/>
  <c r="AY56" i="51"/>
  <c r="AB74" i="51"/>
  <c r="AB75" i="51"/>
  <c r="AB76" i="51"/>
  <c r="AB77" i="51"/>
  <c r="AB78" i="51"/>
  <c r="AB79" i="51"/>
  <c r="BJ162" i="51"/>
  <c r="BK162" i="51"/>
  <c r="BJ177" i="51"/>
  <c r="BL177" i="51"/>
  <c r="AH182" i="51"/>
  <c r="AI182" i="51"/>
  <c r="AJ182" i="51"/>
  <c r="AH183" i="51"/>
  <c r="AQ59" i="51" s="1"/>
  <c r="AI39" i="51" s="1"/>
  <c r="AI183" i="51"/>
  <c r="AJ183" i="51"/>
  <c r="AH226" i="51"/>
  <c r="AH227" i="51"/>
  <c r="AH228" i="51"/>
  <c r="AH229" i="51"/>
  <c r="AI229" i="51"/>
  <c r="AJ229" i="51"/>
  <c r="AH230" i="51"/>
  <c r="AI230" i="51"/>
  <c r="AJ230" i="51"/>
  <c r="AH231" i="51"/>
  <c r="AI231" i="51"/>
  <c r="AJ231" i="51"/>
  <c r="AH232" i="51"/>
  <c r="AI232" i="51"/>
  <c r="AJ232" i="51"/>
  <c r="AH233" i="51"/>
  <c r="AI233" i="51"/>
  <c r="AJ233" i="51"/>
  <c r="AH234" i="51"/>
  <c r="AI234" i="51"/>
  <c r="AJ234" i="51"/>
  <c r="AH235" i="51"/>
  <c r="AI235" i="51"/>
  <c r="AJ235" i="51"/>
  <c r="AH236" i="51"/>
  <c r="AI236" i="51"/>
  <c r="AJ236" i="51"/>
  <c r="AH237" i="51"/>
  <c r="AI237" i="51"/>
  <c r="AJ237" i="51"/>
  <c r="AH238" i="51"/>
  <c r="AI238" i="51"/>
  <c r="AJ238" i="51"/>
  <c r="AH239" i="51"/>
  <c r="AI239" i="51"/>
  <c r="AJ239" i="51"/>
  <c r="AH240" i="51"/>
  <c r="AI240" i="51"/>
  <c r="AJ240" i="51"/>
  <c r="AH241" i="51"/>
  <c r="AI241" i="51"/>
  <c r="AJ241" i="51"/>
  <c r="AH242" i="51"/>
  <c r="AI242" i="51"/>
  <c r="AJ242" i="51"/>
  <c r="AH243" i="51"/>
  <c r="AI243" i="51"/>
  <c r="AJ243" i="51"/>
  <c r="AH244" i="51"/>
  <c r="AI244" i="51"/>
  <c r="AJ244" i="51"/>
  <c r="AH245" i="51"/>
  <c r="AI245" i="51"/>
  <c r="AJ245" i="51"/>
  <c r="AH246" i="51"/>
  <c r="AI246" i="51"/>
  <c r="AJ246" i="51"/>
  <c r="AC74" i="51"/>
  <c r="AC75" i="51"/>
  <c r="AC76" i="51"/>
  <c r="AC77" i="51"/>
  <c r="AC78" i="51"/>
  <c r="AC79" i="51"/>
  <c r="AC80" i="51"/>
  <c r="AC73" i="51"/>
  <c r="W73" i="51" s="1" a="1"/>
  <c r="W73" i="51" s="1"/>
  <c r="AE80" i="51"/>
  <c r="AE77" i="51"/>
  <c r="AE79" i="51"/>
  <c r="AE76" i="51"/>
  <c r="AE74" i="51"/>
  <c r="AE75" i="51"/>
  <c r="AE78" i="51"/>
  <c r="AS54" i="51" l="1"/>
  <c r="AE34" i="51"/>
  <c r="AE31" i="51"/>
  <c r="W79" i="51" a="1"/>
  <c r="W79" i="51" s="1"/>
  <c r="AD79" i="51" s="1"/>
  <c r="W75" i="51" a="1"/>
  <c r="W75" i="51" s="1"/>
  <c r="AD75" i="51" s="1"/>
  <c r="W74" i="51" a="1"/>
  <c r="W74" i="51" s="1"/>
  <c r="W78" i="51" a="1"/>
  <c r="W78" i="51" s="1"/>
  <c r="AD78" i="51" s="1"/>
  <c r="W76" i="51" a="1"/>
  <c r="W76" i="51" s="1"/>
  <c r="AD76" i="51" s="1"/>
  <c r="W77" i="51" a="1"/>
  <c r="W77" i="51" s="1"/>
  <c r="AD77" i="51" s="1"/>
  <c r="W80" i="51" a="1"/>
  <c r="W80" i="51" s="1"/>
  <c r="AD80" i="51" s="1"/>
  <c r="AI31" i="51"/>
  <c r="AT60" i="51"/>
  <c r="AU60" i="51" s="1"/>
  <c r="AT59" i="51"/>
  <c r="AU59" i="51" s="1"/>
  <c r="AS59" i="51" s="1"/>
  <c r="AD39" i="51" s="1"/>
  <c r="AT58" i="51"/>
  <c r="AU58" i="51" s="1"/>
  <c r="AT57" i="51"/>
  <c r="AU57" i="51" s="1"/>
  <c r="AT56" i="51"/>
  <c r="AU56" i="51" s="1"/>
  <c r="AT55" i="51"/>
  <c r="AU55" i="51" s="1"/>
  <c r="AT54" i="51"/>
  <c r="AU54" i="51" s="1"/>
  <c r="AT53" i="51"/>
  <c r="AU53" i="51" s="1"/>
  <c r="AU52" i="51"/>
  <c r="AH51" i="51"/>
  <c r="AO51" i="51"/>
  <c r="AF31" i="51"/>
  <c r="AG31" i="51" s="1"/>
  <c r="AN51" i="51"/>
  <c r="AC51" i="51" s="1"/>
  <c r="AD74" i="51" l="1"/>
  <c r="AS57" i="51"/>
  <c r="AE37" i="51"/>
  <c r="S51" i="51"/>
  <c r="AK60" i="51"/>
  <c r="AH40" i="51" s="1"/>
  <c r="AJ40" i="51" s="1"/>
  <c r="AK40" i="51" s="1"/>
  <c r="AL60" i="51"/>
  <c r="AF60" i="51"/>
  <c r="AK61" i="51"/>
  <c r="AH41" i="51" s="1"/>
  <c r="AJ41" i="51" s="1"/>
  <c r="AK41" i="51" s="1"/>
  <c r="AL61" i="51"/>
  <c r="AF61" i="51"/>
  <c r="AL63" i="51"/>
  <c r="AK63" i="51"/>
  <c r="AH43" i="51" s="1"/>
  <c r="AJ43" i="51" s="1"/>
  <c r="AK43" i="51" s="1"/>
  <c r="AF63" i="51"/>
  <c r="AK68" i="51"/>
  <c r="AH48" i="51" s="1"/>
  <c r="AJ48" i="51" s="1"/>
  <c r="AK48" i="51" s="1"/>
  <c r="AL68" i="51"/>
  <c r="AF68" i="51"/>
  <c r="AK65" i="51"/>
  <c r="AH45" i="51" s="1"/>
  <c r="AJ45" i="51" s="1"/>
  <c r="AK45" i="51" s="1"/>
  <c r="AL65" i="51"/>
  <c r="AF65" i="51"/>
  <c r="AK64" i="51"/>
  <c r="AH44" i="51" s="1"/>
  <c r="AJ44" i="51" s="1"/>
  <c r="AK44" i="51" s="1"/>
  <c r="AL64" i="51"/>
  <c r="AF64" i="51"/>
  <c r="AK66" i="51"/>
  <c r="AH46" i="51" s="1"/>
  <c r="AJ46" i="51" s="1"/>
  <c r="AK46" i="51" s="1"/>
  <c r="AL66" i="51"/>
  <c r="AF66" i="51"/>
  <c r="AL67" i="51"/>
  <c r="AK67" i="51"/>
  <c r="AH47" i="51" s="1"/>
  <c r="AJ47" i="51" s="1"/>
  <c r="AK47" i="51" s="1"/>
  <c r="AF67" i="51"/>
  <c r="AK57" i="51"/>
  <c r="AL57" i="51"/>
  <c r="AH37" i="51" s="1"/>
  <c r="AJ37" i="51" s="1"/>
  <c r="AK37" i="51" s="1"/>
  <c r="AF57" i="51"/>
  <c r="AK56" i="51"/>
  <c r="AH36" i="51" s="1"/>
  <c r="AJ36" i="51" s="1"/>
  <c r="AK36" i="51" s="1"/>
  <c r="AL56" i="51"/>
  <c r="AF56" i="51"/>
  <c r="AL54" i="51"/>
  <c r="AK54" i="51"/>
  <c r="AH34" i="51" s="1"/>
  <c r="AJ34" i="51" s="1"/>
  <c r="AK34" i="51" s="1"/>
  <c r="AF54" i="51"/>
  <c r="AD54" i="51" s="1"/>
  <c r="AG54" i="51" s="1"/>
  <c r="Y54" i="51" s="1"/>
  <c r="AL62" i="51"/>
  <c r="AK62" i="51"/>
  <c r="AH42" i="51" s="1"/>
  <c r="AJ42" i="51" s="1"/>
  <c r="AK42" i="51" s="1"/>
  <c r="AF62" i="51"/>
  <c r="AD73" i="51"/>
  <c r="AC34" i="51" l="1"/>
  <c r="AD34" i="51"/>
  <c r="AD62" i="51"/>
  <c r="AG62" i="51" s="1"/>
  <c r="Y62" i="51" s="1"/>
  <c r="AC42" i="51" s="1"/>
  <c r="AD67" i="51"/>
  <c r="AG67" i="51" s="1"/>
  <c r="Y67" i="51" s="1"/>
  <c r="AC47" i="51" s="1"/>
  <c r="AD66" i="51"/>
  <c r="AG66" i="51" s="1"/>
  <c r="Y66" i="51" s="1"/>
  <c r="AC46" i="51" s="1"/>
  <c r="AD64" i="51"/>
  <c r="AG64" i="51" s="1"/>
  <c r="Y64" i="51" s="1"/>
  <c r="AC44" i="51" s="1"/>
  <c r="AD65" i="51"/>
  <c r="AG65" i="51" s="1"/>
  <c r="Y65" i="51" s="1"/>
  <c r="AC45" i="51" s="1"/>
  <c r="AD68" i="51"/>
  <c r="AG68" i="51" s="1"/>
  <c r="Y68" i="51" s="1"/>
  <c r="AC48" i="51" s="1"/>
  <c r="AD63" i="51"/>
  <c r="AG63" i="51" s="1"/>
  <c r="Y63" i="51" s="1"/>
  <c r="AC43" i="51" s="1"/>
  <c r="AD56" i="51"/>
  <c r="AG56" i="51" s="1"/>
  <c r="Y56" i="51" s="1"/>
  <c r="AC36" i="51" s="1"/>
  <c r="AD60" i="51"/>
  <c r="AG60" i="51" s="1"/>
  <c r="Y60" i="51" s="1"/>
  <c r="AD61" i="51"/>
  <c r="AG61" i="51" s="1"/>
  <c r="Y61" i="51" s="1"/>
  <c r="AD57" i="51"/>
  <c r="AG57" i="51" s="1"/>
  <c r="Y57" i="51" s="1"/>
  <c r="AL59" i="51"/>
  <c r="AK59" i="51"/>
  <c r="AH39" i="51" s="1"/>
  <c r="AJ39" i="51" s="1"/>
  <c r="AK39" i="51" s="1"/>
  <c r="AF59" i="51"/>
  <c r="AK55" i="51"/>
  <c r="AH35" i="51" s="1"/>
  <c r="AJ35" i="51" s="1"/>
  <c r="AK35" i="51" s="1"/>
  <c r="AL55" i="51"/>
  <c r="AF55" i="51"/>
  <c r="AK52" i="51"/>
  <c r="AH32" i="51" s="1"/>
  <c r="AJ32" i="51" s="1"/>
  <c r="AK32" i="51" s="1"/>
  <c r="AF52" i="51"/>
  <c r="AD52" i="51" s="1"/>
  <c r="AG52" i="51" s="1"/>
  <c r="Y52" i="51" s="1"/>
  <c r="AL52" i="51"/>
  <c r="AK58" i="51"/>
  <c r="AH38" i="51" s="1"/>
  <c r="AJ38" i="51" s="1"/>
  <c r="AK38" i="51" s="1"/>
  <c r="AL58" i="51"/>
  <c r="AF58" i="51"/>
  <c r="AK53" i="51"/>
  <c r="AH33" i="51" s="1"/>
  <c r="AJ33" i="51" s="1"/>
  <c r="AK33" i="51" s="1"/>
  <c r="AL53" i="51"/>
  <c r="AF53" i="51"/>
  <c r="AD53" i="51" s="1"/>
  <c r="AL51" i="51"/>
  <c r="AK51" i="51"/>
  <c r="AH31" i="51" s="1"/>
  <c r="AJ31" i="51" s="1"/>
  <c r="AK31" i="51" s="1"/>
  <c r="AF51" i="51"/>
  <c r="AD51" i="51" s="1"/>
  <c r="AG51" i="51" s="1"/>
  <c r="AD44" i="51" l="1"/>
  <c r="AC32" i="51"/>
  <c r="AD32" i="51"/>
  <c r="AC37" i="51"/>
  <c r="AD37" i="51"/>
  <c r="AC40" i="51"/>
  <c r="AD40" i="51"/>
  <c r="AC41" i="51"/>
  <c r="AD41" i="51"/>
  <c r="AG53" i="51"/>
  <c r="AD55" i="51"/>
  <c r="AG55" i="51" s="1"/>
  <c r="Y55" i="51" s="1"/>
  <c r="AC35" i="51" s="1"/>
  <c r="AD59" i="51"/>
  <c r="AG59" i="51" s="1"/>
  <c r="Y59" i="51" s="1"/>
  <c r="AC39" i="51" s="1"/>
  <c r="AD58" i="51"/>
  <c r="AG58" i="51" s="1"/>
  <c r="Y58" i="51" s="1"/>
  <c r="AC38" i="51" s="1"/>
  <c r="Y51" i="51"/>
  <c r="AC31" i="51" l="1"/>
  <c r="AD31" i="51"/>
  <c r="Y53" i="51"/>
  <c r="X97" i="51" s="1"/>
  <c r="AC33" i="51" l="1"/>
  <c r="AD33"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O'Leary Jr., Patrick</author>
    <author>Wetzel, Adrian</author>
    <author>Katherine Hsu</author>
  </authors>
  <commentList>
    <comment ref="A50" authorId="0" shapeId="0" xr:uid="{00000000-0006-0000-0100-000001000000}">
      <text>
        <r>
          <rPr>
            <sz val="9"/>
            <color indexed="81"/>
            <rFont val="Tahoma"/>
            <family val="2"/>
          </rPr>
          <t>Measure installed:  
Air Conditioners
Heat Pumps
Minisplits
Chillers
Programmable Thermostats
Economizers
Sensors
Hotel Room Controls</t>
        </r>
      </text>
    </comment>
    <comment ref="G50" authorId="0" shapeId="0" xr:uid="{00000000-0006-0000-0100-000002000000}">
      <text>
        <r>
          <rPr>
            <sz val="9"/>
            <color indexed="81"/>
            <rFont val="Tahoma"/>
            <family val="2"/>
          </rPr>
          <t>Capacity of cooling equipment in tons.  
For Thermostats select HVAC type. 
For CO2 sensors select building type.  
For hotel room controls select technology.  
For CO sensors select variable air volume or on/off.</t>
        </r>
      </text>
    </comment>
    <comment ref="K50" authorId="1" shapeId="0" xr:uid="{00000000-0006-0000-0100-000003000000}">
      <text>
        <r>
          <rPr>
            <sz val="9"/>
            <color indexed="81"/>
            <rFont val="Tahoma"/>
            <family val="2"/>
          </rPr>
          <t xml:space="preserve">For single phase and three phase equipment less than 5.4 tons select SEER rating. No entry required for 3 Phase equipment &gt; 5.4 tons.
</t>
        </r>
      </text>
    </comment>
    <comment ref="M50" authorId="1" shapeId="0" xr:uid="{00000000-0006-0000-0100-000004000000}">
      <text>
        <r>
          <rPr>
            <sz val="9"/>
            <color indexed="81"/>
            <rFont val="Tahoma"/>
            <family val="2"/>
          </rPr>
          <t xml:space="preserve">For equipment &lt;5.4 tons enter HSPF. Minimum HSPF = 7.7. For equipment &gt;= 5.4 tons enter COP. Minimum COP=3.1
</t>
        </r>
      </text>
    </comment>
    <comment ref="O50" authorId="2" shapeId="0" xr:uid="{8FFC1318-2860-47B9-8850-4888F60323AC}">
      <text>
        <r>
          <rPr>
            <sz val="10"/>
            <rFont val="Arial"/>
            <family val="2"/>
          </rPr>
          <t>Enter equipment size in Btuh from AHRI for SEER2. 
No entry need if cell has been blacked out.</t>
        </r>
      </text>
    </comment>
    <comment ref="S50" authorId="0" shapeId="0" xr:uid="{00000000-0006-0000-0100-000006000000}">
      <text>
        <r>
          <rPr>
            <sz val="9"/>
            <color indexed="81"/>
            <rFont val="Tahoma"/>
            <family val="2"/>
          </rPr>
          <t>Minimum Cooling Efficiency required to qualify for a rebate.  If value not given no minimum efficiency to qualify, however some measures will still require an entry.</t>
        </r>
      </text>
    </comment>
    <comment ref="U50" authorId="0" shapeId="0" xr:uid="{00000000-0006-0000-0100-000007000000}">
      <text>
        <r>
          <rPr>
            <sz val="9"/>
            <color indexed="81"/>
            <rFont val="Tahoma"/>
            <family val="2"/>
          </rPr>
          <t>Enter Cooling Efficiency Of Installed Equipment in EER or IPLV. Not required if the cell has been blacked out.</t>
        </r>
      </text>
    </comment>
    <comment ref="W50" authorId="0" shapeId="0" xr:uid="{00000000-0006-0000-0100-000008000000}">
      <text>
        <r>
          <rPr>
            <sz val="9"/>
            <color indexed="81"/>
            <rFont val="Tahoma"/>
            <family val="2"/>
          </rPr>
          <t>Number of units installed.</t>
        </r>
      </text>
    </comment>
    <comment ref="A72" authorId="1" shapeId="0" xr:uid="{00000000-0006-0000-0100-000009000000}">
      <text>
        <r>
          <rPr>
            <sz val="9"/>
            <color indexed="81"/>
            <rFont val="Tahoma"/>
            <family val="2"/>
          </rPr>
          <t xml:space="preserve">Window treatment measure installed: Shade Screens
</t>
        </r>
      </text>
    </comment>
    <comment ref="G72" authorId="1" shapeId="0" xr:uid="{00000000-0006-0000-0100-00000A000000}">
      <text>
        <r>
          <rPr>
            <sz val="9"/>
            <color indexed="81"/>
            <rFont val="Tahoma"/>
            <family val="2"/>
          </rPr>
          <t>Does the faciliity have gas heat? Yes or No.</t>
        </r>
      </text>
    </comment>
    <comment ref="I72" authorId="1" shapeId="0" xr:uid="{00000000-0006-0000-0100-00000B000000}">
      <text>
        <r>
          <rPr>
            <sz val="9"/>
            <color indexed="81"/>
            <rFont val="Tahoma"/>
            <family val="2"/>
          </rPr>
          <t>% block for Shade Screens or emisivity for Window Film</t>
        </r>
      </text>
    </comment>
    <comment ref="L72" authorId="1" shapeId="0" xr:uid="{00000000-0006-0000-0100-00000C000000}">
      <text>
        <r>
          <rPr>
            <sz val="9"/>
            <color indexed="81"/>
            <rFont val="Tahoma"/>
            <family val="2"/>
          </rPr>
          <t xml:space="preserve">North, North East, North West facing windows do not qualify.
</t>
        </r>
      </text>
    </comment>
    <comment ref="O72" authorId="1" shapeId="0" xr:uid="{00000000-0006-0000-0100-00000D000000}">
      <text>
        <r>
          <rPr>
            <sz val="9"/>
            <color indexed="81"/>
            <rFont val="Tahoma"/>
            <family val="2"/>
          </rPr>
          <t xml:space="preserve">Maximum Shading Coefficient to qualify for a rebate.
-Shading Coefficient equals SHGC X 1.15
-SHGC = Solar Heat Gain Coefficient
</t>
        </r>
      </text>
    </comment>
    <comment ref="Q72" authorId="1" shapeId="0" xr:uid="{00000000-0006-0000-0100-00000E000000}">
      <text>
        <r>
          <rPr>
            <sz val="9"/>
            <color indexed="81"/>
            <rFont val="Tahoma"/>
            <family val="2"/>
          </rPr>
          <t>Must be 0.30 or less for Shade Screens</t>
        </r>
      </text>
    </comment>
    <comment ref="S72" authorId="1" shapeId="0" xr:uid="{00000000-0006-0000-0100-00000F000000}">
      <text>
        <r>
          <rPr>
            <sz val="9"/>
            <color indexed="81"/>
            <rFont val="Tahoma"/>
            <family val="2"/>
          </rPr>
          <t xml:space="preserve">Area of the window covered in square feet. (Width x Height)
</t>
        </r>
      </text>
    </comment>
    <comment ref="A83" authorId="0" shapeId="0" xr:uid="{0B8EA875-6E48-43C5-A8D5-14A25640B28C}">
      <text>
        <r>
          <rPr>
            <sz val="9"/>
            <color indexed="81"/>
            <rFont val="Tahoma"/>
            <family val="2"/>
          </rPr>
          <t>Advanced Rooftop Controls
Enter each RTU as a separate line</t>
        </r>
      </text>
    </comment>
    <comment ref="H83" authorId="0" shapeId="0" xr:uid="{072DF209-224A-43CB-965A-0FF87053410A}">
      <text>
        <r>
          <rPr>
            <sz val="9"/>
            <color indexed="81"/>
            <rFont val="Tahoma"/>
            <family val="2"/>
          </rPr>
          <t>Select Builidng Type Category</t>
        </r>
      </text>
    </comment>
    <comment ref="M83" authorId="0" shapeId="0" xr:uid="{0C53472B-EF69-4EBC-BA6D-FCF9280B1115}">
      <text>
        <r>
          <rPr>
            <sz val="9"/>
            <color indexed="81"/>
            <rFont val="Tahoma"/>
            <family val="2"/>
          </rPr>
          <t>Enter Tons of Controlled RTU Unit</t>
        </r>
      </text>
    </comment>
    <comment ref="Q83" authorId="2" shapeId="0" xr:uid="{53DE9D92-76C0-4EA1-8C4F-8A67751F30B0}">
      <text>
        <r>
          <rPr>
            <sz val="9"/>
            <color indexed="81"/>
            <rFont val="Tahoma"/>
            <family val="2"/>
          </rPr>
          <t>enter SEER2</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<sst xmlns="http://schemas.openxmlformats.org/spreadsheetml/2006/main" count="1094" uniqueCount="598">
  <si>
    <t>Business Energy Solutions</t>
  </si>
  <si>
    <t>2026 Rebate Application</t>
  </si>
  <si>
    <t>Prescriptive Measures for Existing Facilities</t>
  </si>
  <si>
    <t>HVAC</t>
  </si>
  <si>
    <t>Submit application to:</t>
  </si>
  <si>
    <t>TEP Business Energy Solutions</t>
  </si>
  <si>
    <t>Tel: 1-866-473-8761</t>
  </si>
  <si>
    <t>tepbes@franklinenergy.com</t>
  </si>
  <si>
    <t>Application Process</t>
  </si>
  <si>
    <t>1. Submit a Pre-Notification Application.</t>
  </si>
  <si>
    <t>2. Install the qualified technology.</t>
  </si>
  <si>
    <t>3. Submit a complete, signed Final Application with all documentation.</t>
  </si>
  <si>
    <t>4. Receive incentive check within 6 weeks of Final Application approval.</t>
  </si>
  <si>
    <t>Last Modified: 3/1/2026</t>
  </si>
  <si>
    <t>TEP - Prescriptive Application</t>
  </si>
  <si>
    <r>
      <t xml:space="preserve">For </t>
    </r>
    <r>
      <rPr>
        <b/>
        <sz val="14"/>
        <color indexed="17"/>
        <rFont val="Arial"/>
        <family val="2"/>
      </rPr>
      <t>HELP</t>
    </r>
    <r>
      <rPr>
        <sz val="10"/>
        <rFont val="Arial"/>
        <family val="2"/>
      </rPr>
      <t xml:space="preserve"> hover mouse over grey cells with a red triangle in the upper right corner for additional information.  Yellow and light green shaded cells indicate Data Entry.</t>
    </r>
  </si>
  <si>
    <t xml:space="preserve">HVAC Worksheet </t>
  </si>
  <si>
    <t>Project Name:</t>
  </si>
  <si>
    <t>TEP Account #:</t>
  </si>
  <si>
    <t>Incentives: HVAC, Controls, Sensors, and Shade Screen Measures</t>
  </si>
  <si>
    <t>Measure</t>
  </si>
  <si>
    <t>Minimum Efficiency</t>
  </si>
  <si>
    <t>Size Category (in tons)</t>
  </si>
  <si>
    <t>5.4 - 11.25</t>
  </si>
  <si>
    <t>11.25 ≤ 20</t>
  </si>
  <si>
    <t>20 &lt; 63.3</t>
  </si>
  <si>
    <t>≥63.3</t>
  </si>
  <si>
    <t>&lt; 75</t>
  </si>
  <si>
    <t>75 &lt; 150</t>
  </si>
  <si>
    <t>150-299</t>
  </si>
  <si>
    <t>300-399</t>
  </si>
  <si>
    <t>400-599</t>
  </si>
  <si>
    <t>&gt; 600</t>
  </si>
  <si>
    <t>Air Conditioning
(Single and Three Phase &lt;5.4 tons)</t>
  </si>
  <si>
    <t>15.2 SEER2</t>
  </si>
  <si>
    <t>$15/ton</t>
  </si>
  <si>
    <t>16.2 SEER2</t>
  </si>
  <si>
    <t>$30/ton</t>
  </si>
  <si>
    <t>17.1 SEER2</t>
  </si>
  <si>
    <t>$40/ton</t>
  </si>
  <si>
    <t>Heat Pumps 
(Single and Three Phase &lt;5.4 tons)</t>
  </si>
  <si>
    <t>Air Conditioning (Three Phase)</t>
  </si>
  <si>
    <t>15.99 IEER</t>
  </si>
  <si>
    <r>
      <rPr>
        <sz val="8"/>
        <color rgb="FF000000"/>
        <rFont val="Arial"/>
        <family val="2"/>
      </rPr>
      <t>$30/ton</t>
    </r>
    <r>
      <rPr>
        <vertAlign val="superscript"/>
        <sz val="8"/>
        <color rgb="FF000000"/>
        <rFont val="Arial"/>
        <family val="2"/>
      </rPr>
      <t>1</t>
    </r>
  </si>
  <si>
    <t>Air Conditioning  (Three Phase)</t>
  </si>
  <si>
    <t>14.92 IEER</t>
  </si>
  <si>
    <r>
      <rPr>
        <sz val="8"/>
        <color rgb="FF000000"/>
        <rFont val="Arial"/>
        <family val="2"/>
      </rPr>
      <t>$20/ton</t>
    </r>
    <r>
      <rPr>
        <vertAlign val="superscript"/>
        <sz val="8"/>
        <color rgb="FF000000"/>
        <rFont val="Arial"/>
        <family val="2"/>
      </rPr>
      <t>1</t>
    </r>
  </si>
  <si>
    <t>13.8 IEER</t>
  </si>
  <si>
    <t>12.75 IEER</t>
  </si>
  <si>
    <t>Heat Pumps (Three Phase)</t>
  </si>
  <si>
    <t>15.8 IEER</t>
  </si>
  <si>
    <t>14.7 IEER</t>
  </si>
  <si>
    <t>15.2 IEER</t>
  </si>
  <si>
    <t>Minisplit AC</t>
  </si>
  <si>
    <t>18.64 SEER</t>
  </si>
  <si>
    <t>$16/kbtu ($192/ton)</t>
  </si>
  <si>
    <t>Minisplit HP</t>
  </si>
  <si>
    <t>19.45 SEER</t>
  </si>
  <si>
    <t>$12/kbtu ($144/ton)</t>
  </si>
  <si>
    <t>Centrifugal Chiller</t>
  </si>
  <si>
    <r>
      <rPr>
        <sz val="8"/>
        <color rgb="FF000000"/>
        <rFont val="Arial"/>
        <family val="2"/>
      </rPr>
      <t>$10/ton</t>
    </r>
    <r>
      <rPr>
        <vertAlign val="superscript"/>
        <sz val="8"/>
        <color rgb="FF000000"/>
        <rFont val="Arial"/>
        <family val="2"/>
      </rPr>
      <t>2</t>
    </r>
  </si>
  <si>
    <t>Positive Displacement Chiller</t>
  </si>
  <si>
    <t>$/ton</t>
  </si>
  <si>
    <t>Current CAPPING</t>
  </si>
  <si>
    <t>Required Capping</t>
  </si>
  <si>
    <t>BASE TOTAL</t>
  </si>
  <si>
    <t>EFF</t>
  </si>
  <si>
    <t>EFF INC</t>
  </si>
  <si>
    <t>EFF TOTAL</t>
  </si>
  <si>
    <t>TOTAL</t>
  </si>
  <si>
    <t>Air Cooled Chiller</t>
  </si>
  <si>
    <r>
      <rPr>
        <sz val="8"/>
        <color rgb="FF000000"/>
        <rFont val="Arial"/>
        <family val="2"/>
      </rPr>
      <t>$20/ton</t>
    </r>
    <r>
      <rPr>
        <vertAlign val="superscript"/>
        <sz val="8"/>
        <color rgb="FF000000"/>
        <rFont val="Arial"/>
        <family val="2"/>
      </rPr>
      <t>3</t>
    </r>
  </si>
  <si>
    <t>Add Economizers
(3, 4 and 5 ton units only)</t>
  </si>
  <si>
    <t>See Calculator below</t>
  </si>
  <si>
    <t>$45/ton</t>
  </si>
  <si>
    <t>Programmable Thermostat</t>
  </si>
  <si>
    <t>$115 per HVAC unit</t>
  </si>
  <si>
    <t>Rebates in above chart are in dollars.</t>
  </si>
  <si>
    <t>Hotel Room Control</t>
  </si>
  <si>
    <t>$75 per room</t>
  </si>
  <si>
    <t>1.  Additional efficiency incentive of $50/ton may apply. Some combinations may be capped.</t>
  </si>
  <si>
    <t>CO Sensors</t>
  </si>
  <si>
    <t>$1000 per sensor</t>
  </si>
  <si>
    <t>2.  Additional efficiency incentive of $300/ton may apply. Some combinations may be capped.</t>
  </si>
  <si>
    <t xml:space="preserve">CO2 Sensors </t>
  </si>
  <si>
    <t>$375 per sensor</t>
  </si>
  <si>
    <t>3.  Additional efficiency incentive of $200/ton may apply. Some combinations may be capped.</t>
  </si>
  <si>
    <t xml:space="preserve">Shade Screens </t>
  </si>
  <si>
    <t>$2 per square foot</t>
  </si>
  <si>
    <t>Advanced Rooftop Controls</t>
  </si>
  <si>
    <t>$235 per ton controlled</t>
  </si>
  <si>
    <t>cap float per ton</t>
  </si>
  <si>
    <t>Incremental cost per ton</t>
  </si>
  <si>
    <t>-10%</t>
  </si>
  <si>
    <t>+10%</t>
  </si>
  <si>
    <t>Yellow Box: Click in box and select from drop down menu</t>
  </si>
  <si>
    <t>Green Box: requires a number to be entered</t>
  </si>
  <si>
    <t>White Box:  No entry required</t>
  </si>
  <si>
    <t>AC_Unit_Three_Phase_5.39</t>
  </si>
  <si>
    <t>_5.39</t>
  </si>
  <si>
    <t>Size</t>
  </si>
  <si>
    <t>Min</t>
  </si>
  <si>
    <t>Max</t>
  </si>
  <si>
    <t>MIN BTUH</t>
  </si>
  <si>
    <t>MAX BTUH</t>
  </si>
  <si>
    <t>AC_Unit_Three_Phase_11.24</t>
  </si>
  <si>
    <t>_11.24</t>
  </si>
  <si>
    <t>_0.58_tons</t>
  </si>
  <si>
    <t>Calculator: AC, HP, Minisplits, Chillers, Economizers, Thermostats, Sensors</t>
  </si>
  <si>
    <t>AC_Unit_Three_Phase_19.9</t>
  </si>
  <si>
    <t>_19.9</t>
  </si>
  <si>
    <t>_0.75_tons</t>
  </si>
  <si>
    <t>QC</t>
  </si>
  <si>
    <t>These are ESP results in red, this sheet acts weird too though with low efficiencies</t>
  </si>
  <si>
    <t>Size/Usage Category</t>
  </si>
  <si>
    <t>SEER2 Rating</t>
  </si>
  <si>
    <t>Heating Effciency
(COP or HSPF)</t>
  </si>
  <si>
    <t>Actual Size (Btuh)</t>
  </si>
  <si>
    <t>Size in Tons</t>
  </si>
  <si>
    <t>System/Unit Efficiency
(IEER or IPLV)</t>
  </si>
  <si>
    <t>Quantity</t>
  </si>
  <si>
    <t>Total</t>
  </si>
  <si>
    <t>Type</t>
  </si>
  <si>
    <t>Complete?</t>
  </si>
  <si>
    <t>IS ERROR</t>
  </si>
  <si>
    <t>Size ERROR</t>
  </si>
  <si>
    <t>Efficiency ERROR</t>
  </si>
  <si>
    <t>Uncapped</t>
  </si>
  <si>
    <t>Wrong CAT Error for Single Phase AND Three Phase &lt;5.4 Tons</t>
  </si>
  <si>
    <t>low efficiency allowed</t>
  </si>
  <si>
    <t>eligibility threshold</t>
  </si>
  <si>
    <t>Published Efficiency Threshold</t>
  </si>
  <si>
    <t>Base</t>
  </si>
  <si>
    <t>Eff Inc</t>
  </si>
  <si>
    <t>Capping per UNIT</t>
  </si>
  <si>
    <t>Chiller Tier 2 Eff</t>
  </si>
  <si>
    <t>Chiller Tier</t>
  </si>
  <si>
    <t>AC_Unit_Three_Phase_63.2</t>
  </si>
  <si>
    <t>_63.2</t>
  </si>
  <si>
    <t>_1.00_tons</t>
  </si>
  <si>
    <t>base inc</t>
  </si>
  <si>
    <t>additional inc</t>
  </si>
  <si>
    <t>below min eff check</t>
  </si>
  <si>
    <t>alt sizes</t>
  </si>
  <si>
    <t>AC_Unit_Three_Phase_100</t>
  </si>
  <si>
    <t>_100</t>
  </si>
  <si>
    <t>_1.25_tons</t>
  </si>
  <si>
    <t>√</t>
  </si>
  <si>
    <t>15.5 SEER2 returns an incentive</t>
  </si>
  <si>
    <t>Good</t>
  </si>
  <si>
    <t>set 15.2 SEER2 min in ESP</t>
  </si>
  <si>
    <t>HP_Unit_Three_Phase_5.39</t>
  </si>
  <si>
    <t>_2.0_tons</t>
  </si>
  <si>
    <t>ok for low efficiencies</t>
  </si>
  <si>
    <t>HP_Unit_Three_Phase_11.24</t>
  </si>
  <si>
    <t>_2.0_tons_1Phase</t>
  </si>
  <si>
    <t>? hi incentives for low efficiencies (&lt; min eff)</t>
  </si>
  <si>
    <t>updated incentives for $15/30/40 base, removed kicker</t>
  </si>
  <si>
    <t>HP_Unit_Three_Phase_19.9</t>
  </si>
  <si>
    <t>_2.5_tons</t>
  </si>
  <si>
    <t>HP_Unit_Three_Phase_63.2</t>
  </si>
  <si>
    <t>_2.5_tons_1Phase</t>
  </si>
  <si>
    <t>HP_Unit_Three_Phase_100</t>
  </si>
  <si>
    <t>_3.0_tons</t>
  </si>
  <si>
    <t>caps at $10K in ESP, not this worksheet</t>
  </si>
  <si>
    <t>updated ESP placeholder cost to 100k (realistically shouldn't cap)</t>
  </si>
  <si>
    <t>X</t>
  </si>
  <si>
    <t>10,15 ton not working at min IEER in ESP</t>
  </si>
  <si>
    <t>corrected ESP for 10, 15 ton</t>
  </si>
  <si>
    <t>_3.0_tons_1Phase</t>
  </si>
  <si>
    <t>wks works for less than min eff</t>
  </si>
  <si>
    <t>ESP is per ton not BTU</t>
  </si>
  <si>
    <t>ESP input is per kBtu, not Tons. same incentive as wks</t>
  </si>
  <si>
    <t>needs a minimum</t>
  </si>
  <si>
    <t>Tier1 Increm</t>
  </si>
  <si>
    <t>Tier2 Increm</t>
  </si>
  <si>
    <t>Tier 1 Cap</t>
  </si>
  <si>
    <t>Tier 2 Cap</t>
  </si>
  <si>
    <t>_3.5_tons</t>
  </si>
  <si>
    <t>Chiller_Centrifugal&lt;150</t>
  </si>
  <si>
    <t>_3.5_tons_1Phase</t>
  </si>
  <si>
    <t>200ton doesn't work at 0.34 IPLV?100 at .37 IPLV in wks, ESP does work</t>
  </si>
  <si>
    <t>corrected wks</t>
  </si>
  <si>
    <t>Chiller_Centrifugal150-299</t>
  </si>
  <si>
    <t>_4.0_tons</t>
  </si>
  <si>
    <t>Chiller_Centrifugal300-399</t>
  </si>
  <si>
    <t>_4.0_tons_1Phase</t>
  </si>
  <si>
    <t>Chiller_Centrifugal400-599</t>
  </si>
  <si>
    <t>_5.0_tons</t>
  </si>
  <si>
    <t>Chiller_Centrifugal≥ 600</t>
  </si>
  <si>
    <t>_5.0_tons_1Phase</t>
  </si>
  <si>
    <t>Chiller_Positive_Displacement&lt;75</t>
  </si>
  <si>
    <t>&lt;150</t>
  </si>
  <si>
    <t>Chiller_Positive_Displacement75-149</t>
  </si>
  <si>
    <t>&lt;5.4_tons</t>
  </si>
  <si>
    <t>Chiller_Positive_Displacement150-299</t>
  </si>
  <si>
    <t>&lt;6 Tons</t>
  </si>
  <si>
    <t>Chiller_Positive_Displacement300-599</t>
  </si>
  <si>
    <t>≤150</t>
  </si>
  <si>
    <t>Chiller_Positive_Displacement≥ 600</t>
  </si>
  <si>
    <t>≥11.25 tons and &lt;20 tons</t>
  </si>
  <si>
    <t>Note: D N Q means Does Not Qualify</t>
  </si>
  <si>
    <t>Chiller_Air_Cooled&lt;150</t>
  </si>
  <si>
    <t>≥150</t>
  </si>
  <si>
    <t>Page 2 of 3</t>
  </si>
  <si>
    <t xml:space="preserve">HVAC Specifications &amp; Worksheet </t>
  </si>
  <si>
    <t>Chiller_Air_Cooled≥150</t>
  </si>
  <si>
    <t>≥20 Tons</t>
  </si>
  <si>
    <t>Calculator: Shade Screens</t>
  </si>
  <si>
    <t>≥20_ tons</t>
  </si>
  <si>
    <t>Gas Heat</t>
  </si>
  <si>
    <t>Category</t>
  </si>
  <si>
    <t>Window Location</t>
  </si>
  <si>
    <t>Max Shading Coefficient</t>
  </si>
  <si>
    <t>Shading Coefficient</t>
  </si>
  <si>
    <t>Total Square Footage</t>
  </si>
  <si>
    <t>Status</t>
  </si>
  <si>
    <t>Shading Coef error</t>
  </si>
  <si>
    <t>Mismatch Category?</t>
  </si>
  <si>
    <t>≥ 600</t>
  </si>
  <si>
    <t>≥5.4 tons and &lt;11.25 tons</t>
  </si>
  <si>
    <t>≥63.3_ tons</t>
  </si>
  <si>
    <t>11 &lt; 20 Tons</t>
  </si>
  <si>
    <t>11.25&lt;20 tons</t>
  </si>
  <si>
    <t>20&lt;63.3 tons</t>
  </si>
  <si>
    <t>5.4&lt;11.25 tons</t>
  </si>
  <si>
    <t>6&lt;11 Tons</t>
  </si>
  <si>
    <t>Calculator: Advanced Rooftop Controls</t>
  </si>
  <si>
    <t>Building Type</t>
  </si>
  <si>
    <t>Nominal Tons of Controlled RTU Unit</t>
  </si>
  <si>
    <t>SEER2 (if available)</t>
  </si>
  <si>
    <t>Unitary Air-Cooled PKG AC 3 ton</t>
  </si>
  <si>
    <t>Unitary Air-Cooled PKG AC 4 ton</t>
  </si>
  <si>
    <t>Unitary Air-Cooled PKG AC 5 ton</t>
  </si>
  <si>
    <t>&lt;75</t>
  </si>
  <si>
    <t>75-149</t>
  </si>
  <si>
    <t>300-599</t>
  </si>
  <si>
    <t>Project Completion Date</t>
  </si>
  <si>
    <t>Rebate Total</t>
  </si>
  <si>
    <t>Rebates cannot exceed 75%</t>
  </si>
  <si>
    <t>of the incremental measure cost.</t>
  </si>
  <si>
    <t>Equipment sizing calculations (load calcs) may be requested as part of the application documentation.</t>
  </si>
  <si>
    <t>Manufacturer's specification sheet showing AHRI IEER, ARI SEER2 or ARI IPLV must accompany the final application.</t>
  </si>
  <si>
    <t>IPLV = Integrated Part Load Value, IEER = Integrated Energy Efficiency Ratio, SEER2 = Seasonal Energy Efficiency Ratio 2</t>
  </si>
  <si>
    <t>COP = Coefficient of Performance, HSPF2 = Heating Seasonal Performance Factor 2</t>
  </si>
  <si>
    <t>Measure Specifications</t>
  </si>
  <si>
    <t>All work shall be performed in accordance with all applicable professional standards and comply with all applicable federal, state, and local laws, ordinances, codes and regulations.</t>
  </si>
  <si>
    <r>
      <rPr>
        <b/>
        <sz val="10"/>
        <color rgb="FF000000"/>
        <rFont val="Arial"/>
        <family val="2"/>
      </rPr>
      <t xml:space="preserve">Air-Cooled Air Conditioning and Heat Pumps
</t>
    </r>
    <r>
      <rPr>
        <sz val="10"/>
        <color rgb="FF000000"/>
        <rFont val="Arial"/>
        <family val="2"/>
      </rPr>
      <t>New air-cooled air conditioning units or heat pumps that meet or exceed the qualifying Seasonal Energy Efficiency Ratio 2 (SEER2) or Integrated Energy Efficiency Ratio (IEER) shown in the Cooling Incentive Worksheet Table are eligible for an incentive. They can be either split systems or single packaged units. Evaporative coolers and water source heat pumps do not qualify under this program but may qualify under the Custom Incentive Program. All packaged and split system cooling equipment must meet Air-Conditioning, Heating and Refrigeration Institute (AHRI) standards (210/240, or 340/360), be UL listed, and use a minimum ozone-depleting refrigerant (e.g., HCFC or HFC).
A manufacturer's specification sheet indicating the system SEER2/IEER must accompany the application. Final invoices must indicate the number of units and sizes with model numbers matching the specification sheets.</t>
    </r>
  </si>
  <si>
    <t>Chiller_Centrifugal</t>
  </si>
  <si>
    <t>Chiller_Positive Displacement</t>
  </si>
  <si>
    <t>Chiller_Reciprocating</t>
  </si>
  <si>
    <t>Chiller_Air_Cooled</t>
  </si>
  <si>
    <r>
      <rPr>
        <b/>
        <sz val="10"/>
        <color rgb="FF000000"/>
        <rFont val="Arial"/>
        <family val="2"/>
      </rPr>
      <t xml:space="preserve">Water and Air-Cooled Chillers
</t>
    </r>
    <r>
      <rPr>
        <sz val="10"/>
        <color rgb="FF000000"/>
        <rFont val="Arial"/>
        <family val="2"/>
      </rPr>
      <t>Chillers that have a rated kW/ton for the Integrated Part Load Value (IPLV) conditions that is less than or equal to the qualifying efficiency shown in the Incentive Table above are eligible for an incentive. The chiller efficiency rating must be based on AHRI Standard 550/590-2011 for IPLV conditions and not based on full-load conditions. The chillers must meet AHRI Standard 550/590-2011, be UL listed, and use a minimum ozone-depleting refrigerant (e.g., HCFC or HFC).  The AHRI net capacity value should be used to determine the chiller tons.
A manufacturer specification/performance sheet with the rated kW/Ton-IPLV or COP-IPLV must accompany the application.  Final invoices must indicate chiller model number and quanity of chillers.</t>
    </r>
  </si>
  <si>
    <r>
      <rPr>
        <b/>
        <sz val="10"/>
        <color rgb="FF000000"/>
        <rFont val="Arial"/>
        <family val="2"/>
      </rPr>
      <t xml:space="preserve">Programmable Thermostats
</t>
    </r>
    <r>
      <rPr>
        <sz val="10"/>
        <color rgb="FF000000"/>
        <rFont val="Arial"/>
        <family val="2"/>
      </rPr>
      <t>Equipment must replace a non-programmable thermostat. Thermostat must be capable of 7-day, 5-2, or 5-1-1 programming.  Programmable thermostats installed in hotel/motel guest rooms are not eligible for this incentive.
A manufacturer's specification sheet must accompany the application.  Final invoices must indicate model number and quanity.</t>
    </r>
  </si>
  <si>
    <t>≥300</t>
  </si>
  <si>
    <r>
      <t xml:space="preserve">Hotel Room Occupancy Controls
</t>
    </r>
    <r>
      <rPr>
        <sz val="10"/>
        <rFont val="Arial"/>
        <family val="2"/>
      </rPr>
      <t>Install HVAC control devices to automatically setback room temperature when the room is unoccupied.  Acceptable technologies include passive and/or dual technology room occupancy sensors and room keycard activation.  Room technologies may be incorporated into a front desk arrival system.  Incentive is paid per rentable guest room. 
A manufacturer's specification sheet must accompany the application.  Final invoices must indicate model number and quanity.</t>
    </r>
  </si>
  <si>
    <r>
      <rPr>
        <b/>
        <sz val="10"/>
        <rFont val="Calibri"/>
        <family val="2"/>
      </rPr>
      <t>≥</t>
    </r>
    <r>
      <rPr>
        <b/>
        <sz val="11"/>
        <rFont val="Arial"/>
        <family val="2"/>
      </rPr>
      <t xml:space="preserve"> 600</t>
    </r>
  </si>
  <si>
    <r>
      <rPr>
        <b/>
        <sz val="10"/>
        <color rgb="FF000000"/>
        <rFont val="Arial"/>
        <family val="2"/>
      </rPr>
      <t xml:space="preserve">Carbon Monoxide (CO) Sensors
</t>
    </r>
    <r>
      <rPr>
        <sz val="10"/>
        <color rgb="FF000000"/>
        <rFont val="Arial"/>
        <family val="2"/>
      </rPr>
      <t>New CO sensors installed to control parking garage exhaust fans are eligible for a rebate.  Sensors must control fan motor on/off or VSD speed.  New VFDs associated with this measure are eligible for an additional VFD incentive.  Typical sensor coverage is approximately 7,000 to 10,000 square feet.  CO levels shall be in compliance with state, municipal or local codes.
A manufacturer's specification sheet must accompany the application.  Final invoices must indicate the number of sensors with model numbers matching the specification sheets.  A schedule indicating sensor type and installation location must also be submitted.</t>
    </r>
  </si>
  <si>
    <r>
      <rPr>
        <b/>
        <sz val="10"/>
        <color rgb="FF000000"/>
        <rFont val="Arial"/>
        <family val="2"/>
      </rPr>
      <t xml:space="preserve">Carbon Dioxide (CO2) Sensors
</t>
    </r>
    <r>
      <rPr>
        <sz val="10"/>
        <color rgb="FF000000"/>
        <rFont val="Arial"/>
        <family val="2"/>
      </rPr>
      <t>This measure utilizes demand-controlled ventilation by installing CO2 sensors to reduce the conditioning of outside air.  CO2 sensors must control the ventilation system. Sensors used solely for data acquisition purposes are not eligible.  Carbon dioxide sensor must be installed in conjunction with a controls-governed outside air damper.  CO2 levels shall be in compliance with state, municipal, or local codes. Outside air CO2 reference sensors are ineligible.
A manufacturer's specification sheet must accompany the application.  Final invoices must indicate the number of sensors with model numbers matching the specification sheets.  A schedule indicating sensor type and installation location must also be submitted.</t>
    </r>
  </si>
  <si>
    <t>Page 3 of 3</t>
  </si>
  <si>
    <t>Measure Specifications, continued</t>
  </si>
  <si>
    <r>
      <rPr>
        <b/>
        <sz val="10"/>
        <color rgb="FF000000"/>
        <rFont val="Arial"/>
        <family val="2"/>
      </rPr>
      <t xml:space="preserve">Minisplit AC/HP
</t>
    </r>
    <r>
      <rPr>
        <sz val="10"/>
        <color rgb="FF000000"/>
        <rFont val="Arial"/>
        <family val="2"/>
      </rPr>
      <t>New minisplit air conditioning units or heat pumps that meet EnergySTAR qualifications must have both a new condenser and a new coil that meets AHRI specifications and where the matched system performance (condenser and coil). Equipment must be used to meet both the heating and cooling loads of the facility.
A manufacturer's specification sheet indicating the system SEER2/IEER must accompany the application. Final invoices must indicate the number of units and sizes with model numbers matching the specification sheets.</t>
    </r>
  </si>
  <si>
    <r>
      <rPr>
        <b/>
        <sz val="10"/>
        <rFont val="Arial"/>
        <family val="2"/>
      </rPr>
      <t>Economizers</t>
    </r>
    <r>
      <rPr>
        <sz val="10"/>
        <rFont val="Arial"/>
        <family val="2"/>
      </rPr>
      <t xml:space="preserve">
This measure consists of retrofitting air-side economizers on existing HVAC units.  New HVAC units with economizers are eligible for rebate under certain conditions noted below.  Economizer must be capable of modulating to full open position (95% or more).  Replacement of existing economizers are not eligible for rebate, unless existing economizer has been non-functional for 2 years or more (pre-application required for existing economizer replacement).  New HVAC units with economizer are not eligible for rebate where the economizer is required by ASHRAE 90.1-2010, which requires economizers on units on HVAC units unless specific efficiencies (per size class) are met.  Incentives are based on capacity of retrofitted/new HVAC units with nominal capacities of 3, 4 and 5 tons only.
An HVAC unit schedule must be submitted indicating the quantity, model number, capacity, and yes/no on existing economizer, proposed retrofit economizer model number.  Final invoices must indicate economizer model number, quantity purchased/installed. Manufacturer's specification sheets for economizer(s) must be submitted.</t>
    </r>
  </si>
  <si>
    <r>
      <t xml:space="preserve">Shade Screens
</t>
    </r>
    <r>
      <rPr>
        <sz val="10"/>
        <rFont val="Arial"/>
        <family val="2"/>
      </rPr>
      <t>This measure consists of adding fixed exterior physical shading screens to windows.  This measure is applicable only to retrofit of existing facilites.  Windows with east, south, and west exposures are eligible.  Shading Coefficient must be 0.30 or less at a thirty-degree profile angle.  (Shading Coefficient equals SHGC X 1.15.  SHGC = Solar Heat Gain Coefficient)  Interior window shades such as blinds and drapes and movable door screens are not eligible.
A window schedule must accompany the application indicating the quantity, current window type, actual window surface dimensions, window orientation, brand, model number of screen or window film material.  Final invoices must indicate screen or window film material model number, quantity (square feet) of material purchased/installed.  Manufacturer's specification sheets indicating the Shading Coefficient or the SHGC must also be submitted.</t>
    </r>
  </si>
  <si>
    <r>
      <t xml:space="preserve">Advanced Rooftop Controls
</t>
    </r>
    <r>
      <rPr>
        <sz val="10"/>
        <rFont val="Arial"/>
        <family val="2"/>
      </rPr>
      <t>To qualify, the following must be installed:
- Demand Control Ventilation controlling fan with VFD based on CO2 sensor input 
- DCV is integrated into Energy Management System.
- Economizer is integrated into Energy Management System with DCV.
An existing system with VFD, EMS, or economizer is not eligible.</t>
    </r>
  </si>
  <si>
    <t>FOR OFFICE USE ONLY - REVIEWER NOTES</t>
  </si>
  <si>
    <t>Reviewed By:</t>
  </si>
  <si>
    <t>Date:</t>
  </si>
  <si>
    <t>QC By:</t>
  </si>
  <si>
    <t>capped</t>
  </si>
  <si>
    <t>Tier 1 chiller efficiency</t>
  </si>
  <si>
    <t>Tier 2 chiller efficiency</t>
  </si>
  <si>
    <t>Size Category</t>
  </si>
  <si>
    <t>MeasureSize Category</t>
  </si>
  <si>
    <t>Min Efficiency</t>
  </si>
  <si>
    <t>Base Incentive</t>
  </si>
  <si>
    <t>Efficiency Incentive</t>
  </si>
  <si>
    <t xml:space="preserve">Min </t>
  </si>
  <si>
    <t>Tier 1 CAP</t>
  </si>
  <si>
    <t>Capping Units</t>
  </si>
  <si>
    <t>Min EER</t>
  </si>
  <si>
    <t>Min IEER</t>
  </si>
  <si>
    <t>Min COP</t>
  </si>
  <si>
    <t>AC_Unit_Single_Phase</t>
  </si>
  <si>
    <t>HP_Unit_Single_Phase</t>
  </si>
  <si>
    <t>AC_Unit_Three_Phase</t>
  </si>
  <si>
    <t>HP_Unit_Three_Phase</t>
  </si>
  <si>
    <t>Minisplit_AC</t>
  </si>
  <si>
    <t>Minisplit_HP</t>
  </si>
  <si>
    <t>Chiller_Positive_Displacement</t>
  </si>
  <si>
    <t>Programmable_Thermostat</t>
  </si>
  <si>
    <t>PTAC</t>
  </si>
  <si>
    <t>PTHP</t>
  </si>
  <si>
    <t>VRF Size</t>
  </si>
  <si>
    <t>Heat Recovery / Gas Heat</t>
  </si>
  <si>
    <t>CO2_Sensors</t>
  </si>
  <si>
    <t>CO_Sensors</t>
  </si>
  <si>
    <t>Window_Film</t>
  </si>
  <si>
    <t>Shade_Screen</t>
  </si>
  <si>
    <t>Metric</t>
  </si>
  <si>
    <t>Retro_Commissioning</t>
  </si>
  <si>
    <t>Heat_Pump_Water_Heater</t>
  </si>
  <si>
    <t>Advanced_Rooftop_Controls</t>
  </si>
  <si>
    <t>AC_Unit_Three_Phase5.4&lt;11.25 tons</t>
  </si>
  <si>
    <t>VRF_Air_Conditioners_Air_Cooled≥5.4 tons and &lt;11.25 tons</t>
  </si>
  <si>
    <t>11.2 EER, 13.1 IEER</t>
  </si>
  <si>
    <t>AC</t>
  </si>
  <si>
    <t>Dual Technology</t>
  </si>
  <si>
    <t>9,000_btu/h</t>
  </si>
  <si>
    <t>Yes</t>
  </si>
  <si>
    <t>Full Service Restaurant</t>
  </si>
  <si>
    <t>On/Off (Shopping/Airport Profile)</t>
  </si>
  <si>
    <t>Emissivity &lt; 0.67</t>
  </si>
  <si>
    <t>80% Block</t>
  </si>
  <si>
    <t>East</t>
  </si>
  <si>
    <t>COP</t>
  </si>
  <si>
    <t>College/University</t>
  </si>
  <si>
    <r>
      <t xml:space="preserve">Restaurant Full Service </t>
    </r>
    <r>
      <rPr>
        <sz val="10"/>
        <rFont val="Calibri"/>
        <family val="2"/>
      </rPr>
      <t xml:space="preserve">≥ </t>
    </r>
    <r>
      <rPr>
        <sz val="10"/>
        <rFont val="Arial"/>
        <family val="2"/>
      </rPr>
      <t>80 Gallon Tank(s)</t>
    </r>
  </si>
  <si>
    <t>Btuh</t>
  </si>
  <si>
    <t>AC_Unit_Three_Phase11.25&lt;20 tons</t>
  </si>
  <si>
    <t>VRF_Air_Conditioners_Air_Cooled≥11.25 tons and &lt;20 tons</t>
  </si>
  <si>
    <t>11.0 EER, 12.9 IEER</t>
  </si>
  <si>
    <t>HP</t>
  </si>
  <si>
    <t>Passive Infrared</t>
  </si>
  <si>
    <t>12,000_btu/h</t>
  </si>
  <si>
    <t>No</t>
  </si>
  <si>
    <t>Hospital</t>
  </si>
  <si>
    <t>VAV (Shopping/Airport Profile)</t>
  </si>
  <si>
    <t>Emissivity = 0.67</t>
  </si>
  <si>
    <t>90% Block</t>
  </si>
  <si>
    <t>Southeast</t>
  </si>
  <si>
    <t>Energy Factor</t>
  </si>
  <si>
    <t>Grocery</t>
  </si>
  <si>
    <r>
      <t xml:space="preserve">Restaurant Quick Service </t>
    </r>
    <r>
      <rPr>
        <sz val="10"/>
        <rFont val="Calibri"/>
        <family val="2"/>
      </rPr>
      <t>≥</t>
    </r>
    <r>
      <rPr>
        <sz val="10"/>
        <rFont val="Arial"/>
        <family val="2"/>
      </rPr>
      <t xml:space="preserve"> 80 Gallon Tank(s)</t>
    </r>
  </si>
  <si>
    <t>Tons</t>
  </si>
  <si>
    <t>AC_Unit_Three_Phase20&lt;63.3 tons</t>
  </si>
  <si>
    <t>VRF_Air_Conditioners_Air_Cooled≥20 tons</t>
  </si>
  <si>
    <t>10.0 EER, 11.6 IEER</t>
  </si>
  <si>
    <t>Key Card Activation</t>
  </si>
  <si>
    <t>15,000_btu/h</t>
  </si>
  <si>
    <t>≥20 tons</t>
  </si>
  <si>
    <t>Large Hotel</t>
  </si>
  <si>
    <t>On/Off (Office/Events Profile)</t>
  </si>
  <si>
    <r>
      <t xml:space="preserve">Emissivity </t>
    </r>
    <r>
      <rPr>
        <sz val="10"/>
        <rFont val="Calibri"/>
        <family val="2"/>
      </rPr>
      <t>≤</t>
    </r>
    <r>
      <rPr>
        <sz val="10"/>
        <rFont val="Arial"/>
        <family val="2"/>
      </rPr>
      <t xml:space="preserve"> 0.82</t>
    </r>
  </si>
  <si>
    <t>South</t>
  </si>
  <si>
    <t>Hotel/Motel: Common Areas</t>
  </si>
  <si>
    <t>AC_Unit_Three_Phase≥63.3_ tons</t>
  </si>
  <si>
    <t>VRF_Heat_Pump_Air_cooled≥5.4 tons and &lt;11.25 tonsYes</t>
  </si>
  <si>
    <t>10.8 EER, 12.7 IEER, 3.3 COP</t>
  </si>
  <si>
    <t>Large Office</t>
  </si>
  <si>
    <t>VAV (Office/Events Profile)</t>
  </si>
  <si>
    <t>Southwest</t>
  </si>
  <si>
    <t>Hotel/Motel: Guest Rooms</t>
  </si>
  <si>
    <t>HP_Unit_Three_Phase5.4&lt;11.25 tons</t>
  </si>
  <si>
    <t>VRF_Heat_Pump_Air_cooled≥11.25 tons and &lt;20 tonsYes</t>
  </si>
  <si>
    <t>10.4 EER, 12.1 IEER, 3.2 COP</t>
  </si>
  <si>
    <t>Medium Office</t>
  </si>
  <si>
    <t>West</t>
  </si>
  <si>
    <t>Industrial: 1 shift</t>
  </si>
  <si>
    <t>HP_Unit_Three_Phase11.25&lt;20 tons</t>
  </si>
  <si>
    <t>VRF_Heat_Pump_Air_cooled≥20 tonsYes</t>
  </si>
  <si>
    <t>9.3 EER, 10.8 IEER, 3.2 COP</t>
  </si>
  <si>
    <t>Midrise Apartment</t>
  </si>
  <si>
    <t>Industrial: 2 shifts</t>
  </si>
  <si>
    <t>HP_Unit_Three_Phase≥20_ tons</t>
  </si>
  <si>
    <t>VRF_Heat_Pump_Air_cooled≥5.4 tons and &lt;11.25 tonsNo</t>
  </si>
  <si>
    <t>11.0 EER, 12.9 IEER, 3.3 COP</t>
  </si>
  <si>
    <t>Outpatient</t>
  </si>
  <si>
    <t>Industrial: 3 shifts</t>
  </si>
  <si>
    <t>per ton</t>
  </si>
  <si>
    <t>VRF_Heat_Pump_Air_cooled≥11.25 tons and &lt;20 tonsNo</t>
  </si>
  <si>
    <t>10.6 EER, 12.3 IEER, 3.2 COP</t>
  </si>
  <si>
    <t>Quick Service Restaurant</t>
  </si>
  <si>
    <t>K-12 School</t>
  </si>
  <si>
    <t>VRF_Heat_Pump_Air_cooled≥20 tonsNo</t>
  </si>
  <si>
    <t>9.5 EER, 11.0 IEER, 3.2 COP</t>
  </si>
  <si>
    <t>Small Hotel</t>
  </si>
  <si>
    <t>Medical: Inpatient</t>
  </si>
  <si>
    <t>VRF_Heat_Pump_Water_Source≥5.4 tons and &lt;11.25 tonsYes</t>
  </si>
  <si>
    <t>11.8 EER, 4.2 COP</t>
  </si>
  <si>
    <t>Hotel_Room_Control_AC_Only</t>
  </si>
  <si>
    <t>Small Office</t>
  </si>
  <si>
    <t>Medical: Outpatient</t>
  </si>
  <si>
    <t>VRF_Heat_Pump_Water_Source≥11.25 tons and &lt;20 tonsYes</t>
  </si>
  <si>
    <t>9.8 EER, 3.9 COP</t>
  </si>
  <si>
    <t>Hotel_Room_Control_Heat_Pumps</t>
  </si>
  <si>
    <t>Strip Mall</t>
  </si>
  <si>
    <t>Miscellaneous</t>
  </si>
  <si>
    <t>VRF_Heat_Pump_Water_Source≥20 tonsYes</t>
  </si>
  <si>
    <t>Supermarket</t>
  </si>
  <si>
    <t>Office</t>
  </si>
  <si>
    <t>VRF_Heat_Pump_Water_Source≥5.4 tons and &lt;11.25 tonsNo</t>
  </si>
  <si>
    <t>12.0 EER, 4.2 COP</t>
  </si>
  <si>
    <t>Add_Economizers</t>
  </si>
  <si>
    <t>Primary School</t>
  </si>
  <si>
    <t>Public Assembly</t>
  </si>
  <si>
    <t>VRF_Heat_Pump_Water_Source≥11.25 tons and &lt;20 tonsNo</t>
  </si>
  <si>
    <t>10.0 EER, 3.9 COP</t>
  </si>
  <si>
    <t>Secondary School</t>
  </si>
  <si>
    <t>Restaurant</t>
  </si>
  <si>
    <t>VRF_Heat_Pump_Water_Source≥20 tonsNo</t>
  </si>
  <si>
    <r>
      <t>CO</t>
    </r>
    <r>
      <rPr>
        <vertAlign val="subscript"/>
        <sz val="9"/>
        <rFont val="Arial"/>
        <family val="2"/>
      </rPr>
      <t>2</t>
    </r>
    <r>
      <rPr>
        <sz val="9"/>
        <rFont val="Arial"/>
        <family val="2"/>
      </rPr>
      <t>_Sensors</t>
    </r>
  </si>
  <si>
    <t>2.0_tons_1Phase</t>
  </si>
  <si>
    <t>2.5_tons_1Phase</t>
  </si>
  <si>
    <t>3.0_tons_1Phase</t>
  </si>
  <si>
    <t>3.5_tons_1Phase</t>
  </si>
  <si>
    <t>4.0_tons_1Phase</t>
  </si>
  <si>
    <t>5.0_tons_1Phase</t>
  </si>
  <si>
    <t>Retail: Enclosed and Strip Malls</t>
  </si>
  <si>
    <t>VRF_Heat_Pump_Groundwater_Source≥5.4 tons and &lt;11.25 tonsYes</t>
  </si>
  <si>
    <t>16.0 EER, 3.6 COP</t>
  </si>
  <si>
    <t>15.2_SEER2</t>
  </si>
  <si>
    <t>14.3_SEER2</t>
  </si>
  <si>
    <t>Retail: Non-Mall</t>
  </si>
  <si>
    <t>VRF_Heat_Pump_Groundwater_Source≥11.25 tons and &lt;20 tonsYes</t>
  </si>
  <si>
    <t>13.6 EER, 3.3 COP</t>
  </si>
  <si>
    <t>16.2_SEER2</t>
  </si>
  <si>
    <t>Warehouse and Storage</t>
  </si>
  <si>
    <r>
      <rPr>
        <sz val="9"/>
        <color indexed="8"/>
        <rFont val="Calibri"/>
        <family val="2"/>
      </rPr>
      <t>≥</t>
    </r>
    <r>
      <rPr>
        <sz val="9"/>
        <color indexed="8"/>
        <rFont val="Arial"/>
        <family val="2"/>
      </rPr>
      <t>17.1_SEER2</t>
    </r>
  </si>
  <si>
    <t>VRF_Heat_Pump_Groundwater_Source≥20 tonsYes</t>
  </si>
  <si>
    <t>Programmable_ThermostatAC</t>
  </si>
  <si>
    <t>per Unit</t>
  </si>
  <si>
    <t>VRF_Heat_Pump_Groundwater_Source≥5.4 tons and &lt;11.25 tonsNo</t>
  </si>
  <si>
    <t>16.2 EER, 3.6 COP</t>
  </si>
  <si>
    <t>Programmable_ThermostatHP</t>
  </si>
  <si>
    <t>VRF_Heat_Pump_Groundwater_Source≥11.25 tons and &lt;20 tonsNo</t>
  </si>
  <si>
    <t>13.8 EER. 3.3 COP</t>
  </si>
  <si>
    <t>VRF_Air_Conditioners_Air_Cooled</t>
  </si>
  <si>
    <t>AC_Unit_Single_Phase_2.0_tons_1Phase15.2_SEER2</t>
  </si>
  <si>
    <t>15.20 SEER2</t>
  </si>
  <si>
    <t>VRF_Heat_Pump_Groundwater_Source≥20 tonsNo</t>
  </si>
  <si>
    <t>VRF_Heat_Pump_Air_cooled</t>
  </si>
  <si>
    <t>AC_Unit_Single_Phase_2.5_tons_1Phase15.2_SEER2</t>
  </si>
  <si>
    <t>VRF_Heat_Pump_Ground_Source≥5.4 tons and &lt;11.25 tonsYes</t>
  </si>
  <si>
    <t>13.2 EER, 3.1 COP</t>
  </si>
  <si>
    <t>VRF_Heat_Pump_Water_Source</t>
  </si>
  <si>
    <t>AC_Unit_Single_Phase_3.0_tons_1Phase15.2_SEER2</t>
  </si>
  <si>
    <t>VRF_Heat_Pump_Ground_Source≥11.25 tons and &lt;20 tonsYes</t>
  </si>
  <si>
    <t>10.8 EER, 2.8 COP</t>
  </si>
  <si>
    <t>VRF_Heat_Pump_Groundwater_Source</t>
  </si>
  <si>
    <t>AC_Unit_Single_Phase_3.5_tons_1Phase15.2_SEER2</t>
  </si>
  <si>
    <t>VRF_Heat_Pump_Ground_Source≥20 tonsYes</t>
  </si>
  <si>
    <t>VRF_Heat_Pump_Ground_Source</t>
  </si>
  <si>
    <t>AC_Unit_Single_Phase_4.0_tons_1Phase15.2_SEER2</t>
  </si>
  <si>
    <t>VRF_Heat_Pump_Ground_Source≥5.4 tons and &lt;11.25 tonsNo</t>
  </si>
  <si>
    <t>13.4 EER, 3.1 COP</t>
  </si>
  <si>
    <t>AC_Unit_Single_Phase_5.0_tons_1Phase15.2_SEER2</t>
  </si>
  <si>
    <t>VRF_Heat_Pump_Ground_Source≥11.25 tons and &lt;20 tonsNo</t>
  </si>
  <si>
    <t>11.0 EER, 2.8 COP</t>
  </si>
  <si>
    <t>AC_Unit_Single_Phase_2.0_tons_1Phase16.2_SEER2</t>
  </si>
  <si>
    <t>16.15 SEER2</t>
  </si>
  <si>
    <t>VRF_Heat_Pump_Ground_Source≥20 tonsNo</t>
  </si>
  <si>
    <t>AC_Unit_Single_Phase_2.5_tons_1Phase16.2_SEER2</t>
  </si>
  <si>
    <t>Rec Incentive from MAS sheet</t>
  </si>
  <si>
    <t>AC_Unit_Single_Phase_3.0_tons_1Phase16.2_SEER2</t>
  </si>
  <si>
    <t>Application</t>
  </si>
  <si>
    <t>MAS Sheet Incremental w/out O&amp;M</t>
  </si>
  <si>
    <t>MAS Sheet IPLV ee min eff</t>
  </si>
  <si>
    <t>Code</t>
  </si>
  <si>
    <t>Tier 1</t>
  </si>
  <si>
    <t>Tier 2</t>
  </si>
  <si>
    <t>AC_Unit_Single_Phase_3.5_tons_1Phase16.2_SEER2</t>
  </si>
  <si>
    <t>C&amp;I Comprehensive Water-Cooled Chillers-Centrifugal &lt;150 Tons Tier 1</t>
  </si>
  <si>
    <t>AC_Unit_Single_Phase_4.0_tons_1Phase16.2_SEER2</t>
  </si>
  <si>
    <t>C&amp;I Comprehensive Water-Cooled Chillers-Centrifugal &lt;150 Tons Tier 2</t>
  </si>
  <si>
    <t>AC_Unit_Single_Phase_5.0_tons_1Phase16.2_SEER2</t>
  </si>
  <si>
    <t>C&amp;I Comprehensive Water-Cooled Chillers-Centrifugal 150 - 299 Tons Tier 1</t>
  </si>
  <si>
    <t>AC_Unit_Single_Phase_2.0_tons_1Phase≥17.1_SEER2</t>
  </si>
  <si>
    <t>17.10 SEER2</t>
  </si>
  <si>
    <t>C&amp;I Comprehensive Water-Cooled Chillers-Centrifugal 150 - 299 Tons Tier 2</t>
  </si>
  <si>
    <t>AC_Unit_Single_Phase_2.5_tons_1Phase≥17.1_SEER2</t>
  </si>
  <si>
    <t>C&amp;I Comprehensive Water-Cooled Chillers-Centrifugal 300  - 399 Tons Tier 1</t>
  </si>
  <si>
    <t>AC_Unit_Single_Phase_3.0_tons_1Phase≥17.1_SEER2</t>
  </si>
  <si>
    <t>C&amp;I Comprehensive Water-Cooled Chillers-Centrifugal 300  - 399 Tons Tier 2</t>
  </si>
  <si>
    <t>AC_Unit_Single_Phase_3.5_tons_1Phase≥17.1_SEER2</t>
  </si>
  <si>
    <t>C&amp;I Comprehensive Water-Cooled Chillers-Centrifugal 400 - 599 Tons Tier 1</t>
  </si>
  <si>
    <t>AC_Unit_Single_Phase_4.0_tons_1Phase≥17.1_SEER2</t>
  </si>
  <si>
    <t>C&amp;I Comprehensive Water-Cooled Chillers-Centrifugal 400 - 599 Tons Tier 2</t>
  </si>
  <si>
    <t>AC_Unit_Single_Phase_5.0_tons_1Phase≥17.1_SEER2</t>
  </si>
  <si>
    <t>C&amp;I Comprehensive Water-Cooled Chillers-Centrifugal ≥ 600 Tons Tier 1</t>
  </si>
  <si>
    <t>HP_Unit_Single_Phase_2.0_tons_1Phase15.2_SEER2</t>
  </si>
  <si>
    <t>C&amp;I Comprehensive Water-Cooled Chillers-Centrifugal ≥ 600 Tons Tier 2</t>
  </si>
  <si>
    <t>HP_Unit_Single_Phase_2.5_tons_1Phase15.2_SEER2</t>
  </si>
  <si>
    <t>Chiller_Reciprocating&lt;150</t>
  </si>
  <si>
    <t>C&amp;I Comprehensive Water-Cooled Chillers-Positive Displacement &lt; 75 Tons Tier 1</t>
  </si>
  <si>
    <t>HP_Unit_Single_Phase_3.0_tons_1Phase15.2_SEER2</t>
  </si>
  <si>
    <t>C&amp;I Comprehensive Water-Cooled Chillers-Positive Displacement &lt; 75 Tons Tier 2</t>
  </si>
  <si>
    <t>HP_Unit_Single_Phase_3.5_tons_1Phase15.2_SEER2</t>
  </si>
  <si>
    <t>C&amp;I Comprehensive Water-Cooled Chillers-Positive Displacement 75 - 149 Tons Tier 1</t>
  </si>
  <si>
    <t>HP_Unit_Single_Phase_4.0_tons_1Phase15.2_SEER2</t>
  </si>
  <si>
    <t>C&amp;I Comprehensive Water-Cooled Chillers-Positive Displacement 75 - 149 Tons Tier 2</t>
  </si>
  <si>
    <t>HP_Unit_Single_Phase_5.0_tons_1Phase15.2_SEER2</t>
  </si>
  <si>
    <t>Chiller_Reciprocating150-299</t>
  </si>
  <si>
    <t>C&amp;I Comprehensive Water-Cooled Chillers-Positive Displacement 150 - 299 Tons Tier 1</t>
  </si>
  <si>
    <t>HP_Unit_Single_Phase_2.0_tons_1Phase16.2_SEER2</t>
  </si>
  <si>
    <t>C&amp;I Comprehensive Water-Cooled Chillers-Positive Displacement 150 - 299 Tons Tier 2</t>
  </si>
  <si>
    <t>HP_Unit_Single_Phase_2.5_tons_1Phase16.2_SEER2</t>
  </si>
  <si>
    <t>Chiller_Reciprocating≥300</t>
  </si>
  <si>
    <t>C&amp;I Comprehensive Water-Cooled Chillers-Positive Displacement 300 - 599 Tons Tier 1</t>
  </si>
  <si>
    <t>HP_Unit_Single_Phase_3.0_tons_1Phase16.2_SEER2</t>
  </si>
  <si>
    <t>C&amp;I Comprehensive Water-Cooled Chillers-Positive Displacement 300 - 599 Tons Tier 2</t>
  </si>
  <si>
    <t>HP_Unit_Single_Phase_3.5_tons_1Phase16.2_SEER2</t>
  </si>
  <si>
    <t>C&amp;I Comprehensive Water-Cooled Chillers-Positive Displacement ≥ 600 Tons Tier 1</t>
  </si>
  <si>
    <t>HP_Unit_Single_Phase_4.0_tons_1Phase16.2_SEER2</t>
  </si>
  <si>
    <t>C&amp;I Comprehensive Water-Cooled Chillers-Positive Displacement ≥ 600 Tons Tier 2</t>
  </si>
  <si>
    <t>HP_Unit_Single_Phase_5.0_tons_1Phase16.2_SEER2</t>
  </si>
  <si>
    <t>C&amp;I Comprehensive Air-Cooled Chillers &lt;150 Tons Tier 1</t>
  </si>
  <si>
    <t>HP_Unit_Single_Phase_2.0_tons_1Phase≥17.1_SEER2</t>
  </si>
  <si>
    <t>C&amp;I Comprehensive Air-Cooled Chillers &lt;150 Tons Tier 2</t>
  </si>
  <si>
    <t>HP_Unit_Single_Phase_2.5_tons_1Phase≥17.1_SEER2</t>
  </si>
  <si>
    <t>C&amp;I Comprehensive Air-Cooled Chillers &gt;=150 Tons Tier 1</t>
  </si>
  <si>
    <t>HP_Unit_Single_Phase_3.0_tons_1Phase≥17.1_SEER2</t>
  </si>
  <si>
    <t>C&amp;I Comprehensive Air-Cooled Chillers &gt;=150 Tons Tier 2</t>
  </si>
  <si>
    <t>HP_Unit_Single_Phase_3.5_tons_1Phase≥17.1_SEER2</t>
  </si>
  <si>
    <t>HP_Unit_Single_Phase_4.0_tons_1Phase≥17.1_SEER2</t>
  </si>
  <si>
    <t>HP_Unit_Single_Phase_5.0_tons_1Phase≥17.1_SEER2</t>
  </si>
  <si>
    <t>Hotel_Room_Control_AC_OnlyDual Technology</t>
  </si>
  <si>
    <t>per Room</t>
  </si>
  <si>
    <t>Hotel_Room_Control_AC_OnlyPassive Infrared</t>
  </si>
  <si>
    <t>Hotel_Room_Control_AC_OnlyKey Card Activation</t>
  </si>
  <si>
    <t>Hotel_Room_Control_Heat_PumpsDual Technology</t>
  </si>
  <si>
    <t>Hotel_Room_Control_Heat_PumpsPassive Infrared</t>
  </si>
  <si>
    <t>Hotel_Room_Control_Heat_PumpsKey Card Activation</t>
  </si>
  <si>
    <t>Add_EconomizersUnitary Air-Cooled PKG AC 3 ton</t>
  </si>
  <si>
    <t>9.54 EER</t>
  </si>
  <si>
    <t>Add_EconomizersUnitary Air-Cooled PKG AC 4 ton</t>
  </si>
  <si>
    <t>Add_EconomizersUnitary Air-Cooled PKG AC 5 ton</t>
  </si>
  <si>
    <t>per Sensor</t>
  </si>
  <si>
    <t>CO_SensorsOn/Off (Shopping/Airport Profile)</t>
  </si>
  <si>
    <t>CO_SensorsVAV (Shopping/Airport Profile)</t>
  </si>
  <si>
    <t>CO_SensorsOn/Off (Office/Events Profile)</t>
  </si>
  <si>
    <t>CO_SensorsVAV (Office/Events Profile)</t>
  </si>
  <si>
    <t>per Square Foot</t>
  </si>
  <si>
    <t>AC_Unit_Three_Phase_2.0_tons15.2_SEER2</t>
  </si>
  <si>
    <t>AC_Unit_Three_Phase_2.5_tons15.2_SEER2</t>
  </si>
  <si>
    <t>AC_Unit_Three_Phase_3.0_tons15.2_SEER2</t>
  </si>
  <si>
    <t>AC_Unit_Three_Phase_3.5_tons15.2_SEER2</t>
  </si>
  <si>
    <t>AC_Unit_Three_Phase_4.0_tons15.2_SEER2</t>
  </si>
  <si>
    <t>AC_Unit_Three_Phase_5.0_tons15.2_SEER2</t>
  </si>
  <si>
    <t>AC_Unit_Three_Phase_2.0_tons16.2_SEER2</t>
  </si>
  <si>
    <t>AC_Unit_Three_Phase_2.5_tons16.2_SEER2</t>
  </si>
  <si>
    <t>AC_Unit_Three_Phase_3.0_tons16.2_SEER2</t>
  </si>
  <si>
    <t>AC_Unit_Three_Phase_3.5_tons16.2_SEER2</t>
  </si>
  <si>
    <t>AC_Unit_Three_Phase_4.0_tons16.2_SEER2</t>
  </si>
  <si>
    <t>AC_Unit_Three_Phase_5.0_tons16.2_SEER2</t>
  </si>
  <si>
    <t>AC_Unit_Three_Phase_2.0_tons≥17.1_SEER2</t>
  </si>
  <si>
    <t>AC_Unit_Three_Phase_2.5_tons≥17.1_SEER2</t>
  </si>
  <si>
    <t>AC_Unit_Three_Phase_3.0_tons≥17.1_SEER2</t>
  </si>
  <si>
    <t>AC_Unit_Three_Phase_3.5_tons≥17.1_SEER2</t>
  </si>
  <si>
    <t>AC_Unit_Three_Phase_4.0_tons≥17.1_SEER2</t>
  </si>
  <si>
    <t>AC_Unit_Three_Phase_5.0_tons≥17.1_SEER2</t>
  </si>
  <si>
    <t>HP_Unit_Three_Phase_2.0_tons15.2_SEER2</t>
  </si>
  <si>
    <t>HP_Unit_Three_Phase_2.5_tons15.2_SEER2</t>
  </si>
  <si>
    <t>HP_Unit_Three_Phase_3.0_tons15.2_SEER2</t>
  </si>
  <si>
    <t>HP_Unit_Three_Phase_3.5_tons15.2_SEER2</t>
  </si>
  <si>
    <t>HP_Unit_Three_Phase_4.0_tons15.2_SEER2</t>
  </si>
  <si>
    <t>HP_Unit_Three_Phase_5.0_tons15.2_SEER2</t>
  </si>
  <si>
    <t>HP_Unit_Three_Phase_2.0_tons16.2_SEER2</t>
  </si>
  <si>
    <t>HP_Unit_Three_Phase_2.5_tons16.2_SEER2</t>
  </si>
  <si>
    <t>HP_Unit_Three_Phase_3.0_tons16.2_SEER2</t>
  </si>
  <si>
    <t>HP_Unit_Three_Phase_3.5_tons16.2_SEER2</t>
  </si>
  <si>
    <t>HP_Unit_Three_Phase_4.0_tons16.2_SEER2</t>
  </si>
  <si>
    <t>HP_Unit_Three_Phase_5.0_tons16.2_SEER2</t>
  </si>
  <si>
    <t>HP_Unit_Three_Phase_2.0_tons≥17.1_SEER2</t>
  </si>
  <si>
    <t>HP_Unit_Three_Phase_2.5_tons≥17.1_SEER2</t>
  </si>
  <si>
    <t>HP_Unit_Three_Phase_3.0_tons≥17.1_SEER2</t>
  </si>
  <si>
    <t>HP_Unit_Three_Phase_3.5_tons≥17.1_SEER2</t>
  </si>
  <si>
    <t>HP_Unit_Three_Phase_4.0_tons≥17.1_SEER2</t>
  </si>
  <si>
    <t>HP_Unit_Three_Phase_5.0_tons≥17.1_SEER2</t>
  </si>
  <si>
    <t>per sf</t>
  </si>
  <si>
    <t>AC_Unit_Single_Phase_2.0_tons_1Phase</t>
  </si>
  <si>
    <t>AC_Unit_Single_Phase_2.5_tons_1Phase</t>
  </si>
  <si>
    <t>AC_Unit_Single_Phase_3.0_tons_1Phase</t>
  </si>
  <si>
    <t>AC_Unit_Single_Phase_3.5_tons_1Phase</t>
  </si>
  <si>
    <t>AC_Unit_Single_Phase_4.0_tons_1Phase</t>
  </si>
  <si>
    <t>AC_Unit_Single_Phase_5.0_tons_1Phase</t>
  </si>
  <si>
    <t>HP_Unit_Single_Phase_2.0_tons_1Phase</t>
  </si>
  <si>
    <t>HP_Unit_Single_Phase_2.5_tons_1Phase</t>
  </si>
  <si>
    <t>HP_Unit_Single_Phase_3.0_tons_1Phase</t>
  </si>
  <si>
    <t>HP_Unit_Single_Phase_3.5_tons_1Phase</t>
  </si>
  <si>
    <t>HP_Unit_Single_Phase_4.0_tons_1Phase</t>
  </si>
  <si>
    <t>HP_Unit_Single_Phase_5.0_tons_1Phase</t>
  </si>
  <si>
    <t>AC_Unit_Three_Phase_2.0_tons</t>
  </si>
  <si>
    <t>AC_Unit_Three_Phase_2.5_tons</t>
  </si>
  <si>
    <t>AC_Unit_Three_Phase_3.0_tons</t>
  </si>
  <si>
    <t>AC_Unit_Three_Phase_3.5_tons</t>
  </si>
  <si>
    <t>AC_Unit_Three_Phase_4.0_tons</t>
  </si>
  <si>
    <t>AC_Unit_Three_Phase_5.0_tons</t>
  </si>
  <si>
    <t>HP_Unit_Three_Phase_2.0_tons</t>
  </si>
  <si>
    <t>HP_Unit_Three_Phase_2.5_tons</t>
  </si>
  <si>
    <t>HP_Unit_Three_Phase_3.0_tons</t>
  </si>
  <si>
    <t>HP_Unit_Three_Phase_3.5_tons</t>
  </si>
  <si>
    <t>HP_Unit_Three_Phase_4.0_tons</t>
  </si>
  <si>
    <t>HP_Unit_Three_Phase_5.0_tons</t>
  </si>
  <si>
    <t>Change Date</t>
  </si>
  <si>
    <t>Notes</t>
  </si>
  <si>
    <t>Removed Retrocommissioning for 2026, measure was removed from the MAS</t>
  </si>
  <si>
    <t>Updated date for 2026, Corrected typo in "Programmable" thermostats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</si>
</sst>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
    <numFmt numFmtId="165" formatCode="&quot;$&quot;#,##0.00"/>
    <numFmt numFmtId="166" formatCode="[$-409]mmmm\ d\,\ yyyy;@"/>
    <numFmt numFmtId="167" formatCode="0.000"/>
    <numFmt numFmtId="168" formatCode="&quot;$&quot;#,##0"/>
    <numFmt numFmtId="169" formatCode="_(* #,##0.000000000000_);_(* \(#,##0.000000000000\);_(* &quot;-&quot;??_);_(@_)"/>
    <numFmt numFmtId="170" formatCode="0.0000"/>
    <numFmt numFmtId="171" formatCode="0.000000"/>
    <numFmt numFmtId="172" formatCode="0.0000000"/>
    <numFmt numFmtId="173" formatCode="&quot;$&quot;#,##0.000_);[Red]\(&quot;$&quot;#,##0.000\)"/>
  </numFmts>
  <fonts count="73">
    <font>
      <sz val="10"/>
      <name val="Arial"/>
    </font>
    <font>
      <b/>
      <sz val="10"/>
      <name val="Arial"/>
      <family val="2"/>
    </font>
    <font>
      <sz val="10"/>
      <name val="Arial"/>
      <family val="2"/>
    </font>
    <font>
      <i/>
      <sz val="10"/>
      <name val="Arial"/>
      <family val="2"/>
    </font>
    <font>
      <b/>
      <sz val="22"/>
      <name val="Arial"/>
      <family val="2"/>
    </font>
    <font>
      <sz val="12"/>
      <name val="Arial"/>
      <family val="2"/>
    </font>
    <font>
      <b/>
      <sz val="11"/>
      <name val="Arial"/>
      <family val="2"/>
    </font>
    <font>
      <sz val="11"/>
      <name val="Arial"/>
      <family val="2"/>
    </font>
    <font>
      <b/>
      <sz val="10"/>
      <color indexed="10"/>
      <name val="Arial"/>
      <family val="2"/>
    </font>
    <font>
      <b/>
      <sz val="11.5"/>
      <color indexed="8"/>
      <name val="Arial"/>
      <family val="2"/>
    </font>
    <font>
      <b/>
      <sz val="11.5"/>
      <name val="Arial"/>
      <family val="2"/>
    </font>
    <font>
      <b/>
      <sz val="12"/>
      <name val="Arial"/>
      <family val="2"/>
    </font>
    <font>
      <sz val="9"/>
      <name val="Arial"/>
      <family val="2"/>
    </font>
    <font>
      <b/>
      <i/>
      <sz val="12"/>
      <name val="Arial"/>
      <family val="2"/>
    </font>
    <font>
      <i/>
      <sz val="9"/>
      <name val="Arial"/>
      <family val="2"/>
    </font>
    <font>
      <sz val="8"/>
      <name val="Arial"/>
      <family val="2"/>
    </font>
    <font>
      <b/>
      <sz val="9"/>
      <name val="Arial"/>
      <family val="2"/>
    </font>
    <font>
      <b/>
      <sz val="20"/>
      <name val="Tekton Pro"/>
      <family val="2"/>
    </font>
    <font>
      <sz val="10"/>
      <name val="Tekton Pro"/>
      <family val="2"/>
    </font>
    <font>
      <b/>
      <sz val="9"/>
      <name val="Tekton Pro"/>
    </font>
    <font>
      <sz val="10"/>
      <color indexed="10"/>
      <name val="Arial"/>
      <family val="2"/>
    </font>
    <font>
      <sz val="9"/>
      <color indexed="81"/>
      <name val="Tahoma"/>
      <family val="2"/>
    </font>
    <font>
      <b/>
      <sz val="14"/>
      <color indexed="17"/>
      <name val="Arial"/>
      <family val="2"/>
    </font>
    <font>
      <sz val="11"/>
      <color indexed="8"/>
      <name val="Arial"/>
      <family val="2"/>
    </font>
    <font>
      <sz val="10"/>
      <name val="Arial"/>
      <family val="2"/>
    </font>
    <font>
      <b/>
      <sz val="24"/>
      <name val="Arial"/>
      <family val="2"/>
    </font>
    <font>
      <b/>
      <sz val="11"/>
      <name val="Calibri"/>
      <family val="2"/>
    </font>
    <font>
      <b/>
      <sz val="26"/>
      <name val="Arial"/>
      <family val="2"/>
    </font>
    <font>
      <b/>
      <sz val="18"/>
      <name val="Arial"/>
      <family val="2"/>
    </font>
    <font>
      <sz val="18"/>
      <color indexed="39"/>
      <name val="Arial"/>
      <family val="2"/>
    </font>
    <font>
      <u/>
      <sz val="22"/>
      <name val="Arial"/>
      <family val="2"/>
    </font>
    <font>
      <u/>
      <sz val="18"/>
      <name val="Arial"/>
      <family val="2"/>
    </font>
    <font>
      <sz val="9"/>
      <color indexed="8"/>
      <name val="Arial"/>
      <family val="2"/>
    </font>
    <font>
      <sz val="10"/>
      <color indexed="8"/>
      <name val="Arial"/>
      <family val="2"/>
    </font>
    <font>
      <b/>
      <sz val="10"/>
      <color indexed="8"/>
      <name val="Arial"/>
      <family val="2"/>
    </font>
    <font>
      <b/>
      <i/>
      <sz val="9"/>
      <name val="Arial"/>
      <family val="2"/>
    </font>
    <font>
      <sz val="9"/>
      <color indexed="8"/>
      <name val="Calibri"/>
      <family val="2"/>
    </font>
    <font>
      <sz val="10"/>
      <name val="Helv"/>
    </font>
    <font>
      <b/>
      <i/>
      <sz val="10"/>
      <name val="Arial"/>
      <family val="2"/>
    </font>
    <font>
      <b/>
      <i/>
      <sz val="11"/>
      <name val="Arial"/>
      <family val="2"/>
    </font>
    <font>
      <vertAlign val="subscript"/>
      <sz val="9"/>
      <name val="Arial"/>
      <family val="2"/>
    </font>
    <font>
      <sz val="10"/>
      <name val="Calibri"/>
      <family val="2"/>
    </font>
    <font>
      <b/>
      <sz val="8"/>
      <name val="Arial"/>
      <family val="2"/>
    </font>
    <font>
      <b/>
      <sz val="14"/>
      <name val="Arial"/>
      <family val="2"/>
    </font>
    <font>
      <sz val="8"/>
      <name val="Helv"/>
    </font>
    <font>
      <sz val="11"/>
      <color theme="1"/>
      <name val="Calibri"/>
      <family val="2"/>
      <scheme val="minor"/>
    </font>
    <font>
      <u/>
      <sz val="10"/>
      <color theme="10"/>
      <name val="Arial"/>
      <family val="2"/>
    </font>
    <font>
      <sz val="10"/>
      <color theme="1"/>
      <name val="Arial"/>
      <family val="2"/>
    </font>
    <font>
      <sz val="9"/>
      <color theme="1"/>
      <name val="Arial"/>
      <family val="2"/>
    </font>
    <font>
      <sz val="10"/>
      <color rgb="FFFF0000"/>
      <name val="Arial"/>
      <family val="2"/>
    </font>
    <font>
      <b/>
      <sz val="12"/>
      <color theme="1"/>
      <name val="Arial"/>
      <family val="2"/>
    </font>
    <font>
      <sz val="9"/>
      <color rgb="FFFF0000"/>
      <name val="Arial"/>
      <family val="2"/>
    </font>
    <font>
      <b/>
      <sz val="9"/>
      <color theme="1"/>
      <name val="Arial"/>
      <family val="2"/>
    </font>
    <font>
      <b/>
      <sz val="9"/>
      <color rgb="FF0000FF"/>
      <name val="Tekton Pro"/>
    </font>
    <font>
      <sz val="8"/>
      <color theme="1"/>
      <name val="Arial"/>
      <family val="2"/>
    </font>
    <font>
      <b/>
      <sz val="10"/>
      <color theme="1"/>
      <name val="Arial"/>
      <family val="2"/>
    </font>
    <font>
      <i/>
      <sz val="10"/>
      <color rgb="FFFF0000"/>
      <name val="Arial"/>
      <family val="2"/>
    </font>
    <font>
      <b/>
      <sz val="10"/>
      <color rgb="FFFF0000"/>
      <name val="Arial"/>
      <family val="2"/>
    </font>
    <font>
      <b/>
      <sz val="24"/>
      <color rgb="FFFF0000"/>
      <name val="Arial"/>
      <family val="2"/>
    </font>
    <font>
      <u/>
      <sz val="12"/>
      <color theme="10"/>
      <name val="Arial"/>
      <family val="2"/>
    </font>
    <font>
      <b/>
      <sz val="12"/>
      <color theme="0"/>
      <name val="Arial"/>
      <family val="2"/>
    </font>
    <font>
      <b/>
      <sz val="10"/>
      <name val="Calibri"/>
      <family val="2"/>
    </font>
    <font>
      <sz val="10"/>
      <name val="Arial"/>
      <family val="2"/>
    </font>
    <font>
      <sz val="10"/>
      <color rgb="FFFF66FF"/>
      <name val="Arial"/>
      <family val="2"/>
    </font>
    <font>
      <sz val="11"/>
      <color rgb="FF000000"/>
      <name val="Calibri"/>
      <family val="2"/>
    </font>
    <font>
      <b/>
      <sz val="10"/>
      <color rgb="FF00B050"/>
      <name val="Calibri"/>
      <family val="2"/>
    </font>
    <font>
      <sz val="10"/>
      <color rgb="FF00B050"/>
      <name val="Arial"/>
      <family val="2"/>
    </font>
    <font>
      <strike/>
      <sz val="10"/>
      <name val="Arial"/>
      <family val="2"/>
    </font>
    <font>
      <b/>
      <strike/>
      <sz val="10"/>
      <color rgb="FFFF0000"/>
      <name val="Arial"/>
      <family val="2"/>
    </font>
    <font>
      <sz val="8"/>
      <color rgb="FF000000"/>
      <name val="Arial"/>
      <family val="2"/>
    </font>
    <font>
      <vertAlign val="superscript"/>
      <sz val="8"/>
      <color rgb="FF000000"/>
      <name val="Arial"/>
      <family val="2"/>
    </font>
    <font>
      <b/>
      <sz val="10"/>
      <color rgb="FF000000"/>
      <name val="Arial"/>
      <family val="2"/>
    </font>
    <font>
      <sz val="10"/>
      <color rgb="FF000000"/>
      <name val="Arial"/>
      <family val="2"/>
    </font>
  </fonts>
  <fills count="20">
    <fill>
      <patternFill patternType="none"/>
    </fill>
    <fill>
      <patternFill patternType="gray125"/>
    </fill>
    <fill>
      <patternFill patternType="solid">
        <fgColor indexed="8"/>
        <bgColor indexed="64"/>
      </patternFill>
    </fill>
    <fill>
      <patternFill patternType="solid">
        <fgColor indexed="9"/>
        <bgColor indexed="64"/>
      </patternFill>
    </fill>
    <fill>
      <patternFill patternType="solid">
        <fgColor indexed="26"/>
        <bgColor indexed="64"/>
      </patternFill>
    </fill>
    <fill>
      <patternFill patternType="solid">
        <fgColor theme="1"/>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C000"/>
        <bgColor indexed="64"/>
      </patternFill>
    </fill>
    <fill>
      <patternFill patternType="solid">
        <fgColor rgb="FF92D050"/>
        <bgColor indexed="64"/>
      </patternFill>
    </fill>
    <fill>
      <patternFill patternType="solid">
        <fgColor rgb="FFFFFF00"/>
        <bgColor indexed="64"/>
      </patternFill>
    </fill>
    <fill>
      <patternFill patternType="solid">
        <fgColor rgb="FFFFFFCC"/>
        <bgColor indexed="64"/>
      </patternFill>
    </fill>
    <fill>
      <patternFill patternType="solid">
        <fgColor rgb="FFEBF1DE"/>
        <bgColor indexed="64"/>
      </patternFill>
    </fill>
    <fill>
      <patternFill patternType="solid">
        <fgColor theme="6" tint="0.79998168889431442"/>
        <bgColor indexed="64"/>
      </patternFill>
    </fill>
    <fill>
      <patternFill patternType="solid">
        <fgColor rgb="FF99CCFF"/>
        <bgColor indexed="64"/>
      </patternFill>
    </fill>
    <fill>
      <patternFill patternType="solid">
        <fgColor rgb="FF0070C0"/>
        <bgColor indexed="64"/>
      </patternFill>
    </fill>
    <fill>
      <patternFill patternType="solid">
        <fgColor theme="0" tint="-0.499984740745262"/>
        <bgColor indexed="64"/>
      </patternFill>
    </fill>
    <fill>
      <patternFill patternType="solid">
        <fgColor rgb="FF92D050"/>
        <bgColor rgb="FF000000"/>
      </patternFill>
    </fill>
    <fill>
      <patternFill patternType="solid">
        <fgColor rgb="FFFF66FF"/>
        <bgColor indexed="64"/>
      </patternFill>
    </fill>
  </fills>
  <borders count="42">
    <border>
      <left/>
      <right/>
      <top/>
      <bottom/>
      <diagonal/>
    </border>
    <border>
      <left/>
      <right/>
      <top style="thin">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rgb="FF000000"/>
      </left>
      <right/>
      <top style="thin">
        <color rgb="FF000000"/>
      </top>
      <bottom style="thin">
        <color indexed="64"/>
      </bottom>
      <diagonal/>
    </border>
    <border>
      <left style="thin">
        <color indexed="64"/>
      </left>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top style="thin">
        <color indexed="64"/>
      </top>
      <bottom style="medium">
        <color indexed="64"/>
      </bottom>
      <diagonal/>
    </border>
    <border>
      <left style="thin">
        <color indexed="64"/>
      </left>
      <right style="thin">
        <color rgb="FF000000"/>
      </right>
      <top style="thin">
        <color indexed="64"/>
      </top>
      <bottom style="medium">
        <color indexed="64"/>
      </bottom>
      <diagonal/>
    </border>
    <border>
      <left style="thin">
        <color rgb="FF000000"/>
      </left>
      <right/>
      <top/>
      <bottom style="thin">
        <color indexed="64"/>
      </bottom>
      <diagonal/>
    </border>
    <border>
      <left style="thin">
        <color indexed="64"/>
      </left>
      <right style="thin">
        <color rgb="FF000000"/>
      </right>
      <top/>
      <bottom style="thin">
        <color indexed="64"/>
      </bottom>
      <diagonal/>
    </border>
    <border>
      <left style="thin">
        <color rgb="FF000000"/>
      </left>
      <right/>
      <top style="thin">
        <color indexed="64"/>
      </top>
      <bottom style="thin">
        <color rgb="FF000000"/>
      </bottom>
      <diagonal/>
    </border>
    <border>
      <left style="thin">
        <color indexed="64"/>
      </left>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s>
  <cellStyleXfs count="28">
    <xf numFmtId="0" fontId="0" fillId="0" borderId="0">
      <alignment horizontal="left"/>
    </xf>
    <xf numFmtId="43" fontId="2" fillId="0" borderId="0" applyFont="0" applyFill="0" applyBorder="0" applyAlignment="0" applyProtection="0"/>
    <xf numFmtId="43" fontId="37" fillId="0" borderId="0" applyFont="0" applyFill="0" applyBorder="0" applyAlignment="0" applyProtection="0"/>
    <xf numFmtId="44" fontId="24" fillId="0" borderId="0" applyFont="0" applyFill="0" applyBorder="0" applyAlignment="0" applyProtection="0"/>
    <xf numFmtId="44" fontId="38" fillId="0" borderId="0" applyFont="0" applyFill="0" applyBorder="0" applyAlignment="0" applyProtection="0"/>
    <xf numFmtId="44" fontId="2" fillId="0" borderId="0" applyFont="0" applyFill="0" applyBorder="0" applyAlignment="0" applyProtection="0"/>
    <xf numFmtId="0" fontId="46" fillId="0" borderId="0" applyNumberFormat="0" applyFill="0" applyBorder="0" applyAlignment="0" applyProtection="0">
      <alignment horizontal="left"/>
    </xf>
    <xf numFmtId="0" fontId="2" fillId="0" borderId="0"/>
    <xf numFmtId="0" fontId="2" fillId="0" borderId="0"/>
    <xf numFmtId="0" fontId="2" fillId="0" borderId="0"/>
    <xf numFmtId="0" fontId="2" fillId="0" borderId="0"/>
    <xf numFmtId="0" fontId="45" fillId="0" borderId="0"/>
    <xf numFmtId="0" fontId="45" fillId="0" borderId="0"/>
    <xf numFmtId="0" fontId="2" fillId="0" borderId="0">
      <alignment horizontal="left"/>
    </xf>
    <xf numFmtId="0" fontId="45" fillId="0" borderId="0"/>
    <xf numFmtId="0" fontId="2" fillId="0" borderId="0"/>
    <xf numFmtId="0" fontId="37" fillId="0" borderId="0"/>
    <xf numFmtId="0" fontId="37" fillId="0" borderId="0"/>
    <xf numFmtId="0" fontId="2" fillId="0" borderId="0"/>
    <xf numFmtId="0" fontId="45" fillId="0" borderId="0"/>
    <xf numFmtId="0" fontId="45" fillId="0" borderId="0"/>
    <xf numFmtId="0" fontId="37" fillId="0" borderId="0"/>
    <xf numFmtId="0" fontId="37" fillId="0" borderId="0"/>
    <xf numFmtId="0" fontId="47"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62" fillId="0" borderId="0" applyFont="0" applyFill="0" applyBorder="0" applyAlignment="0" applyProtection="0"/>
  </cellStyleXfs>
  <cellXfs count="538">
    <xf numFmtId="0" fontId="0" fillId="0" borderId="0" xfId="0">
      <alignment horizontal="left"/>
    </xf>
    <xf numFmtId="0" fontId="2" fillId="5" borderId="0" xfId="0" applyFont="1" applyFill="1">
      <alignment horizontal="left"/>
    </xf>
    <xf numFmtId="0" fontId="15" fillId="6" borderId="0" xfId="0" applyFont="1" applyFill="1" applyAlignment="1" applyProtection="1">
      <alignment horizontal="left" vertical="center"/>
      <protection hidden="1"/>
    </xf>
    <xf numFmtId="0" fontId="1" fillId="6" borderId="0" xfId="0" applyFont="1" applyFill="1" applyAlignment="1" applyProtection="1">
      <alignment horizontal="right" vertical="center"/>
      <protection hidden="1"/>
    </xf>
    <xf numFmtId="1" fontId="3" fillId="6" borderId="0" xfId="0" applyNumberFormat="1" applyFont="1" applyFill="1" applyAlignment="1" applyProtection="1">
      <alignment horizontal="left" vertical="center"/>
      <protection hidden="1"/>
    </xf>
    <xf numFmtId="0" fontId="1" fillId="6" borderId="0" xfId="0" applyFont="1" applyFill="1" applyAlignment="1" applyProtection="1">
      <alignment vertical="center"/>
      <protection hidden="1"/>
    </xf>
    <xf numFmtId="0" fontId="2" fillId="6" borderId="0" xfId="0" applyFont="1" applyFill="1" applyAlignment="1" applyProtection="1">
      <alignment horizontal="center" vertical="center"/>
      <protection hidden="1"/>
    </xf>
    <xf numFmtId="0" fontId="47" fillId="6" borderId="0" xfId="0" applyFont="1" applyFill="1" applyAlignment="1" applyProtection="1">
      <alignment horizontal="center" vertical="center"/>
      <protection hidden="1"/>
    </xf>
    <xf numFmtId="0" fontId="2" fillId="6" borderId="0" xfId="0" applyFont="1" applyFill="1" applyAlignment="1" applyProtection="1">
      <alignment vertical="center"/>
      <protection hidden="1"/>
    </xf>
    <xf numFmtId="7" fontId="2" fillId="6" borderId="0" xfId="0" applyNumberFormat="1" applyFont="1" applyFill="1" applyAlignment="1" applyProtection="1">
      <alignment vertical="center"/>
      <protection hidden="1"/>
    </xf>
    <xf numFmtId="7" fontId="2" fillId="6" borderId="0" xfId="0" applyNumberFormat="1" applyFont="1" applyFill="1" applyAlignment="1" applyProtection="1">
      <alignment horizontal="center" vertical="center"/>
      <protection hidden="1"/>
    </xf>
    <xf numFmtId="0" fontId="1" fillId="6" borderId="0" xfId="0" applyFont="1" applyFill="1" applyAlignment="1" applyProtection="1">
      <alignment horizontal="center" vertical="center"/>
      <protection hidden="1"/>
    </xf>
    <xf numFmtId="8" fontId="47" fillId="6" borderId="0" xfId="0" applyNumberFormat="1" applyFont="1" applyFill="1" applyAlignment="1" applyProtection="1">
      <alignment horizontal="center" vertical="center"/>
      <protection hidden="1"/>
    </xf>
    <xf numFmtId="0" fontId="14" fillId="6" borderId="0" xfId="0" applyFont="1" applyFill="1" applyAlignment="1" applyProtection="1">
      <alignment horizontal="right"/>
      <protection hidden="1"/>
    </xf>
    <xf numFmtId="1" fontId="48" fillId="6" borderId="0" xfId="0" quotePrefix="1" applyNumberFormat="1" applyFont="1" applyFill="1" applyAlignment="1" applyProtection="1">
      <alignment horizontal="center" vertical="center"/>
      <protection hidden="1"/>
    </xf>
    <xf numFmtId="0" fontId="2" fillId="2" borderId="0" xfId="13" applyFill="1">
      <alignment horizontal="left"/>
    </xf>
    <xf numFmtId="0" fontId="8" fillId="2" borderId="0" xfId="13" applyFont="1" applyFill="1">
      <alignment horizontal="left"/>
    </xf>
    <xf numFmtId="0" fontId="26" fillId="2" borderId="0" xfId="13" applyFont="1" applyFill="1" applyAlignment="1">
      <alignment horizontal="left" vertical="center"/>
    </xf>
    <xf numFmtId="0" fontId="2" fillId="3" borderId="0" xfId="13" applyFill="1" applyProtection="1">
      <alignment horizontal="left"/>
      <protection hidden="1"/>
    </xf>
    <xf numFmtId="0" fontId="2" fillId="3" borderId="0" xfId="13" applyFill="1" applyAlignment="1" applyProtection="1">
      <protection hidden="1"/>
    </xf>
    <xf numFmtId="0" fontId="13" fillId="3" borderId="0" xfId="13" applyFont="1" applyFill="1" applyAlignment="1" applyProtection="1">
      <alignment horizontal="right"/>
      <protection hidden="1"/>
    </xf>
    <xf numFmtId="0" fontId="2" fillId="4" borderId="0" xfId="13" applyFill="1" applyProtection="1">
      <alignment horizontal="left"/>
      <protection hidden="1"/>
    </xf>
    <xf numFmtId="8" fontId="48" fillId="6" borderId="0" xfId="0" applyNumberFormat="1" applyFont="1" applyFill="1" applyAlignment="1" applyProtection="1">
      <alignment vertical="center" wrapText="1"/>
      <protection hidden="1"/>
    </xf>
    <xf numFmtId="0" fontId="3" fillId="3" borderId="0" xfId="0" applyFont="1" applyFill="1" applyAlignment="1" applyProtection="1">
      <alignment horizontal="center" vertical="center"/>
      <protection hidden="1"/>
    </xf>
    <xf numFmtId="0" fontId="2" fillId="0" borderId="0" xfId="0" applyFont="1" applyAlignment="1"/>
    <xf numFmtId="0" fontId="2" fillId="0" borderId="0" xfId="0" applyFont="1" applyAlignment="1" applyProtection="1">
      <alignment vertical="center"/>
      <protection hidden="1"/>
    </xf>
    <xf numFmtId="0" fontId="32" fillId="0" borderId="0" xfId="0" applyFont="1" applyAlignment="1" applyProtection="1">
      <alignment horizontal="left" vertical="center"/>
      <protection locked="0"/>
    </xf>
    <xf numFmtId="0" fontId="49" fillId="0" borderId="0" xfId="0" applyFont="1">
      <alignment horizontal="left"/>
    </xf>
    <xf numFmtId="0" fontId="2" fillId="0" borderId="0" xfId="0" applyFont="1">
      <alignment horizontal="left"/>
    </xf>
    <xf numFmtId="0" fontId="12" fillId="6" borderId="0" xfId="0" applyFont="1" applyFill="1" applyAlignment="1" applyProtection="1">
      <alignment horizontal="left" vertical="center"/>
      <protection hidden="1"/>
    </xf>
    <xf numFmtId="2" fontId="48" fillId="6" borderId="0" xfId="0" applyNumberFormat="1" applyFont="1" applyFill="1" applyAlignment="1" applyProtection="1">
      <alignment horizontal="center" vertical="center"/>
      <protection hidden="1"/>
    </xf>
    <xf numFmtId="49" fontId="2" fillId="6" borderId="0" xfId="0" applyNumberFormat="1" applyFont="1" applyFill="1" applyAlignment="1" applyProtection="1">
      <alignment horizontal="left" vertical="center"/>
      <protection hidden="1"/>
    </xf>
    <xf numFmtId="0" fontId="12" fillId="6" borderId="0" xfId="0" applyFont="1" applyFill="1" applyAlignment="1" applyProtection="1">
      <alignment horizontal="center" vertical="center"/>
      <protection hidden="1"/>
    </xf>
    <xf numFmtId="1" fontId="48" fillId="6" borderId="0" xfId="0" applyNumberFormat="1" applyFont="1" applyFill="1" applyAlignment="1" applyProtection="1">
      <alignment horizontal="center" vertical="center"/>
      <protection hidden="1"/>
    </xf>
    <xf numFmtId="1" fontId="48" fillId="6" borderId="1" xfId="0" quotePrefix="1" applyNumberFormat="1" applyFont="1" applyFill="1" applyBorder="1" applyAlignment="1" applyProtection="1">
      <alignment horizontal="center" vertical="center"/>
      <protection hidden="1"/>
    </xf>
    <xf numFmtId="166" fontId="23" fillId="6" borderId="0" xfId="0" applyNumberFormat="1" applyFont="1" applyFill="1" applyAlignment="1" applyProtection="1">
      <alignment horizontal="center" vertical="center"/>
      <protection hidden="1"/>
    </xf>
    <xf numFmtId="0" fontId="50" fillId="6" borderId="0" xfId="0" applyFont="1" applyFill="1" applyAlignment="1" applyProtection="1">
      <alignment horizontal="right" vertical="center"/>
      <protection hidden="1"/>
    </xf>
    <xf numFmtId="0" fontId="2" fillId="6" borderId="0" xfId="0" applyFont="1" applyFill="1" applyAlignment="1" applyProtection="1">
      <protection hidden="1"/>
    </xf>
    <xf numFmtId="0" fontId="15" fillId="6" borderId="0" xfId="0" applyFont="1" applyFill="1" applyAlignment="1" applyProtection="1">
      <alignment horizontal="right" vertical="center"/>
      <protection hidden="1"/>
    </xf>
    <xf numFmtId="0" fontId="12" fillId="6" borderId="1" xfId="0" applyFont="1" applyFill="1" applyBorder="1" applyAlignment="1" applyProtection="1">
      <alignment horizontal="left" vertical="center"/>
      <protection hidden="1"/>
    </xf>
    <xf numFmtId="2" fontId="48" fillId="6" borderId="1" xfId="0" applyNumberFormat="1" applyFont="1" applyFill="1" applyBorder="1" applyAlignment="1" applyProtection="1">
      <alignment horizontal="center" vertical="center"/>
      <protection hidden="1"/>
    </xf>
    <xf numFmtId="49" fontId="2" fillId="6" borderId="1" xfId="0" applyNumberFormat="1" applyFont="1" applyFill="1" applyBorder="1" applyAlignment="1" applyProtection="1">
      <alignment horizontal="left" vertical="center"/>
      <protection hidden="1"/>
    </xf>
    <xf numFmtId="0" fontId="12" fillId="6" borderId="1" xfId="0" applyFont="1" applyFill="1" applyBorder="1" applyAlignment="1" applyProtection="1">
      <alignment horizontal="center" vertical="center"/>
      <protection hidden="1"/>
    </xf>
    <xf numFmtId="1" fontId="48" fillId="6" borderId="1" xfId="0" applyNumberFormat="1" applyFont="1" applyFill="1" applyBorder="1" applyAlignment="1" applyProtection="1">
      <alignment horizontal="center" vertical="center"/>
      <protection hidden="1"/>
    </xf>
    <xf numFmtId="8" fontId="47" fillId="6" borderId="0" xfId="0" applyNumberFormat="1" applyFont="1" applyFill="1" applyAlignment="1" applyProtection="1">
      <alignment vertical="center"/>
      <protection hidden="1"/>
    </xf>
    <xf numFmtId="0" fontId="1" fillId="6" borderId="2" xfId="0" applyFont="1" applyFill="1" applyBorder="1" applyAlignment="1" applyProtection="1">
      <alignment vertical="center"/>
      <protection hidden="1"/>
    </xf>
    <xf numFmtId="0" fontId="2" fillId="6" borderId="2" xfId="0" applyFont="1" applyFill="1" applyBorder="1" applyAlignment="1" applyProtection="1">
      <protection hidden="1"/>
    </xf>
    <xf numFmtId="0" fontId="1" fillId="6" borderId="2" xfId="0" applyFont="1" applyFill="1" applyBorder="1" applyAlignment="1" applyProtection="1">
      <alignment horizontal="center" vertical="center"/>
      <protection hidden="1"/>
    </xf>
    <xf numFmtId="1" fontId="3" fillId="6" borderId="2" xfId="0" applyNumberFormat="1" applyFont="1" applyFill="1" applyBorder="1" applyAlignment="1" applyProtection="1">
      <alignment horizontal="left" vertical="center"/>
      <protection hidden="1"/>
    </xf>
    <xf numFmtId="0" fontId="2" fillId="0" borderId="0" xfId="0" applyFont="1" applyProtection="1">
      <alignment horizontal="left"/>
      <protection locked="0"/>
    </xf>
    <xf numFmtId="0" fontId="12" fillId="0" borderId="0" xfId="0" applyFont="1" applyAlignment="1" applyProtection="1">
      <alignment vertical="center"/>
      <protection locked="0"/>
    </xf>
    <xf numFmtId="0" fontId="12" fillId="0" borderId="0" xfId="0" applyFont="1" applyAlignment="1" applyProtection="1">
      <alignment horizontal="center" vertical="center"/>
      <protection locked="0"/>
    </xf>
    <xf numFmtId="8" fontId="33" fillId="0" borderId="0" xfId="13" applyNumberFormat="1" applyFont="1" applyAlignment="1" applyProtection="1">
      <alignment horizontal="center" vertical="center"/>
      <protection locked="0"/>
    </xf>
    <xf numFmtId="0" fontId="1" fillId="0" borderId="0" xfId="0" applyFont="1" applyAlignment="1" applyProtection="1">
      <alignment horizontal="center" vertical="center"/>
      <protection locked="0"/>
    </xf>
    <xf numFmtId="0" fontId="2" fillId="0" borderId="0" xfId="13" applyAlignment="1" applyProtection="1">
      <alignment horizontal="center" vertical="center"/>
      <protection locked="0"/>
    </xf>
    <xf numFmtId="0" fontId="2" fillId="0" borderId="0" xfId="0" applyFont="1" applyAlignment="1" applyProtection="1">
      <alignment horizontal="center"/>
      <protection locked="0"/>
    </xf>
    <xf numFmtId="0" fontId="2" fillId="0" borderId="0" xfId="0" applyFont="1" applyAlignment="1" applyProtection="1">
      <alignment horizontal="center" vertical="center"/>
      <protection locked="0"/>
    </xf>
    <xf numFmtId="0" fontId="2" fillId="0" borderId="3" xfId="0" applyFont="1" applyBorder="1" applyAlignment="1" applyProtection="1">
      <protection locked="0"/>
    </xf>
    <xf numFmtId="0" fontId="2" fillId="0" borderId="0" xfId="0" applyFont="1" applyAlignment="1" applyProtection="1">
      <alignment vertical="center"/>
      <protection locked="0"/>
    </xf>
    <xf numFmtId="0" fontId="18" fillId="0" borderId="0" xfId="0" applyFont="1" applyAlignment="1" applyProtection="1">
      <alignment horizontal="center" vertical="center" wrapText="1"/>
      <protection locked="0"/>
    </xf>
    <xf numFmtId="0" fontId="2" fillId="0" borderId="0" xfId="0" applyFont="1" applyAlignment="1" applyProtection="1">
      <protection locked="0"/>
    </xf>
    <xf numFmtId="2" fontId="47" fillId="0" borderId="0" xfId="0" applyNumberFormat="1" applyFont="1" applyAlignment="1" applyProtection="1">
      <alignment horizontal="left" vertical="center"/>
      <protection locked="0"/>
    </xf>
    <xf numFmtId="0" fontId="2" fillId="0" borderId="0" xfId="0" applyFont="1" applyAlignment="1" applyProtection="1">
      <alignment horizontal="center" vertical="center" wrapText="1"/>
      <protection locked="0"/>
    </xf>
    <xf numFmtId="7" fontId="2" fillId="0" borderId="0" xfId="0" applyNumberFormat="1" applyFont="1" applyAlignment="1" applyProtection="1">
      <alignment horizontal="center" vertical="center" wrapText="1"/>
      <protection locked="0"/>
    </xf>
    <xf numFmtId="0" fontId="1" fillId="0" borderId="0" xfId="0" applyFont="1" applyAlignment="1" applyProtection="1">
      <alignment horizontal="left" vertical="center"/>
      <protection locked="0"/>
    </xf>
    <xf numFmtId="8" fontId="48" fillId="0" borderId="0" xfId="0" applyNumberFormat="1" applyFont="1" applyAlignment="1" applyProtection="1">
      <alignment vertical="center"/>
      <protection locked="0"/>
    </xf>
    <xf numFmtId="0" fontId="11" fillId="0" borderId="0" xfId="0" applyFont="1" applyAlignment="1" applyProtection="1">
      <alignment vertical="top"/>
      <protection locked="0"/>
    </xf>
    <xf numFmtId="8" fontId="47" fillId="0" borderId="0" xfId="0" applyNumberFormat="1" applyFont="1" applyAlignment="1" applyProtection="1">
      <alignment vertical="center"/>
      <protection locked="0"/>
    </xf>
    <xf numFmtId="8" fontId="47" fillId="0" borderId="0" xfId="0" applyNumberFormat="1" applyFont="1" applyAlignment="1" applyProtection="1">
      <alignment vertical="center" wrapText="1"/>
      <protection locked="0"/>
    </xf>
    <xf numFmtId="8" fontId="47" fillId="0" borderId="0" xfId="0" applyNumberFormat="1" applyFont="1" applyAlignment="1" applyProtection="1">
      <alignment horizontal="center" vertical="center"/>
      <protection locked="0"/>
    </xf>
    <xf numFmtId="0" fontId="8" fillId="0" borderId="0" xfId="0" applyFont="1" applyAlignment="1" applyProtection="1">
      <alignment horizontal="left" vertical="center"/>
      <protection locked="0"/>
    </xf>
    <xf numFmtId="8" fontId="47" fillId="0" borderId="0" xfId="0" applyNumberFormat="1" applyFont="1" applyAlignment="1" applyProtection="1">
      <alignment horizontal="center" vertical="center" wrapText="1"/>
      <protection locked="0"/>
    </xf>
    <xf numFmtId="0" fontId="20" fillId="0" borderId="0" xfId="0" applyFont="1" applyAlignment="1" applyProtection="1">
      <alignment horizontal="center" vertical="center"/>
      <protection locked="0"/>
    </xf>
    <xf numFmtId="8" fontId="34" fillId="0" borderId="0" xfId="13" applyNumberFormat="1" applyFont="1" applyAlignment="1" applyProtection="1">
      <alignment horizontal="center" vertical="center"/>
      <protection locked="0"/>
    </xf>
    <xf numFmtId="1" fontId="2" fillId="0" borderId="0" xfId="0" applyNumberFormat="1" applyFont="1" applyAlignment="1" applyProtection="1">
      <alignment horizontal="center" vertical="center"/>
      <protection locked="0"/>
    </xf>
    <xf numFmtId="0" fontId="47" fillId="0" borderId="0" xfId="0" applyFont="1" applyAlignment="1" applyProtection="1">
      <alignment horizontal="center" vertical="center"/>
      <protection locked="0"/>
    </xf>
    <xf numFmtId="8" fontId="48" fillId="0" borderId="0" xfId="0" applyNumberFormat="1" applyFont="1" applyAlignment="1" applyProtection="1">
      <alignment horizontal="center" vertical="center"/>
      <protection locked="0"/>
    </xf>
    <xf numFmtId="0" fontId="2" fillId="0" borderId="0" xfId="0" quotePrefix="1" applyFont="1" applyAlignment="1" applyProtection="1">
      <alignment horizontal="center" vertical="center"/>
      <protection locked="0"/>
    </xf>
    <xf numFmtId="7" fontId="2" fillId="0" borderId="0" xfId="0" applyNumberFormat="1" applyFont="1" applyAlignment="1" applyProtection="1">
      <alignment horizontal="center" vertical="center"/>
      <protection locked="0"/>
    </xf>
    <xf numFmtId="0" fontId="2" fillId="0" borderId="0" xfId="0" quotePrefix="1" applyFont="1" applyAlignment="1" applyProtection="1">
      <alignment horizontal="left" vertical="center"/>
      <protection locked="0"/>
    </xf>
    <xf numFmtId="0" fontId="1" fillId="0" borderId="0" xfId="0" applyFont="1" applyAlignment="1" applyProtection="1">
      <alignment vertical="center"/>
      <protection locked="0"/>
    </xf>
    <xf numFmtId="0" fontId="16" fillId="0" borderId="0" xfId="0" applyFont="1" applyAlignment="1" applyProtection="1">
      <alignment horizontal="center" vertical="center"/>
      <protection locked="0"/>
    </xf>
    <xf numFmtId="7" fontId="16" fillId="0" borderId="0" xfId="0" applyNumberFormat="1" applyFont="1" applyAlignment="1" applyProtection="1">
      <alignment horizontal="center" vertical="center"/>
      <protection locked="0"/>
    </xf>
    <xf numFmtId="8" fontId="2" fillId="0" borderId="0" xfId="0" applyNumberFormat="1" applyFont="1" applyAlignment="1" applyProtection="1">
      <alignment horizontal="center" vertical="center"/>
      <protection locked="0"/>
    </xf>
    <xf numFmtId="0" fontId="49" fillId="0" borderId="0" xfId="0" applyFont="1" applyAlignment="1" applyProtection="1">
      <alignment horizontal="center" vertical="center"/>
      <protection locked="0"/>
    </xf>
    <xf numFmtId="0" fontId="49" fillId="0" borderId="0" xfId="0" applyFont="1" applyAlignment="1" applyProtection="1">
      <alignment horizontal="center"/>
      <protection locked="0"/>
    </xf>
    <xf numFmtId="8" fontId="34" fillId="0" borderId="3" xfId="13" applyNumberFormat="1" applyFont="1" applyBorder="1" applyAlignment="1" applyProtection="1">
      <alignment horizontal="center" vertical="center"/>
      <protection locked="0"/>
    </xf>
    <xf numFmtId="0" fontId="12" fillId="0" borderId="3" xfId="0" applyFont="1" applyBorder="1" applyAlignment="1" applyProtection="1">
      <alignment horizontal="center" vertical="center"/>
      <protection locked="0"/>
    </xf>
    <xf numFmtId="0" fontId="1" fillId="0" borderId="0" xfId="0" applyFont="1" applyAlignment="1" applyProtection="1">
      <alignment horizontal="center" vertical="top" wrapText="1"/>
      <protection locked="0"/>
    </xf>
    <xf numFmtId="0" fontId="14" fillId="0" borderId="0" xfId="0" applyFont="1" applyAlignment="1" applyProtection="1">
      <alignment vertical="center"/>
      <protection locked="0"/>
    </xf>
    <xf numFmtId="7" fontId="2" fillId="0" borderId="0" xfId="0" quotePrefix="1" applyNumberFormat="1" applyFont="1" applyAlignment="1" applyProtection="1">
      <alignment horizontal="center" vertical="center"/>
      <protection locked="0"/>
    </xf>
    <xf numFmtId="0" fontId="20" fillId="0" borderId="0" xfId="0" applyFont="1" applyAlignment="1" applyProtection="1">
      <alignment horizontal="right" vertical="center"/>
      <protection locked="0"/>
    </xf>
    <xf numFmtId="8" fontId="2" fillId="0" borderId="0" xfId="0" applyNumberFormat="1" applyFont="1" applyAlignment="1" applyProtection="1">
      <alignment horizontal="right" vertical="center"/>
      <protection locked="0"/>
    </xf>
    <xf numFmtId="4" fontId="2" fillId="0" borderId="0" xfId="0" applyNumberFormat="1" applyFont="1" applyAlignment="1" applyProtection="1">
      <alignment horizontal="center" vertical="center"/>
      <protection locked="0"/>
    </xf>
    <xf numFmtId="4" fontId="12" fillId="0" borderId="0" xfId="0" applyNumberFormat="1" applyFont="1" applyAlignment="1" applyProtection="1">
      <alignment horizontal="center" vertical="center"/>
      <protection locked="0"/>
    </xf>
    <xf numFmtId="0" fontId="1" fillId="0" borderId="0" xfId="13" applyFont="1" applyAlignment="1" applyProtection="1">
      <alignment horizontal="center" vertical="center"/>
      <protection locked="0"/>
    </xf>
    <xf numFmtId="0" fontId="11" fillId="0" borderId="0" xfId="0" applyFont="1" applyAlignment="1" applyProtection="1">
      <alignment horizontal="center" wrapText="1"/>
      <protection locked="0"/>
    </xf>
    <xf numFmtId="0" fontId="49" fillId="0" borderId="0" xfId="0" applyFont="1" applyProtection="1">
      <alignment horizontal="left"/>
      <protection locked="0"/>
    </xf>
    <xf numFmtId="0" fontId="52" fillId="0" borderId="0" xfId="0" applyFont="1" applyAlignment="1" applyProtection="1">
      <alignment vertical="center" wrapText="1"/>
      <protection locked="0"/>
    </xf>
    <xf numFmtId="7" fontId="12" fillId="0" borderId="0" xfId="0" applyNumberFormat="1" applyFont="1" applyAlignment="1" applyProtection="1">
      <alignment vertical="center"/>
      <protection locked="0"/>
    </xf>
    <xf numFmtId="0" fontId="53" fillId="0" borderId="0" xfId="0" applyFont="1" applyAlignment="1" applyProtection="1">
      <alignment horizontal="center" vertical="center" wrapText="1"/>
      <protection locked="0"/>
    </xf>
    <xf numFmtId="7" fontId="48" fillId="0" borderId="0" xfId="0" applyNumberFormat="1" applyFont="1" applyAlignment="1" applyProtection="1">
      <alignment horizontal="center" vertical="center" wrapText="1"/>
      <protection locked="0"/>
    </xf>
    <xf numFmtId="7" fontId="48" fillId="0" borderId="0" xfId="0" applyNumberFormat="1" applyFont="1" applyAlignment="1" applyProtection="1">
      <alignment vertical="center" wrapText="1"/>
      <protection locked="0"/>
    </xf>
    <xf numFmtId="7" fontId="16" fillId="0" borderId="4" xfId="0" applyNumberFormat="1" applyFont="1" applyBorder="1" applyAlignment="1" applyProtection="1">
      <alignment vertical="center"/>
      <protection locked="0"/>
    </xf>
    <xf numFmtId="7" fontId="16" fillId="0" borderId="5" xfId="0" applyNumberFormat="1" applyFont="1" applyBorder="1" applyAlignment="1" applyProtection="1">
      <alignment vertical="center"/>
      <protection locked="0"/>
    </xf>
    <xf numFmtId="7" fontId="16" fillId="0" borderId="5" xfId="0" applyNumberFormat="1" applyFont="1" applyBorder="1" applyAlignment="1" applyProtection="1">
      <alignment horizontal="center" vertical="center"/>
      <protection locked="0"/>
    </xf>
    <xf numFmtId="7" fontId="48" fillId="0" borderId="5" xfId="0" applyNumberFormat="1" applyFont="1" applyBorder="1" applyAlignment="1" applyProtection="1">
      <alignment vertical="center" wrapText="1"/>
      <protection locked="0"/>
    </xf>
    <xf numFmtId="8" fontId="47" fillId="0" borderId="6" xfId="0" applyNumberFormat="1" applyFont="1" applyBorder="1" applyAlignment="1" applyProtection="1">
      <alignment vertical="center"/>
      <protection locked="0"/>
    </xf>
    <xf numFmtId="7" fontId="52" fillId="0" borderId="0" xfId="0" applyNumberFormat="1" applyFont="1" applyAlignment="1" applyProtection="1">
      <alignment horizontal="center" vertical="center" wrapText="1"/>
      <protection locked="0"/>
    </xf>
    <xf numFmtId="0" fontId="48" fillId="0" borderId="0" xfId="0" applyFont="1" applyAlignment="1" applyProtection="1">
      <alignment vertical="center"/>
      <protection locked="0"/>
    </xf>
    <xf numFmtId="0" fontId="2" fillId="0" borderId="3" xfId="0" applyFont="1" applyBorder="1" applyAlignment="1"/>
    <xf numFmtId="0" fontId="39" fillId="6" borderId="8" xfId="0" applyFont="1" applyFill="1" applyBorder="1" applyAlignment="1" applyProtection="1">
      <alignment horizontal="center" vertical="center" wrapText="1"/>
      <protection hidden="1"/>
    </xf>
    <xf numFmtId="168" fontId="54" fillId="6" borderId="0" xfId="0" applyNumberFormat="1" applyFont="1" applyFill="1" applyAlignment="1" applyProtection="1">
      <alignment horizontal="center" vertical="center" wrapText="1"/>
      <protection hidden="1"/>
    </xf>
    <xf numFmtId="0" fontId="15" fillId="6" borderId="0" xfId="0" applyFont="1" applyFill="1" applyAlignment="1" applyProtection="1">
      <alignment vertical="top" wrapText="1"/>
      <protection hidden="1"/>
    </xf>
    <xf numFmtId="0" fontId="2" fillId="7" borderId="0" xfId="0" applyFont="1" applyFill="1" applyAlignment="1"/>
    <xf numFmtId="0" fontId="38" fillId="6" borderId="0" xfId="0" applyFont="1" applyFill="1" applyAlignment="1" applyProtection="1">
      <alignment horizontal="left" vertical="center"/>
      <protection hidden="1"/>
    </xf>
    <xf numFmtId="1" fontId="11" fillId="6" borderId="0" xfId="0" applyNumberFormat="1" applyFont="1" applyFill="1" applyAlignment="1" applyProtection="1">
      <alignment horizontal="left" vertical="center"/>
      <protection hidden="1"/>
    </xf>
    <xf numFmtId="0" fontId="35" fillId="8" borderId="11" xfId="0" applyFont="1" applyFill="1" applyBorder="1" applyAlignment="1" applyProtection="1">
      <alignment vertical="center"/>
      <protection hidden="1"/>
    </xf>
    <xf numFmtId="0" fontId="35" fillId="8" borderId="8" xfId="0" applyFont="1" applyFill="1" applyBorder="1" applyAlignment="1" applyProtection="1">
      <alignment vertical="center"/>
      <protection hidden="1"/>
    </xf>
    <xf numFmtId="0" fontId="35" fillId="8" borderId="12" xfId="0" applyFont="1" applyFill="1" applyBorder="1" applyAlignment="1" applyProtection="1">
      <alignment vertical="center"/>
      <protection hidden="1"/>
    </xf>
    <xf numFmtId="168" fontId="54" fillId="0" borderId="0" xfId="0" applyNumberFormat="1" applyFont="1" applyAlignment="1" applyProtection="1">
      <alignment horizontal="center" vertical="center" wrapText="1"/>
      <protection hidden="1"/>
    </xf>
    <xf numFmtId="0" fontId="12" fillId="0" borderId="0" xfId="0" quotePrefix="1" applyFont="1" applyAlignment="1" applyProtection="1">
      <alignment horizontal="center" vertical="center"/>
      <protection locked="0"/>
    </xf>
    <xf numFmtId="0" fontId="15" fillId="6" borderId="2" xfId="0" applyFont="1" applyFill="1" applyBorder="1" applyAlignment="1" applyProtection="1">
      <alignment horizontal="right" vertical="center"/>
      <protection hidden="1"/>
    </xf>
    <xf numFmtId="1" fontId="54" fillId="6" borderId="0" xfId="0" quotePrefix="1" applyNumberFormat="1" applyFont="1" applyFill="1" applyAlignment="1" applyProtection="1">
      <alignment horizontal="left" vertical="center"/>
      <protection hidden="1"/>
    </xf>
    <xf numFmtId="2" fontId="2" fillId="0" borderId="3" xfId="0" applyNumberFormat="1" applyFont="1" applyBorder="1" applyAlignment="1"/>
    <xf numFmtId="8" fontId="33" fillId="0" borderId="0" xfId="0" applyNumberFormat="1" applyFont="1" applyAlignment="1" applyProtection="1">
      <alignment vertical="center"/>
      <protection locked="0"/>
    </xf>
    <xf numFmtId="0" fontId="33" fillId="0" borderId="0" xfId="0" applyFont="1" applyAlignment="1" applyProtection="1">
      <alignment horizontal="center" vertical="center"/>
      <protection locked="0"/>
    </xf>
    <xf numFmtId="8" fontId="33" fillId="0" borderId="0" xfId="0" applyNumberFormat="1" applyFont="1" applyAlignment="1" applyProtection="1">
      <alignment horizontal="center" vertical="center"/>
      <protection locked="0"/>
    </xf>
    <xf numFmtId="0" fontId="1" fillId="0" borderId="0" xfId="0" applyFont="1" applyAlignment="1" applyProtection="1">
      <protection hidden="1"/>
    </xf>
    <xf numFmtId="0" fontId="1" fillId="0" borderId="0" xfId="0" applyFont="1" applyAlignment="1" applyProtection="1">
      <alignment horizontal="center"/>
      <protection hidden="1"/>
    </xf>
    <xf numFmtId="0" fontId="47" fillId="0" borderId="0" xfId="0" applyFont="1" applyAlignment="1">
      <alignment horizontal="center" vertical="center"/>
    </xf>
    <xf numFmtId="8" fontId="2" fillId="0" borderId="0" xfId="0" applyNumberFormat="1" applyFont="1" applyAlignment="1" applyProtection="1">
      <alignment horizontal="center" vertical="center"/>
      <protection hidden="1"/>
    </xf>
    <xf numFmtId="0" fontId="1" fillId="0" borderId="0" xfId="0" applyFont="1" applyAlignment="1">
      <alignment vertical="top" wrapText="1"/>
    </xf>
    <xf numFmtId="0" fontId="1" fillId="0" borderId="0" xfId="0" applyFont="1" applyAlignment="1">
      <alignment horizontal="center" vertical="center"/>
    </xf>
    <xf numFmtId="4" fontId="2" fillId="0" borderId="0" xfId="0" applyNumberFormat="1" applyFont="1" applyAlignment="1">
      <alignment horizontal="center" vertical="center" wrapText="1"/>
    </xf>
    <xf numFmtId="0" fontId="1" fillId="0" borderId="0" xfId="0" applyFont="1" applyAlignment="1" applyProtection="1">
      <alignment horizontal="right" vertical="center"/>
      <protection hidden="1"/>
    </xf>
    <xf numFmtId="8" fontId="55" fillId="0" borderId="0" xfId="0" applyNumberFormat="1" applyFont="1" applyAlignment="1" applyProtection="1">
      <alignment horizontal="center" vertical="center" wrapText="1"/>
      <protection hidden="1"/>
    </xf>
    <xf numFmtId="0" fontId="13" fillId="0" borderId="0" xfId="0" applyFont="1" applyAlignment="1" applyProtection="1">
      <alignment horizontal="left" vertical="center"/>
      <protection hidden="1"/>
    </xf>
    <xf numFmtId="0" fontId="13" fillId="0" borderId="0" xfId="0" applyFont="1" applyAlignment="1" applyProtection="1">
      <alignment horizontal="center" vertical="center"/>
      <protection hidden="1"/>
    </xf>
    <xf numFmtId="1" fontId="3" fillId="0" borderId="0" xfId="0" applyNumberFormat="1" applyFont="1" applyAlignment="1" applyProtection="1">
      <alignment horizontal="left" vertical="center"/>
      <protection hidden="1"/>
    </xf>
    <xf numFmtId="0" fontId="7" fillId="0" borderId="0" xfId="0" applyFont="1" applyAlignment="1" applyProtection="1">
      <protection hidden="1"/>
    </xf>
    <xf numFmtId="0" fontId="7" fillId="0" borderId="0" xfId="0" applyFont="1" applyAlignment="1" applyProtection="1">
      <alignment horizontal="center" vertical="center"/>
      <protection hidden="1"/>
    </xf>
    <xf numFmtId="7" fontId="5" fillId="0" borderId="0" xfId="0" applyNumberFormat="1" applyFont="1" applyAlignment="1" applyProtection="1">
      <alignment horizontal="center" vertical="center"/>
      <protection hidden="1"/>
    </xf>
    <xf numFmtId="0" fontId="2" fillId="0" borderId="0" xfId="0" applyFont="1" applyAlignment="1" applyProtection="1">
      <protection hidden="1"/>
    </xf>
    <xf numFmtId="0" fontId="11" fillId="0" borderId="0" xfId="0" applyFont="1" applyAlignment="1" applyProtection="1">
      <alignment horizontal="right" vertical="center"/>
      <protection hidden="1"/>
    </xf>
    <xf numFmtId="8" fontId="1" fillId="0" borderId="0" xfId="0" applyNumberFormat="1" applyFont="1" applyAlignment="1" applyProtection="1">
      <alignment horizontal="center" vertical="center"/>
      <protection hidden="1"/>
    </xf>
    <xf numFmtId="1" fontId="56" fillId="0" borderId="0" xfId="0" applyNumberFormat="1" applyFont="1" applyAlignment="1" applyProtection="1">
      <alignment horizontal="left" vertical="center"/>
      <protection hidden="1"/>
    </xf>
    <xf numFmtId="0" fontId="49" fillId="0" borderId="0" xfId="0" applyFont="1" applyAlignment="1" applyProtection="1">
      <alignment horizontal="center" vertical="center"/>
      <protection hidden="1"/>
    </xf>
    <xf numFmtId="0" fontId="49" fillId="0" borderId="0" xfId="0" quotePrefix="1" applyFont="1" applyAlignment="1" applyProtection="1">
      <alignment horizontal="center" vertical="center"/>
      <protection hidden="1"/>
    </xf>
    <xf numFmtId="7" fontId="49" fillId="0" borderId="0" xfId="0" quotePrefix="1" applyNumberFormat="1" applyFont="1" applyAlignment="1" applyProtection="1">
      <alignment horizontal="center" vertical="center"/>
      <protection hidden="1"/>
    </xf>
    <xf numFmtId="0" fontId="49" fillId="0" borderId="0" xfId="0" applyFont="1" applyAlignment="1" applyProtection="1">
      <protection hidden="1"/>
    </xf>
    <xf numFmtId="0" fontId="49" fillId="0" borderId="0" xfId="0" applyFont="1" applyProtection="1">
      <alignment horizontal="left"/>
      <protection hidden="1"/>
    </xf>
    <xf numFmtId="0" fontId="2" fillId="0" borderId="0" xfId="0" applyFont="1" applyProtection="1">
      <alignment horizontal="left"/>
      <protection hidden="1"/>
    </xf>
    <xf numFmtId="0" fontId="11" fillId="0" borderId="0" xfId="0" applyFont="1" applyAlignment="1">
      <alignment horizontal="center" wrapText="1"/>
    </xf>
    <xf numFmtId="0" fontId="14" fillId="0" borderId="0" xfId="0" applyFont="1" applyProtection="1">
      <alignment horizontal="left"/>
      <protection hidden="1"/>
    </xf>
    <xf numFmtId="8" fontId="2" fillId="0" borderId="0" xfId="0" applyNumberFormat="1" applyFont="1" applyAlignment="1" applyProtection="1">
      <alignment horizontal="right" vertical="center"/>
      <protection hidden="1"/>
    </xf>
    <xf numFmtId="8" fontId="2" fillId="0" borderId="0" xfId="0" applyNumberFormat="1" applyFont="1" applyAlignment="1" applyProtection="1">
      <alignment vertical="center"/>
      <protection hidden="1"/>
    </xf>
    <xf numFmtId="0" fontId="10" fillId="0" borderId="0" xfId="0" applyFont="1" applyAlignment="1">
      <alignment wrapText="1"/>
    </xf>
    <xf numFmtId="8" fontId="47" fillId="0" borderId="0" xfId="0" quotePrefix="1" applyNumberFormat="1" applyFont="1" applyAlignment="1" applyProtection="1">
      <alignment horizontal="left" vertical="center"/>
      <protection hidden="1"/>
    </xf>
    <xf numFmtId="0" fontId="1" fillId="0" borderId="0" xfId="0" applyFont="1" applyAlignment="1">
      <alignment wrapText="1"/>
    </xf>
    <xf numFmtId="0" fontId="15" fillId="0" borderId="0" xfId="0" applyFont="1" applyAlignment="1">
      <alignment horizontal="left" vertical="top" wrapText="1"/>
    </xf>
    <xf numFmtId="0" fontId="14" fillId="0" borderId="0" xfId="0" applyFont="1">
      <alignment horizontal="left"/>
    </xf>
    <xf numFmtId="0" fontId="10" fillId="0" borderId="0" xfId="0" applyFont="1" applyAlignment="1">
      <alignment vertical="top" wrapText="1"/>
    </xf>
    <xf numFmtId="0" fontId="1" fillId="0" borderId="0" xfId="0" applyFont="1" applyAlignment="1">
      <alignment horizontal="center"/>
    </xf>
    <xf numFmtId="0" fontId="19" fillId="0" borderId="0" xfId="0" applyFont="1" applyAlignment="1" applyProtection="1">
      <alignment vertical="center"/>
      <protection locked="0"/>
    </xf>
    <xf numFmtId="0" fontId="52" fillId="0" borderId="0" xfId="0" applyFont="1" applyAlignment="1" applyProtection="1">
      <alignment vertical="center"/>
      <protection locked="0"/>
    </xf>
    <xf numFmtId="38" fontId="48" fillId="0" borderId="0" xfId="0" quotePrefix="1" applyNumberFormat="1" applyFont="1" applyAlignment="1" applyProtection="1">
      <alignment horizontal="center" vertical="center"/>
      <protection locked="0"/>
    </xf>
    <xf numFmtId="6" fontId="48" fillId="0" borderId="0" xfId="0" applyNumberFormat="1" applyFont="1" applyAlignment="1" applyProtection="1">
      <alignment horizontal="center" vertical="center"/>
      <protection locked="0"/>
    </xf>
    <xf numFmtId="8" fontId="52" fillId="0" borderId="0" xfId="0" applyNumberFormat="1" applyFont="1" applyAlignment="1" applyProtection="1">
      <alignment vertical="center"/>
      <protection locked="0"/>
    </xf>
    <xf numFmtId="8" fontId="52" fillId="0" borderId="0" xfId="0" applyNumberFormat="1" applyFont="1" applyAlignment="1" applyProtection="1">
      <alignment horizontal="center" vertical="center"/>
      <protection locked="0"/>
    </xf>
    <xf numFmtId="0" fontId="49" fillId="0" borderId="0" xfId="0" applyFont="1" applyAlignment="1" applyProtection="1">
      <alignment horizontal="left" vertical="center"/>
      <protection locked="0"/>
    </xf>
    <xf numFmtId="0" fontId="12" fillId="0" borderId="3" xfId="0" applyFont="1" applyBorder="1" applyAlignment="1" applyProtection="1">
      <alignment horizontal="center"/>
      <protection locked="0"/>
    </xf>
    <xf numFmtId="0" fontId="12" fillId="0" borderId="0" xfId="0" applyFont="1" applyAlignment="1" applyProtection="1">
      <protection locked="0"/>
    </xf>
    <xf numFmtId="0" fontId="2" fillId="10" borderId="0" xfId="0" applyFont="1" applyFill="1" applyAlignment="1" applyProtection="1">
      <protection locked="0"/>
    </xf>
    <xf numFmtId="168" fontId="15" fillId="0" borderId="0" xfId="0" applyNumberFormat="1" applyFont="1" applyAlignment="1" applyProtection="1">
      <alignment horizontal="center" vertical="center" wrapText="1"/>
      <protection hidden="1"/>
    </xf>
    <xf numFmtId="168" fontId="54" fillId="0" borderId="0" xfId="0" applyNumberFormat="1" applyFont="1" applyAlignment="1" applyProtection="1">
      <alignment horizontal="center" vertical="center"/>
      <protection hidden="1"/>
    </xf>
    <xf numFmtId="0" fontId="2" fillId="0" borderId="3" xfId="0" applyFont="1" applyBorder="1" applyAlignment="1" applyProtection="1">
      <alignment horizontal="right"/>
      <protection locked="0"/>
    </xf>
    <xf numFmtId="8" fontId="54" fillId="6" borderId="3" xfId="0" quotePrefix="1" applyNumberFormat="1" applyFont="1" applyFill="1" applyBorder="1" applyAlignment="1" applyProtection="1">
      <alignment vertical="center"/>
      <protection hidden="1"/>
    </xf>
    <xf numFmtId="8" fontId="54" fillId="0" borderId="3" xfId="0" quotePrefix="1" applyNumberFormat="1" applyFont="1" applyBorder="1" applyAlignment="1" applyProtection="1">
      <alignment vertical="center"/>
      <protection hidden="1"/>
    </xf>
    <xf numFmtId="0" fontId="2" fillId="0" borderId="3" xfId="0" applyFont="1" applyBorder="1" applyAlignment="1" applyProtection="1">
      <alignment horizontal="center"/>
      <protection locked="0"/>
    </xf>
    <xf numFmtId="44" fontId="2" fillId="0" borderId="3" xfId="3" applyFont="1" applyFill="1" applyBorder="1" applyAlignment="1" applyProtection="1"/>
    <xf numFmtId="168" fontId="15" fillId="0" borderId="0" xfId="3" applyNumberFormat="1" applyFont="1" applyFill="1" applyBorder="1" applyAlignment="1" applyProtection="1">
      <alignment horizontal="center" vertical="center"/>
      <protection hidden="1"/>
    </xf>
    <xf numFmtId="0" fontId="15" fillId="0" borderId="13" xfId="0" applyFont="1" applyBorder="1" applyAlignment="1" applyProtection="1">
      <alignment horizontal="center" vertical="center"/>
      <protection hidden="1"/>
    </xf>
    <xf numFmtId="0" fontId="2" fillId="3" borderId="0" xfId="13" applyFill="1" applyAlignment="1" applyProtection="1">
      <alignment vertical="top" wrapText="1"/>
      <protection hidden="1"/>
    </xf>
    <xf numFmtId="0" fontId="1" fillId="3" borderId="0" xfId="13" applyFont="1" applyFill="1" applyAlignment="1" applyProtection="1">
      <alignment horizontal="left" vertical="top"/>
      <protection hidden="1"/>
    </xf>
    <xf numFmtId="0" fontId="2" fillId="3" borderId="0" xfId="13" applyFill="1" applyAlignment="1" applyProtection="1">
      <alignment horizontal="left" vertical="top"/>
      <protection hidden="1"/>
    </xf>
    <xf numFmtId="0" fontId="11" fillId="4" borderId="0" xfId="13" applyFont="1" applyFill="1" applyAlignment="1" applyProtection="1">
      <alignment horizontal="left" vertical="center" readingOrder="1"/>
      <protection hidden="1"/>
    </xf>
    <xf numFmtId="0" fontId="7" fillId="4" borderId="0" xfId="13" applyFont="1" applyFill="1" applyAlignment="1" applyProtection="1">
      <alignment horizontal="left" vertical="center" readingOrder="1"/>
      <protection hidden="1"/>
    </xf>
    <xf numFmtId="0" fontId="2" fillId="6" borderId="0" xfId="0" applyFont="1" applyFill="1" applyAlignment="1" applyProtection="1">
      <alignment horizontal="center" vertical="center" wrapText="1"/>
      <protection hidden="1"/>
    </xf>
    <xf numFmtId="8" fontId="55" fillId="6" borderId="0" xfId="0" applyNumberFormat="1" applyFont="1" applyFill="1" applyAlignment="1" applyProtection="1">
      <alignment horizontal="center" vertical="center"/>
      <protection hidden="1"/>
    </xf>
    <xf numFmtId="0" fontId="2" fillId="6" borderId="0" xfId="0" applyFont="1" applyFill="1" applyAlignment="1" applyProtection="1">
      <alignment horizontal="left" vertical="center"/>
      <protection hidden="1"/>
    </xf>
    <xf numFmtId="164" fontId="48" fillId="6" borderId="0" xfId="0" applyNumberFormat="1" applyFont="1" applyFill="1" applyAlignment="1" applyProtection="1">
      <alignment horizontal="center" vertical="center"/>
      <protection hidden="1"/>
    </xf>
    <xf numFmtId="0" fontId="12" fillId="7" borderId="0" xfId="0" applyFont="1" applyFill="1" applyAlignment="1" applyProtection="1">
      <alignment horizontal="left" vertical="center"/>
      <protection locked="0"/>
    </xf>
    <xf numFmtId="0" fontId="32" fillId="7" borderId="0" xfId="0" applyFont="1" applyFill="1" applyAlignment="1" applyProtection="1">
      <alignment horizontal="left" vertical="center"/>
      <protection locked="0"/>
    </xf>
    <xf numFmtId="0" fontId="12" fillId="7" borderId="15" xfId="0" applyFont="1" applyFill="1" applyBorder="1" applyAlignment="1" applyProtection="1">
      <alignment horizontal="left" vertical="center"/>
      <protection locked="0"/>
    </xf>
    <xf numFmtId="0" fontId="32" fillId="7" borderId="15" xfId="0" applyFont="1" applyFill="1" applyBorder="1" applyAlignment="1" applyProtection="1">
      <alignment horizontal="left" vertical="center"/>
      <protection locked="0"/>
    </xf>
    <xf numFmtId="165" fontId="44" fillId="0" borderId="3" xfId="0" applyNumberFormat="1" applyFont="1" applyBorder="1" applyAlignment="1">
      <alignment horizontal="center"/>
    </xf>
    <xf numFmtId="8" fontId="2" fillId="0" borderId="0" xfId="0" applyNumberFormat="1" applyFont="1" applyAlignment="1"/>
    <xf numFmtId="7" fontId="2" fillId="0" borderId="0" xfId="0" applyNumberFormat="1" applyFont="1" applyAlignment="1">
      <alignment horizontal="center" vertical="center" wrapText="1"/>
    </xf>
    <xf numFmtId="0" fontId="12" fillId="0" borderId="0" xfId="0" applyFont="1" applyAlignment="1">
      <alignment vertical="center"/>
    </xf>
    <xf numFmtId="0" fontId="17" fillId="0" borderId="0" xfId="0" applyFont="1" applyAlignment="1">
      <alignment horizontal="center" vertical="center" wrapText="1"/>
    </xf>
    <xf numFmtId="0" fontId="18" fillId="0" borderId="0" xfId="0" applyFont="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7" fontId="12" fillId="0" borderId="0" xfId="0" applyNumberFormat="1" applyFont="1" applyAlignment="1">
      <alignment horizontal="center" vertical="center" wrapText="1"/>
    </xf>
    <xf numFmtId="0" fontId="2" fillId="0" borderId="0" xfId="0" applyFont="1" applyAlignment="1">
      <alignment vertical="center" wrapText="1"/>
    </xf>
    <xf numFmtId="0" fontId="12" fillId="0" borderId="0" xfId="0" applyFont="1" applyAlignment="1">
      <alignment horizontal="center"/>
    </xf>
    <xf numFmtId="2" fontId="12" fillId="0" borderId="0" xfId="3" applyNumberFormat="1" applyFont="1" applyFill="1" applyBorder="1" applyAlignment="1" applyProtection="1">
      <alignment horizontal="center" vertical="center" wrapText="1"/>
    </xf>
    <xf numFmtId="0" fontId="8" fillId="0" borderId="0" xfId="0" applyFont="1" applyAlignment="1">
      <alignment horizontal="left" vertical="center"/>
    </xf>
    <xf numFmtId="0" fontId="20" fillId="0" borderId="0" xfId="0" applyFont="1" applyAlignment="1">
      <alignment horizontal="left" vertical="center"/>
    </xf>
    <xf numFmtId="0" fontId="57" fillId="0" borderId="6" xfId="0" applyFont="1" applyBorder="1" applyAlignment="1">
      <alignment horizontal="left" vertical="center"/>
    </xf>
    <xf numFmtId="0" fontId="49" fillId="0" borderId="3" xfId="0" applyFont="1" applyBorder="1" applyAlignment="1">
      <alignment horizontal="left" vertical="center"/>
    </xf>
    <xf numFmtId="0" fontId="49" fillId="0" borderId="3" xfId="0" applyFont="1" applyBorder="1" applyAlignment="1">
      <alignment horizontal="center" vertical="center"/>
    </xf>
    <xf numFmtId="2" fontId="57" fillId="0" borderId="6" xfId="0" applyNumberFormat="1" applyFont="1" applyBorder="1" applyAlignment="1">
      <alignment horizontal="left" vertical="center"/>
    </xf>
    <xf numFmtId="2" fontId="57" fillId="0" borderId="0" xfId="0" applyNumberFormat="1" applyFont="1" applyAlignment="1">
      <alignment horizontal="left" vertical="center"/>
    </xf>
    <xf numFmtId="0" fontId="49" fillId="0" borderId="0" xfId="0" applyFont="1" applyAlignment="1">
      <alignment horizontal="left" vertical="center"/>
    </xf>
    <xf numFmtId="0" fontId="48" fillId="0" borderId="0" xfId="0" applyFont="1" applyAlignment="1">
      <alignment vertical="center" wrapText="1"/>
    </xf>
    <xf numFmtId="0" fontId="12" fillId="0" borderId="0" xfId="0" applyFont="1" applyAlignment="1">
      <alignment horizontal="center" vertical="center"/>
    </xf>
    <xf numFmtId="0" fontId="8" fillId="0" borderId="6" xfId="0" applyFont="1" applyBorder="1" applyAlignment="1">
      <alignment horizontal="left" vertical="center"/>
    </xf>
    <xf numFmtId="0" fontId="20" fillId="0" borderId="3" xfId="0" applyFont="1" applyBorder="1" applyAlignment="1">
      <alignment horizontal="left" vertical="center" wrapText="1"/>
    </xf>
    <xf numFmtId="0" fontId="20" fillId="0" borderId="3" xfId="0" applyFont="1" applyBorder="1" applyAlignment="1">
      <alignment horizontal="left" vertical="center"/>
    </xf>
    <xf numFmtId="0" fontId="20" fillId="0" borderId="3" xfId="0" applyFont="1" applyBorder="1" applyAlignment="1">
      <alignment horizontal="center" vertical="center"/>
    </xf>
    <xf numFmtId="8" fontId="48" fillId="0" borderId="0" xfId="0" applyNumberFormat="1" applyFont="1" applyAlignment="1">
      <alignment horizontal="center" vertical="center"/>
    </xf>
    <xf numFmtId="6" fontId="48" fillId="0" borderId="3" xfId="0" quotePrefix="1" applyNumberFormat="1" applyFont="1" applyBorder="1" applyAlignment="1">
      <alignment horizontal="center" vertical="center"/>
    </xf>
    <xf numFmtId="0" fontId="12" fillId="0" borderId="3" xfId="0" applyFont="1" applyBorder="1" applyAlignment="1">
      <alignment horizont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2" fontId="12" fillId="0" borderId="3" xfId="3" applyNumberFormat="1" applyFont="1" applyFill="1" applyBorder="1" applyAlignment="1" applyProtection="1">
      <alignment horizontal="center" vertical="center"/>
    </xf>
    <xf numFmtId="7" fontId="2" fillId="0" borderId="3" xfId="0" applyNumberFormat="1" applyFont="1" applyBorder="1" applyAlignment="1">
      <alignment horizontal="center" vertical="center" wrapText="1"/>
    </xf>
    <xf numFmtId="38" fontId="2" fillId="0" borderId="3" xfId="0" applyNumberFormat="1" applyFont="1" applyBorder="1" applyAlignment="1"/>
    <xf numFmtId="6" fontId="2" fillId="0" borderId="3" xfId="0" applyNumberFormat="1" applyFont="1" applyBorder="1" applyAlignment="1"/>
    <xf numFmtId="8" fontId="2" fillId="0" borderId="3" xfId="0" applyNumberFormat="1" applyFont="1" applyBorder="1" applyAlignment="1"/>
    <xf numFmtId="0" fontId="20" fillId="0" borderId="0" xfId="0" applyFont="1" applyAlignment="1">
      <alignment horizontal="center" vertical="center"/>
    </xf>
    <xf numFmtId="8" fontId="52" fillId="0" borderId="0" xfId="0" applyNumberFormat="1" applyFont="1" applyAlignment="1">
      <alignment horizontal="center" vertical="center"/>
    </xf>
    <xf numFmtId="38" fontId="48" fillId="0" borderId="0" xfId="0" quotePrefix="1" applyNumberFormat="1" applyFont="1" applyAlignment="1">
      <alignment horizontal="center" vertical="center"/>
    </xf>
    <xf numFmtId="0" fontId="12" fillId="0" borderId="0" xfId="0" quotePrefix="1" applyFont="1" applyAlignment="1">
      <alignment horizontal="center" vertical="center"/>
    </xf>
    <xf numFmtId="7" fontId="32" fillId="0" borderId="0" xfId="0" applyNumberFormat="1" applyFont="1" applyAlignment="1" applyProtection="1">
      <alignment vertical="center" wrapText="1"/>
      <protection locked="0"/>
    </xf>
    <xf numFmtId="0" fontId="15" fillId="0" borderId="3" xfId="0" applyFont="1" applyBorder="1" applyAlignment="1" applyProtection="1">
      <alignment horizontal="center" vertical="center"/>
      <protection locked="0"/>
    </xf>
    <xf numFmtId="167" fontId="15" fillId="0" borderId="13" xfId="0" applyNumberFormat="1" applyFont="1" applyBorder="1" applyAlignment="1" applyProtection="1">
      <alignment horizontal="center" vertical="center"/>
      <protection hidden="1"/>
    </xf>
    <xf numFmtId="168" fontId="15" fillId="0" borderId="9" xfId="0" applyNumberFormat="1" applyFont="1" applyBorder="1" applyAlignment="1" applyProtection="1">
      <alignment horizontal="center"/>
      <protection hidden="1"/>
    </xf>
    <xf numFmtId="168" fontId="15" fillId="0" borderId="9" xfId="0" applyNumberFormat="1" applyFont="1" applyBorder="1" applyAlignment="1" applyProtection="1">
      <alignment horizontal="center" vertical="center"/>
      <protection hidden="1"/>
    </xf>
    <xf numFmtId="0" fontId="15" fillId="0" borderId="9" xfId="0" applyFont="1" applyBorder="1" applyAlignment="1" applyProtection="1">
      <alignment horizontal="center" vertical="center" wrapText="1"/>
      <protection hidden="1"/>
    </xf>
    <xf numFmtId="168" fontId="15" fillId="0" borderId="9" xfId="0" applyNumberFormat="1" applyFont="1" applyBorder="1" applyAlignment="1" applyProtection="1">
      <alignment horizontal="center" vertical="center" wrapText="1"/>
      <protection hidden="1"/>
    </xf>
    <xf numFmtId="0" fontId="2" fillId="0" borderId="16" xfId="0" applyFont="1" applyBorder="1" applyAlignment="1" applyProtection="1">
      <protection hidden="1"/>
    </xf>
    <xf numFmtId="0" fontId="2" fillId="0" borderId="15" xfId="0" applyFont="1" applyBorder="1" applyAlignment="1" applyProtection="1">
      <protection hidden="1"/>
    </xf>
    <xf numFmtId="0" fontId="2" fillId="0" borderId="7" xfId="0" applyFont="1" applyBorder="1" applyAlignment="1" applyProtection="1">
      <protection hidden="1"/>
    </xf>
    <xf numFmtId="0" fontId="2" fillId="0" borderId="15" xfId="0" applyFont="1" applyBorder="1" applyAlignment="1"/>
    <xf numFmtId="0" fontId="2" fillId="0" borderId="17" xfId="0" applyFont="1" applyBorder="1" applyAlignment="1" applyProtection="1">
      <protection hidden="1"/>
    </xf>
    <xf numFmtId="169" fontId="2" fillId="0" borderId="3" xfId="27" applyNumberFormat="1" applyFont="1" applyBorder="1" applyAlignment="1"/>
    <xf numFmtId="0" fontId="15" fillId="0" borderId="0" xfId="0" applyFont="1" applyAlignment="1" applyProtection="1">
      <alignment horizontal="center" vertical="center" wrapText="1"/>
      <protection hidden="1"/>
    </xf>
    <xf numFmtId="168" fontId="15" fillId="0" borderId="0" xfId="0" applyNumberFormat="1" applyFont="1" applyAlignment="1" applyProtection="1">
      <alignment horizontal="center" vertical="center"/>
      <protection hidden="1"/>
    </xf>
    <xf numFmtId="168" fontId="15" fillId="0" borderId="0" xfId="0" applyNumberFormat="1" applyFont="1" applyAlignment="1" applyProtection="1">
      <alignment horizontal="center"/>
      <protection hidden="1"/>
    </xf>
    <xf numFmtId="168" fontId="15" fillId="0" borderId="0" xfId="0" applyNumberFormat="1" applyFont="1" applyAlignment="1" applyProtection="1">
      <alignment horizontal="center" wrapText="1"/>
      <protection hidden="1"/>
    </xf>
    <xf numFmtId="168" fontId="15" fillId="0" borderId="0" xfId="0" applyNumberFormat="1" applyFont="1" applyAlignment="1" applyProtection="1">
      <alignment horizontal="center" vertical="top"/>
      <protection hidden="1"/>
    </xf>
    <xf numFmtId="0" fontId="2" fillId="0" borderId="9" xfId="0" applyFont="1" applyBorder="1" applyAlignment="1"/>
    <xf numFmtId="0" fontId="52" fillId="10" borderId="0" xfId="0" applyFont="1" applyFill="1" applyAlignment="1" applyProtection="1">
      <alignment vertical="center"/>
      <protection locked="0"/>
    </xf>
    <xf numFmtId="0" fontId="2" fillId="10" borderId="0" xfId="0" applyFont="1" applyFill="1" applyAlignment="1"/>
    <xf numFmtId="8" fontId="63" fillId="0" borderId="0" xfId="0" applyNumberFormat="1" applyFont="1" applyAlignment="1" applyProtection="1">
      <alignment vertical="center" wrapText="1"/>
      <protection locked="0"/>
    </xf>
    <xf numFmtId="7" fontId="48" fillId="10" borderId="0" xfId="0" applyNumberFormat="1" applyFont="1" applyFill="1" applyAlignment="1" applyProtection="1">
      <alignment vertical="center" wrapText="1"/>
      <protection locked="0"/>
    </xf>
    <xf numFmtId="7" fontId="32" fillId="10" borderId="0" xfId="0" applyNumberFormat="1" applyFont="1" applyFill="1" applyAlignment="1" applyProtection="1">
      <alignment vertical="center" wrapText="1"/>
      <protection locked="0"/>
    </xf>
    <xf numFmtId="0" fontId="52" fillId="17" borderId="0" xfId="0" applyFont="1" applyFill="1" applyAlignment="1" applyProtection="1">
      <alignment vertical="center"/>
      <protection locked="0"/>
    </xf>
    <xf numFmtId="0" fontId="2" fillId="17" borderId="0" xfId="0" applyFont="1" applyFill="1" applyAlignment="1" applyProtection="1">
      <protection locked="0"/>
    </xf>
    <xf numFmtId="0" fontId="1" fillId="10" borderId="0" xfId="0" applyFont="1" applyFill="1" applyAlignment="1" applyProtection="1">
      <alignment horizontal="center" vertical="center"/>
      <protection locked="0"/>
    </xf>
    <xf numFmtId="1" fontId="12" fillId="10" borderId="3" xfId="0" applyNumberFormat="1" applyFont="1" applyFill="1" applyBorder="1" applyAlignment="1" applyProtection="1">
      <alignment vertical="center"/>
      <protection locked="0"/>
    </xf>
    <xf numFmtId="0" fontId="12" fillId="17" borderId="3" xfId="0" applyFont="1" applyFill="1" applyBorder="1" applyAlignment="1" applyProtection="1">
      <alignment vertical="center"/>
      <protection locked="0"/>
    </xf>
    <xf numFmtId="8" fontId="12" fillId="17" borderId="3" xfId="0" applyNumberFormat="1" applyFont="1" applyFill="1" applyBorder="1" applyAlignment="1" applyProtection="1">
      <alignment horizontal="right" vertical="center"/>
      <protection locked="0"/>
    </xf>
    <xf numFmtId="0" fontId="12" fillId="17" borderId="3" xfId="0" applyFont="1" applyFill="1" applyBorder="1" applyAlignment="1">
      <alignment horizontal="center"/>
    </xf>
    <xf numFmtId="0" fontId="12" fillId="10" borderId="3" xfId="0" applyFont="1" applyFill="1" applyBorder="1" applyAlignment="1" applyProtection="1">
      <alignment vertical="center"/>
      <protection locked="0"/>
    </xf>
    <xf numFmtId="0" fontId="12" fillId="10" borderId="3" xfId="0" applyFont="1" applyFill="1" applyBorder="1" applyAlignment="1" applyProtection="1">
      <alignment horizontal="right"/>
      <protection locked="0"/>
    </xf>
    <xf numFmtId="0" fontId="15" fillId="10" borderId="3" xfId="0" applyFont="1" applyFill="1" applyBorder="1" applyAlignment="1" applyProtection="1">
      <alignment horizontal="center" vertical="center"/>
      <protection locked="0"/>
    </xf>
    <xf numFmtId="0" fontId="15" fillId="10" borderId="3" xfId="0" applyFont="1" applyFill="1" applyBorder="1" applyAlignment="1" applyProtection="1">
      <alignment horizontal="left" vertical="center"/>
      <protection locked="0"/>
    </xf>
    <xf numFmtId="0" fontId="15" fillId="10" borderId="3" xfId="0" applyFont="1" applyFill="1" applyBorder="1">
      <alignment horizontal="left"/>
    </xf>
    <xf numFmtId="0" fontId="2" fillId="10" borderId="0" xfId="0" applyFont="1" applyFill="1" applyAlignment="1" applyProtection="1">
      <alignment horizontal="center" vertical="center"/>
      <protection locked="0"/>
    </xf>
    <xf numFmtId="0" fontId="12" fillId="10" borderId="3" xfId="0" applyFont="1" applyFill="1" applyBorder="1" applyAlignment="1" applyProtection="1">
      <alignment horizontal="center" vertical="center"/>
      <protection locked="0"/>
    </xf>
    <xf numFmtId="170" fontId="12" fillId="10" borderId="3" xfId="0" applyNumberFormat="1" applyFont="1" applyFill="1" applyBorder="1" applyAlignment="1" applyProtection="1">
      <alignment horizontal="center" vertical="center"/>
      <protection locked="0"/>
    </xf>
    <xf numFmtId="2" fontId="2" fillId="10" borderId="0" xfId="0" applyNumberFormat="1" applyFont="1" applyFill="1" applyAlignment="1" applyProtection="1">
      <alignment horizontal="center" vertical="center"/>
      <protection locked="0"/>
    </xf>
    <xf numFmtId="170" fontId="2" fillId="10" borderId="0" xfId="0" applyNumberFormat="1" applyFont="1" applyFill="1" applyAlignment="1" applyProtection="1">
      <alignment horizontal="center" vertical="center"/>
      <protection locked="0"/>
    </xf>
    <xf numFmtId="171" fontId="12" fillId="10" borderId="3" xfId="0" applyNumberFormat="1" applyFont="1" applyFill="1" applyBorder="1" applyAlignment="1" applyProtection="1">
      <alignment horizontal="center"/>
      <protection locked="0"/>
    </xf>
    <xf numFmtId="0" fontId="12" fillId="10" borderId="3" xfId="0" applyFont="1" applyFill="1" applyBorder="1" applyAlignment="1" applyProtection="1">
      <alignment horizontal="center"/>
      <protection locked="0"/>
    </xf>
    <xf numFmtId="2" fontId="12" fillId="10" borderId="3" xfId="0" applyNumberFormat="1" applyFont="1" applyFill="1" applyBorder="1" applyAlignment="1" applyProtection="1">
      <alignment horizontal="right"/>
      <protection locked="0"/>
    </xf>
    <xf numFmtId="8" fontId="12" fillId="10" borderId="3" xfId="0" applyNumberFormat="1" applyFont="1" applyFill="1" applyBorder="1" applyAlignment="1" applyProtection="1">
      <alignment horizontal="right" vertical="center"/>
      <protection locked="0"/>
    </xf>
    <xf numFmtId="0" fontId="2" fillId="10" borderId="0" xfId="0" applyFont="1" applyFill="1" applyProtection="1">
      <alignment horizontal="left"/>
      <protection locked="0"/>
    </xf>
    <xf numFmtId="8" fontId="2" fillId="10" borderId="0" xfId="0" applyNumberFormat="1" applyFont="1" applyFill="1" applyAlignment="1" applyProtection="1">
      <alignment vertical="center" wrapText="1"/>
      <protection locked="0"/>
    </xf>
    <xf numFmtId="0" fontId="1" fillId="17" borderId="0" xfId="0" applyFont="1" applyFill="1" applyAlignment="1" applyProtection="1">
      <alignment horizontal="center" vertical="center"/>
      <protection locked="0"/>
    </xf>
    <xf numFmtId="0" fontId="2" fillId="17" borderId="0" xfId="0" applyFont="1" applyFill="1" applyAlignment="1"/>
    <xf numFmtId="0" fontId="12" fillId="11" borderId="3" xfId="0" applyFont="1" applyFill="1" applyBorder="1" applyAlignment="1">
      <alignment horizontal="center"/>
    </xf>
    <xf numFmtId="40" fontId="48" fillId="0" borderId="3" xfId="0" quotePrefix="1" applyNumberFormat="1" applyFont="1" applyBorder="1" applyAlignment="1">
      <alignment horizontal="center" vertical="center"/>
    </xf>
    <xf numFmtId="8" fontId="54" fillId="10" borderId="3" xfId="0" quotePrefix="1" applyNumberFormat="1" applyFont="1" applyFill="1" applyBorder="1" applyAlignment="1" applyProtection="1">
      <alignment vertical="center"/>
      <protection hidden="1"/>
    </xf>
    <xf numFmtId="0" fontId="64" fillId="18" borderId="0" xfId="0" applyFont="1" applyFill="1" applyAlignment="1"/>
    <xf numFmtId="0" fontId="47" fillId="10" borderId="0" xfId="0" applyFont="1" applyFill="1" applyAlignment="1" applyProtection="1">
      <alignment horizontal="center" vertical="center"/>
      <protection locked="0"/>
    </xf>
    <xf numFmtId="0" fontId="2" fillId="10" borderId="3" xfId="0" applyFont="1" applyFill="1" applyBorder="1" applyAlignment="1" applyProtection="1">
      <protection locked="0"/>
    </xf>
    <xf numFmtId="172" fontId="12" fillId="0" borderId="0" xfId="0" applyNumberFormat="1" applyFont="1" applyAlignment="1" applyProtection="1">
      <alignment horizontal="center" vertical="center"/>
      <protection locked="0"/>
    </xf>
    <xf numFmtId="0" fontId="18" fillId="0" borderId="3" xfId="0" applyFont="1" applyBorder="1" applyAlignment="1" applyProtection="1">
      <alignment horizontal="center" wrapText="1"/>
      <protection locked="0"/>
    </xf>
    <xf numFmtId="0" fontId="18" fillId="0" borderId="26" xfId="0" applyFont="1" applyBorder="1" applyAlignment="1" applyProtection="1">
      <alignment horizontal="center" wrapText="1"/>
      <protection locked="0"/>
    </xf>
    <xf numFmtId="0" fontId="42" fillId="7" borderId="3" xfId="0" applyFont="1" applyFill="1" applyBorder="1" applyAlignment="1" applyProtection="1">
      <alignment horizontal="center" vertical="center" wrapText="1"/>
      <protection hidden="1"/>
    </xf>
    <xf numFmtId="0" fontId="2" fillId="10" borderId="3" xfId="0" applyFont="1" applyFill="1" applyBorder="1">
      <alignment horizontal="left"/>
    </xf>
    <xf numFmtId="0" fontId="2" fillId="17" borderId="3" xfId="0" applyFont="1" applyFill="1" applyBorder="1">
      <alignment horizontal="left"/>
    </xf>
    <xf numFmtId="0" fontId="12" fillId="17" borderId="3" xfId="0" applyFont="1" applyFill="1" applyBorder="1" applyAlignment="1">
      <alignment horizontal="center" vertical="center"/>
    </xf>
    <xf numFmtId="0" fontId="12" fillId="10" borderId="3" xfId="0" applyFont="1" applyFill="1" applyBorder="1" applyAlignment="1">
      <alignment horizontal="center"/>
    </xf>
    <xf numFmtId="165" fontId="44" fillId="10" borderId="3" xfId="0" applyNumberFormat="1" applyFont="1" applyFill="1" applyBorder="1" applyAlignment="1">
      <alignment horizontal="center"/>
    </xf>
    <xf numFmtId="173" fontId="12" fillId="10" borderId="0" xfId="0" applyNumberFormat="1" applyFont="1" applyFill="1" applyAlignment="1" applyProtection="1">
      <alignment horizontal="center" vertical="center"/>
      <protection locked="0"/>
    </xf>
    <xf numFmtId="8" fontId="2" fillId="10" borderId="0" xfId="0" applyNumberFormat="1" applyFont="1" applyFill="1" applyAlignment="1"/>
    <xf numFmtId="0" fontId="12" fillId="10" borderId="3" xfId="0" applyFont="1" applyFill="1" applyBorder="1" applyAlignment="1">
      <alignment horizontal="center" vertical="center"/>
    </xf>
    <xf numFmtId="0" fontId="51" fillId="17" borderId="3" xfId="0" applyFont="1" applyFill="1" applyBorder="1" applyAlignment="1" applyProtection="1">
      <alignment vertical="center"/>
      <protection locked="0"/>
    </xf>
    <xf numFmtId="0" fontId="12" fillId="17" borderId="0" xfId="0" applyFont="1" applyFill="1" applyAlignment="1" applyProtection="1">
      <alignment vertical="center"/>
      <protection locked="0"/>
    </xf>
    <xf numFmtId="0" fontId="51" fillId="17" borderId="10" xfId="0" applyFont="1" applyFill="1" applyBorder="1" applyAlignment="1" applyProtection="1">
      <alignment vertical="center"/>
      <protection locked="0"/>
    </xf>
    <xf numFmtId="0" fontId="12" fillId="10" borderId="3" xfId="0" applyFont="1" applyFill="1" applyBorder="1" applyAlignment="1" applyProtection="1">
      <protection locked="0"/>
    </xf>
    <xf numFmtId="8" fontId="48" fillId="11" borderId="3" xfId="0" applyNumberFormat="1" applyFont="1" applyFill="1" applyBorder="1" applyAlignment="1" applyProtection="1">
      <alignment horizontal="right" vertical="center"/>
      <protection locked="0"/>
    </xf>
    <xf numFmtId="8" fontId="54" fillId="10" borderId="3" xfId="0" quotePrefix="1" applyNumberFormat="1" applyFont="1" applyFill="1" applyBorder="1" applyAlignment="1" applyProtection="1">
      <protection hidden="1"/>
    </xf>
    <xf numFmtId="164" fontId="12" fillId="10" borderId="3" xfId="0" applyNumberFormat="1" applyFont="1" applyFill="1" applyBorder="1" applyAlignment="1" applyProtection="1">
      <alignment horizontal="right"/>
      <protection locked="0"/>
    </xf>
    <xf numFmtId="0" fontId="12" fillId="10" borderId="0" xfId="0" applyFont="1" applyFill="1" applyAlignment="1" applyProtection="1">
      <alignment horizontal="left" vertical="center"/>
      <protection locked="0"/>
    </xf>
    <xf numFmtId="8" fontId="34" fillId="17" borderId="3" xfId="13" applyNumberFormat="1" applyFont="1" applyFill="1" applyBorder="1" applyAlignment="1" applyProtection="1">
      <alignment horizontal="center" vertical="center"/>
      <protection locked="0"/>
    </xf>
    <xf numFmtId="0" fontId="48" fillId="17" borderId="3" xfId="0" applyFont="1" applyFill="1" applyBorder="1" applyAlignment="1" applyProtection="1">
      <alignment vertical="center" wrapText="1"/>
      <protection locked="0"/>
    </xf>
    <xf numFmtId="0" fontId="2" fillId="17" borderId="3" xfId="0" applyFont="1" applyFill="1" applyBorder="1" applyAlignment="1" applyProtection="1">
      <protection locked="0"/>
    </xf>
    <xf numFmtId="0" fontId="2" fillId="11" borderId="0" xfId="0" applyFont="1" applyFill="1" applyProtection="1">
      <alignment horizontal="left"/>
      <protection locked="0"/>
    </xf>
    <xf numFmtId="0" fontId="12" fillId="11" borderId="0" xfId="0" applyFont="1" applyFill="1" applyAlignment="1" applyProtection="1">
      <alignment vertical="center"/>
      <protection locked="0"/>
    </xf>
    <xf numFmtId="0" fontId="12" fillId="11" borderId="0" xfId="0" applyFont="1" applyFill="1" applyAlignment="1" applyProtection="1">
      <alignment horizontal="center" vertical="center"/>
      <protection locked="0"/>
    </xf>
    <xf numFmtId="0" fontId="0" fillId="10" borderId="0" xfId="0" applyFill="1" applyAlignment="1"/>
    <xf numFmtId="0" fontId="49" fillId="0" borderId="3" xfId="0" applyFont="1" applyBorder="1" applyAlignment="1">
      <alignment wrapText="1"/>
    </xf>
    <xf numFmtId="8" fontId="52" fillId="0" borderId="3" xfId="0" applyNumberFormat="1" applyFont="1" applyBorder="1" applyAlignment="1" applyProtection="1">
      <alignment horizontal="center" vertical="center"/>
      <protection locked="0"/>
    </xf>
    <xf numFmtId="8" fontId="42" fillId="7" borderId="3" xfId="0" applyNumberFormat="1" applyFont="1" applyFill="1" applyBorder="1" applyAlignment="1" applyProtection="1">
      <alignment horizontal="center" vertical="center" wrapText="1"/>
      <protection hidden="1"/>
    </xf>
    <xf numFmtId="168" fontId="15" fillId="0" borderId="13" xfId="0" applyNumberFormat="1" applyFont="1" applyBorder="1" applyAlignment="1" applyProtection="1">
      <alignment horizontal="center" vertical="center" wrapText="1"/>
      <protection hidden="1"/>
    </xf>
    <xf numFmtId="168" fontId="15" fillId="0" borderId="3" xfId="0" applyNumberFormat="1" applyFont="1" applyBorder="1" applyAlignment="1" applyProtection="1">
      <alignment horizontal="center" vertical="center"/>
      <protection hidden="1"/>
    </xf>
    <xf numFmtId="2" fontId="15" fillId="6" borderId="0" xfId="0" applyNumberFormat="1" applyFont="1" applyFill="1" applyAlignment="1" applyProtection="1">
      <alignment horizontal="center" vertical="center" wrapText="1"/>
      <protection hidden="1"/>
    </xf>
    <xf numFmtId="168" fontId="15" fillId="6" borderId="0" xfId="0" applyNumberFormat="1" applyFont="1" applyFill="1" applyAlignment="1" applyProtection="1">
      <alignment horizontal="center" vertical="center" wrapText="1"/>
      <protection hidden="1"/>
    </xf>
    <xf numFmtId="8" fontId="12" fillId="6" borderId="0" xfId="0" applyNumberFormat="1" applyFont="1" applyFill="1" applyAlignment="1" applyProtection="1">
      <alignment vertical="center" wrapText="1"/>
      <protection hidden="1"/>
    </xf>
    <xf numFmtId="0" fontId="16" fillId="10" borderId="0" xfId="0" applyFont="1" applyFill="1" applyAlignment="1" applyProtection="1">
      <alignment vertical="center"/>
      <protection locked="0"/>
    </xf>
    <xf numFmtId="8" fontId="12" fillId="6" borderId="0" xfId="0" applyNumberFormat="1" applyFont="1" applyFill="1" applyAlignment="1" applyProtection="1">
      <alignment horizontal="center" vertical="center"/>
      <protection hidden="1"/>
    </xf>
    <xf numFmtId="8" fontId="2" fillId="6" borderId="0" xfId="0" applyNumberFormat="1" applyFont="1" applyFill="1" applyAlignment="1" applyProtection="1">
      <alignment horizontal="center" vertical="center"/>
      <protection hidden="1"/>
    </xf>
    <xf numFmtId="0" fontId="2" fillId="0" borderId="0" xfId="0" applyFont="1" applyAlignment="1">
      <alignment wrapText="1"/>
    </xf>
    <xf numFmtId="0" fontId="65" fillId="0" borderId="0" xfId="0" applyFont="1">
      <alignment horizontal="left"/>
    </xf>
    <xf numFmtId="0" fontId="49" fillId="0" borderId="0" xfId="0" applyFont="1" applyAlignment="1"/>
    <xf numFmtId="0" fontId="66" fillId="0" borderId="0" xfId="0" applyFont="1" applyAlignment="1"/>
    <xf numFmtId="0" fontId="2" fillId="19" borderId="0" xfId="0" applyFont="1" applyFill="1" applyAlignment="1"/>
    <xf numFmtId="0" fontId="12" fillId="0" borderId="0" xfId="0" applyFont="1" applyAlignment="1" applyProtection="1">
      <alignment vertical="center" wrapText="1"/>
      <protection locked="0"/>
    </xf>
    <xf numFmtId="0" fontId="12" fillId="17" borderId="0" xfId="0" applyFont="1" applyFill="1" applyAlignment="1" applyProtection="1">
      <alignment vertical="center" wrapText="1"/>
      <protection locked="0"/>
    </xf>
    <xf numFmtId="0" fontId="49" fillId="11" borderId="0" xfId="0" applyFont="1" applyFill="1" applyAlignment="1"/>
    <xf numFmtId="0" fontId="2" fillId="11" borderId="0" xfId="0" applyFont="1" applyFill="1" applyAlignment="1"/>
    <xf numFmtId="0" fontId="67" fillId="11" borderId="0" xfId="0" applyFont="1" applyFill="1" applyAlignment="1"/>
    <xf numFmtId="0" fontId="68" fillId="11" borderId="0" xfId="0" applyFont="1" applyFill="1" applyAlignment="1"/>
    <xf numFmtId="168" fontId="69" fillId="0" borderId="3" xfId="0" applyNumberFormat="1" applyFont="1" applyBorder="1" applyAlignment="1" applyProtection="1">
      <alignment horizontal="center" vertical="center"/>
      <protection hidden="1"/>
    </xf>
    <xf numFmtId="0" fontId="69" fillId="0" borderId="3" xfId="0" applyFont="1" applyBorder="1" applyAlignment="1" applyProtection="1">
      <alignment horizontal="center" vertical="center" wrapText="1"/>
      <protection hidden="1"/>
    </xf>
    <xf numFmtId="0" fontId="0" fillId="0" borderId="0" xfId="0" applyAlignment="1"/>
    <xf numFmtId="0" fontId="0" fillId="0" borderId="0" xfId="0" applyAlignment="1" applyProtection="1">
      <alignment horizontal="center"/>
      <protection locked="0"/>
    </xf>
    <xf numFmtId="0" fontId="0" fillId="0" borderId="0" xfId="0" applyAlignment="1" applyProtection="1">
      <alignment horizontal="center" vertical="center"/>
      <protection locked="0"/>
    </xf>
    <xf numFmtId="0" fontId="2" fillId="19" borderId="0" xfId="0" applyFont="1" applyFill="1" applyAlignment="1" applyProtection="1">
      <protection locked="0"/>
    </xf>
    <xf numFmtId="7" fontId="16" fillId="10" borderId="0" xfId="0" applyNumberFormat="1" applyFont="1" applyFill="1" applyAlignment="1" applyProtection="1">
      <alignment vertical="center"/>
      <protection locked="0"/>
    </xf>
    <xf numFmtId="0" fontId="2" fillId="19" borderId="0" xfId="0" applyFont="1" applyFill="1" applyAlignment="1" applyProtection="1">
      <alignment horizontal="center"/>
      <protection locked="0"/>
    </xf>
    <xf numFmtId="0" fontId="1" fillId="19" borderId="0" xfId="0" applyFont="1" applyFill="1" applyAlignment="1"/>
    <xf numFmtId="0" fontId="12" fillId="19" borderId="0" xfId="0" applyFont="1" applyFill="1" applyAlignment="1" applyProtection="1">
      <alignment vertical="center"/>
      <protection locked="0"/>
    </xf>
    <xf numFmtId="0" fontId="12" fillId="19" borderId="3" xfId="0" applyFont="1" applyFill="1" applyBorder="1" applyAlignment="1">
      <alignment horizontal="center"/>
    </xf>
    <xf numFmtId="0" fontId="0" fillId="19" borderId="0" xfId="0" applyFill="1" applyAlignment="1"/>
    <xf numFmtId="0" fontId="12" fillId="10" borderId="0" xfId="0" applyFont="1" applyFill="1" applyAlignment="1" applyProtection="1">
      <alignment vertical="center"/>
      <protection locked="0"/>
    </xf>
    <xf numFmtId="0" fontId="15" fillId="6" borderId="1" xfId="0" applyFont="1" applyFill="1" applyBorder="1" applyAlignment="1" applyProtection="1">
      <alignment horizontal="right" vertical="top"/>
      <protection hidden="1"/>
    </xf>
    <xf numFmtId="0" fontId="1" fillId="0" borderId="0" xfId="0" applyFont="1" applyAlignment="1"/>
    <xf numFmtId="0" fontId="1" fillId="6" borderId="0" xfId="0" applyFont="1" applyFill="1" applyAlignment="1" applyProtection="1">
      <alignment horizontal="left" vertical="top" wrapText="1"/>
      <protection hidden="1"/>
    </xf>
    <xf numFmtId="9" fontId="2" fillId="0" borderId="0" xfId="0" quotePrefix="1" applyNumberFormat="1" applyFont="1" applyAlignment="1"/>
    <xf numFmtId="0" fontId="1" fillId="0" borderId="0" xfId="13" applyFont="1">
      <alignment horizontal="left"/>
    </xf>
    <xf numFmtId="14" fontId="2" fillId="0" borderId="0" xfId="13" applyNumberFormat="1">
      <alignment horizontal="left"/>
    </xf>
    <xf numFmtId="0" fontId="2" fillId="0" borderId="0" xfId="13" applyAlignment="1">
      <alignment horizontal="left" wrapText="1"/>
    </xf>
    <xf numFmtId="0" fontId="12" fillId="12" borderId="4" xfId="0" applyFont="1" applyFill="1" applyBorder="1" applyAlignment="1" applyProtection="1">
      <alignment horizontal="left" vertical="center"/>
      <protection locked="0"/>
    </xf>
    <xf numFmtId="0" fontId="12" fillId="12" borderId="5" xfId="0" applyFont="1" applyFill="1" applyBorder="1" applyAlignment="1" applyProtection="1">
      <alignment horizontal="left" vertical="center"/>
      <protection locked="0"/>
    </xf>
    <xf numFmtId="0" fontId="12" fillId="12" borderId="6" xfId="0" applyFont="1" applyFill="1" applyBorder="1" applyAlignment="1" applyProtection="1">
      <alignment horizontal="left" vertical="center"/>
      <protection locked="0"/>
    </xf>
    <xf numFmtId="14" fontId="0" fillId="0" borderId="0" xfId="0" applyNumberFormat="1">
      <alignment horizontal="left"/>
    </xf>
    <xf numFmtId="0" fontId="25" fillId="3" borderId="0" xfId="13" applyFont="1" applyFill="1" applyAlignment="1" applyProtection="1">
      <alignment horizontal="center"/>
      <protection hidden="1"/>
    </xf>
    <xf numFmtId="0" fontId="25" fillId="3" borderId="0" xfId="13" applyFont="1" applyFill="1" applyAlignment="1" applyProtection="1">
      <alignment horizontal="center" wrapText="1"/>
      <protection hidden="1"/>
    </xf>
    <xf numFmtId="14" fontId="1" fillId="3" borderId="0" xfId="13" applyNumberFormat="1" applyFont="1" applyFill="1" applyAlignment="1" applyProtection="1">
      <alignment horizontal="center" vertical="center"/>
      <protection hidden="1"/>
    </xf>
    <xf numFmtId="0" fontId="1" fillId="3" borderId="0" xfId="13" applyFont="1" applyFill="1" applyAlignment="1" applyProtection="1">
      <alignment horizontal="center" vertical="center"/>
      <protection hidden="1"/>
    </xf>
    <xf numFmtId="0" fontId="27" fillId="3" borderId="0" xfId="13" applyFont="1" applyFill="1" applyAlignment="1" applyProtection="1">
      <alignment horizontal="center"/>
      <protection hidden="1"/>
    </xf>
    <xf numFmtId="0" fontId="58" fillId="3" borderId="0" xfId="13" applyFont="1" applyFill="1" applyAlignment="1" applyProtection="1">
      <alignment horizontal="center"/>
      <protection hidden="1"/>
    </xf>
    <xf numFmtId="0" fontId="28" fillId="3" borderId="0" xfId="13" applyFont="1" applyFill="1" applyAlignment="1" applyProtection="1">
      <alignment horizontal="center"/>
      <protection hidden="1"/>
    </xf>
    <xf numFmtId="0" fontId="28" fillId="3" borderId="0" xfId="13" applyFont="1" applyFill="1" applyAlignment="1" applyProtection="1">
      <alignment horizontal="center" vertical="center"/>
      <protection hidden="1"/>
    </xf>
    <xf numFmtId="0" fontId="25" fillId="3" borderId="0" xfId="13" applyFont="1" applyFill="1" applyAlignment="1" applyProtection="1">
      <alignment horizontal="center" vertical="center" wrapText="1"/>
      <protection hidden="1"/>
    </xf>
    <xf numFmtId="0" fontId="46" fillId="3" borderId="0" xfId="6" applyFill="1" applyAlignment="1" applyProtection="1">
      <alignment horizontal="center"/>
      <protection hidden="1"/>
    </xf>
    <xf numFmtId="0" fontId="29" fillId="3" borderId="0" xfId="13" applyFont="1" applyFill="1" applyAlignment="1" applyProtection="1">
      <alignment horizontal="center"/>
      <protection hidden="1"/>
    </xf>
    <xf numFmtId="0" fontId="30" fillId="3" borderId="0" xfId="13" applyFont="1" applyFill="1" applyAlignment="1" applyProtection="1">
      <alignment horizontal="center"/>
      <protection hidden="1"/>
    </xf>
    <xf numFmtId="0" fontId="31" fillId="3" borderId="0" xfId="13" applyFont="1" applyFill="1" applyAlignment="1" applyProtection="1">
      <alignment horizontal="center"/>
      <protection hidden="1"/>
    </xf>
    <xf numFmtId="0" fontId="59" fillId="3" borderId="0" xfId="6" applyFont="1" applyFill="1" applyAlignment="1" applyProtection="1">
      <alignment horizontal="left"/>
      <protection hidden="1"/>
    </xf>
    <xf numFmtId="0" fontId="2" fillId="3" borderId="0" xfId="13" applyFill="1" applyAlignment="1" applyProtection="1">
      <alignment horizontal="center"/>
      <protection hidden="1"/>
    </xf>
    <xf numFmtId="0" fontId="1" fillId="0" borderId="0" xfId="0" applyFont="1" applyAlignment="1" applyProtection="1">
      <alignment horizontal="left" vertical="top" wrapText="1"/>
      <protection hidden="1"/>
    </xf>
    <xf numFmtId="6" fontId="54" fillId="6" borderId="4" xfId="0" quotePrefix="1" applyNumberFormat="1" applyFont="1" applyFill="1" applyBorder="1" applyAlignment="1" applyProtection="1">
      <alignment horizontal="center" vertical="center"/>
      <protection hidden="1"/>
    </xf>
    <xf numFmtId="6" fontId="54" fillId="6" borderId="5" xfId="0" quotePrefix="1" applyNumberFormat="1" applyFont="1" applyFill="1" applyBorder="1" applyAlignment="1" applyProtection="1">
      <alignment horizontal="center" vertical="center"/>
      <protection hidden="1"/>
    </xf>
    <xf numFmtId="6" fontId="54" fillId="6" borderId="6" xfId="0" quotePrefix="1" applyNumberFormat="1" applyFont="1" applyFill="1" applyBorder="1" applyAlignment="1" applyProtection="1">
      <alignment horizontal="center" vertical="center"/>
      <protection hidden="1"/>
    </xf>
    <xf numFmtId="6" fontId="54" fillId="6" borderId="4" xfId="0" applyNumberFormat="1" applyFont="1" applyFill="1" applyBorder="1" applyAlignment="1" applyProtection="1">
      <alignment horizontal="center" vertical="center"/>
      <protection hidden="1"/>
    </xf>
    <xf numFmtId="6" fontId="54" fillId="6" borderId="5" xfId="0" applyNumberFormat="1" applyFont="1" applyFill="1" applyBorder="1" applyAlignment="1" applyProtection="1">
      <alignment horizontal="center" vertical="center"/>
      <protection hidden="1"/>
    </xf>
    <xf numFmtId="6" fontId="54" fillId="6" borderId="6" xfId="0" applyNumberFormat="1" applyFont="1" applyFill="1" applyBorder="1" applyAlignment="1" applyProtection="1">
      <alignment horizontal="center" vertical="center"/>
      <protection hidden="1"/>
    </xf>
    <xf numFmtId="2" fontId="48" fillId="12" borderId="4" xfId="0" applyNumberFormat="1" applyFont="1" applyFill="1" applyBorder="1" applyAlignment="1" applyProtection="1">
      <alignment horizontal="center" vertical="center"/>
      <protection locked="0" hidden="1"/>
    </xf>
    <xf numFmtId="2" fontId="48" fillId="12" borderId="5" xfId="0" applyNumberFormat="1" applyFont="1" applyFill="1" applyBorder="1" applyAlignment="1" applyProtection="1">
      <alignment horizontal="center" vertical="center"/>
      <protection locked="0" hidden="1"/>
    </xf>
    <xf numFmtId="2" fontId="48" fillId="12" borderId="6" xfId="0" applyNumberFormat="1" applyFont="1" applyFill="1" applyBorder="1" applyAlignment="1" applyProtection="1">
      <alignment horizontal="center" vertical="center"/>
      <protection locked="0" hidden="1"/>
    </xf>
    <xf numFmtId="164" fontId="48" fillId="13" borderId="4" xfId="0" applyNumberFormat="1" applyFont="1" applyFill="1" applyBorder="1" applyAlignment="1" applyProtection="1">
      <alignment horizontal="center" vertical="center"/>
      <protection locked="0" hidden="1"/>
    </xf>
    <xf numFmtId="164" fontId="48" fillId="13" borderId="5" xfId="0" applyNumberFormat="1" applyFont="1" applyFill="1" applyBorder="1" applyAlignment="1" applyProtection="1">
      <alignment horizontal="center" vertical="center"/>
      <protection locked="0" hidden="1"/>
    </xf>
    <xf numFmtId="164" fontId="48" fillId="13" borderId="6" xfId="0" applyNumberFormat="1" applyFont="1" applyFill="1" applyBorder="1" applyAlignment="1" applyProtection="1">
      <alignment horizontal="center" vertical="center"/>
      <protection locked="0" hidden="1"/>
    </xf>
    <xf numFmtId="0" fontId="1" fillId="6" borderId="0" xfId="0" applyFont="1" applyFill="1" applyAlignment="1" applyProtection="1">
      <alignment horizontal="left" vertical="top" wrapText="1"/>
      <protection hidden="1"/>
    </xf>
    <xf numFmtId="0" fontId="2" fillId="6" borderId="0" xfId="0" applyFont="1" applyFill="1" applyAlignment="1" applyProtection="1">
      <alignment horizontal="left" vertical="center" wrapText="1"/>
      <protection hidden="1"/>
    </xf>
    <xf numFmtId="1" fontId="2" fillId="6" borderId="0" xfId="0" applyNumberFormat="1" applyFont="1" applyFill="1" applyAlignment="1" applyProtection="1">
      <alignment horizontal="left" vertical="top" wrapText="1"/>
      <protection hidden="1"/>
    </xf>
    <xf numFmtId="0" fontId="1" fillId="6" borderId="0" xfId="0" applyFont="1" applyFill="1" applyAlignment="1" applyProtection="1">
      <alignment horizontal="left" vertical="center" wrapText="1"/>
      <protection hidden="1"/>
    </xf>
    <xf numFmtId="0" fontId="71" fillId="6" borderId="0" xfId="0" applyFont="1" applyFill="1" applyAlignment="1" applyProtection="1">
      <alignment horizontal="left" vertical="center" wrapText="1"/>
      <protection hidden="1"/>
    </xf>
    <xf numFmtId="0" fontId="2" fillId="6" borderId="11" xfId="0" applyFont="1" applyFill="1" applyBorder="1" applyAlignment="1" applyProtection="1">
      <alignment horizontal="center" vertical="top" wrapText="1"/>
      <protection hidden="1"/>
    </xf>
    <xf numFmtId="0" fontId="2" fillId="6" borderId="8" xfId="0" applyFont="1" applyFill="1" applyBorder="1" applyAlignment="1" applyProtection="1">
      <alignment horizontal="center" vertical="top" wrapText="1"/>
      <protection hidden="1"/>
    </xf>
    <xf numFmtId="0" fontId="2" fillId="6" borderId="21" xfId="0" applyFont="1" applyFill="1" applyBorder="1" applyAlignment="1" applyProtection="1">
      <alignment horizontal="left" vertical="top"/>
      <protection hidden="1"/>
    </xf>
    <xf numFmtId="1" fontId="43" fillId="9" borderId="11" xfId="0" applyNumberFormat="1" applyFont="1" applyFill="1" applyBorder="1" applyAlignment="1" applyProtection="1">
      <alignment horizontal="left" vertical="center"/>
      <protection hidden="1"/>
    </xf>
    <xf numFmtId="1" fontId="43" fillId="9" borderId="8" xfId="0" applyNumberFormat="1" applyFont="1" applyFill="1" applyBorder="1" applyAlignment="1" applyProtection="1">
      <alignment horizontal="left" vertical="center"/>
      <protection hidden="1"/>
    </xf>
    <xf numFmtId="2" fontId="48" fillId="12" borderId="3" xfId="0" applyNumberFormat="1" applyFont="1" applyFill="1" applyBorder="1" applyAlignment="1" applyProtection="1">
      <alignment horizontal="center" vertical="center"/>
      <protection locked="0"/>
    </xf>
    <xf numFmtId="0" fontId="2" fillId="13" borderId="4" xfId="0" applyFont="1" applyFill="1" applyBorder="1" applyAlignment="1" applyProtection="1">
      <alignment horizontal="center" vertical="center"/>
      <protection locked="0" hidden="1"/>
    </xf>
    <xf numFmtId="0" fontId="2" fillId="13" borderId="6" xfId="0" applyFont="1" applyFill="1" applyBorder="1" applyAlignment="1" applyProtection="1">
      <alignment horizontal="center" vertical="center"/>
      <protection locked="0" hidden="1"/>
    </xf>
    <xf numFmtId="1" fontId="48" fillId="12" borderId="4" xfId="0" quotePrefix="1" applyNumberFormat="1" applyFont="1" applyFill="1" applyBorder="1" applyAlignment="1" applyProtection="1">
      <alignment horizontal="center" vertical="center"/>
      <protection locked="0" hidden="1"/>
    </xf>
    <xf numFmtId="2" fontId="48" fillId="12" borderId="4" xfId="0" applyNumberFormat="1" applyFont="1" applyFill="1" applyBorder="1" applyAlignment="1" applyProtection="1">
      <alignment horizontal="center" vertical="center"/>
      <protection locked="0"/>
    </xf>
    <xf numFmtId="0" fontId="71" fillId="6" borderId="0" xfId="0" applyFont="1" applyFill="1" applyAlignment="1">
      <alignment horizontal="left" vertical="center" wrapText="1"/>
    </xf>
    <xf numFmtId="8" fontId="55" fillId="6" borderId="0" xfId="0" applyNumberFormat="1" applyFont="1" applyFill="1" applyAlignment="1" applyProtection="1">
      <alignment horizontal="center" vertical="center"/>
      <protection hidden="1"/>
    </xf>
    <xf numFmtId="1" fontId="72" fillId="6" borderId="0" xfId="0" applyNumberFormat="1" applyFont="1" applyFill="1" applyAlignment="1" applyProtection="1">
      <alignment horizontal="left" vertical="center" wrapText="1"/>
      <protection hidden="1"/>
    </xf>
    <xf numFmtId="0" fontId="4" fillId="6" borderId="11" xfId="0" applyFont="1" applyFill="1" applyBorder="1" applyAlignment="1" applyProtection="1">
      <alignment horizontal="center" vertical="center"/>
      <protection hidden="1"/>
    </xf>
    <xf numFmtId="0" fontId="4" fillId="6" borderId="8" xfId="0" applyFont="1" applyFill="1" applyBorder="1" applyAlignment="1" applyProtection="1">
      <alignment horizontal="center" vertical="center"/>
      <protection hidden="1"/>
    </xf>
    <xf numFmtId="0" fontId="4" fillId="6" borderId="12" xfId="0" applyFont="1" applyFill="1" applyBorder="1" applyAlignment="1" applyProtection="1">
      <alignment horizontal="center" vertical="center"/>
      <protection hidden="1"/>
    </xf>
    <xf numFmtId="0" fontId="2" fillId="6" borderId="8" xfId="0" applyFont="1" applyFill="1" applyBorder="1" applyAlignment="1" applyProtection="1">
      <alignment horizontal="center" vertical="center"/>
      <protection hidden="1"/>
    </xf>
    <xf numFmtId="0" fontId="2" fillId="6" borderId="12" xfId="0" applyFont="1" applyFill="1" applyBorder="1" applyAlignment="1" applyProtection="1">
      <alignment horizontal="center" vertical="center"/>
      <protection hidden="1"/>
    </xf>
    <xf numFmtId="2" fontId="48" fillId="13" borderId="4" xfId="0" applyNumberFormat="1" applyFont="1" applyFill="1" applyBorder="1" applyAlignment="1" applyProtection="1">
      <alignment horizontal="center" vertical="center"/>
      <protection locked="0" hidden="1"/>
    </xf>
    <xf numFmtId="8" fontId="54" fillId="6" borderId="4" xfId="0" applyNumberFormat="1" applyFont="1" applyFill="1" applyBorder="1" applyAlignment="1" applyProtection="1">
      <alignment horizontal="center" vertical="center"/>
      <protection hidden="1"/>
    </xf>
    <xf numFmtId="0" fontId="0" fillId="6" borderId="4" xfId="0" applyFill="1" applyBorder="1" applyAlignment="1" applyProtection="1">
      <alignment horizontal="center"/>
      <protection hidden="1"/>
    </xf>
    <xf numFmtId="0" fontId="16" fillId="7" borderId="18" xfId="0" applyFont="1" applyFill="1" applyBorder="1" applyAlignment="1" applyProtection="1">
      <alignment horizontal="center" vertical="center"/>
      <protection hidden="1"/>
    </xf>
    <xf numFmtId="2" fontId="48" fillId="12" borderId="4" xfId="0" applyNumberFormat="1" applyFont="1" applyFill="1" applyBorder="1" applyAlignment="1" applyProtection="1">
      <alignment horizontal="left" vertical="center"/>
      <protection locked="0" hidden="1"/>
    </xf>
    <xf numFmtId="1" fontId="72" fillId="6" borderId="2" xfId="0" applyNumberFormat="1" applyFont="1" applyFill="1" applyBorder="1" applyAlignment="1" applyProtection="1">
      <alignment horizontal="left" vertical="center" wrapText="1"/>
      <protection hidden="1"/>
    </xf>
    <xf numFmtId="0" fontId="12" fillId="12" borderId="4" xfId="0" applyFont="1" applyFill="1" applyBorder="1" applyAlignment="1" applyProtection="1">
      <alignment horizontal="left" vertical="center"/>
      <protection locked="0"/>
    </xf>
    <xf numFmtId="0" fontId="12" fillId="12" borderId="5" xfId="0" applyFont="1" applyFill="1" applyBorder="1" applyAlignment="1" applyProtection="1">
      <alignment horizontal="left" vertical="center"/>
      <protection locked="0"/>
    </xf>
    <xf numFmtId="0" fontId="12" fillId="12" borderId="6" xfId="0" applyFont="1" applyFill="1" applyBorder="1" applyAlignment="1" applyProtection="1">
      <alignment horizontal="left" vertical="center"/>
      <protection locked="0"/>
    </xf>
    <xf numFmtId="0" fontId="16" fillId="7" borderId="18" xfId="0" applyFont="1" applyFill="1" applyBorder="1" applyAlignment="1" applyProtection="1">
      <alignment horizontal="center" vertical="center" wrapText="1"/>
      <protection hidden="1"/>
    </xf>
    <xf numFmtId="0" fontId="16" fillId="7" borderId="40" xfId="0" applyFont="1" applyFill="1" applyBorder="1" applyAlignment="1" applyProtection="1">
      <alignment horizontal="center" vertical="center" wrapText="1"/>
      <protection hidden="1"/>
    </xf>
    <xf numFmtId="0" fontId="16" fillId="7" borderId="39" xfId="0" applyFont="1" applyFill="1" applyBorder="1" applyAlignment="1" applyProtection="1">
      <alignment horizontal="center" vertical="center" wrapText="1"/>
      <protection hidden="1"/>
    </xf>
    <xf numFmtId="0" fontId="16" fillId="7" borderId="41" xfId="0" applyFont="1" applyFill="1" applyBorder="1" applyAlignment="1" applyProtection="1">
      <alignment horizontal="center" vertical="center" wrapText="1"/>
      <protection hidden="1"/>
    </xf>
    <xf numFmtId="0" fontId="16" fillId="7" borderId="25" xfId="0" applyFont="1" applyFill="1" applyBorder="1" applyAlignment="1" applyProtection="1">
      <alignment horizontal="center" vertical="center" wrapText="1"/>
      <protection hidden="1"/>
    </xf>
    <xf numFmtId="0" fontId="2" fillId="14" borderId="3" xfId="0" applyFont="1" applyFill="1" applyBorder="1" applyAlignment="1" applyProtection="1">
      <alignment horizontal="center" vertical="center" wrapText="1"/>
      <protection locked="0" hidden="1"/>
    </xf>
    <xf numFmtId="0" fontId="16" fillId="7" borderId="40" xfId="0" applyFont="1" applyFill="1" applyBorder="1" applyAlignment="1" applyProtection="1">
      <alignment horizontal="center" vertical="center"/>
      <protection hidden="1"/>
    </xf>
    <xf numFmtId="0" fontId="16" fillId="7" borderId="39" xfId="0" applyFont="1" applyFill="1" applyBorder="1" applyAlignment="1" applyProtection="1">
      <alignment horizontal="center" vertical="center"/>
      <protection hidden="1"/>
    </xf>
    <xf numFmtId="167" fontId="48" fillId="13" borderId="4" xfId="0" applyNumberFormat="1" applyFont="1" applyFill="1" applyBorder="1" applyAlignment="1" applyProtection="1">
      <alignment horizontal="center" vertical="center"/>
      <protection locked="0" hidden="1"/>
    </xf>
    <xf numFmtId="1" fontId="48" fillId="13" borderId="4" xfId="0" applyNumberFormat="1" applyFont="1" applyFill="1" applyBorder="1" applyAlignment="1" applyProtection="1">
      <alignment horizontal="center" vertical="center"/>
      <protection locked="0" hidden="1"/>
    </xf>
    <xf numFmtId="8" fontId="54" fillId="6" borderId="4" xfId="0" quotePrefix="1" applyNumberFormat="1" applyFont="1" applyFill="1" applyBorder="1" applyAlignment="1" applyProtection="1">
      <alignment horizontal="center" vertical="center"/>
      <protection hidden="1"/>
    </xf>
    <xf numFmtId="2" fontId="2" fillId="0" borderId="3" xfId="0" applyNumberFormat="1" applyFont="1" applyBorder="1" applyAlignment="1" applyProtection="1">
      <alignment horizontal="center" vertical="center"/>
      <protection hidden="1"/>
    </xf>
    <xf numFmtId="1" fontId="48" fillId="6" borderId="4" xfId="0" quotePrefix="1" applyNumberFormat="1" applyFont="1" applyFill="1" applyBorder="1" applyAlignment="1" applyProtection="1">
      <alignment horizontal="center" vertical="center"/>
      <protection hidden="1"/>
    </xf>
    <xf numFmtId="0" fontId="2" fillId="6" borderId="2" xfId="0" applyFont="1" applyFill="1" applyBorder="1" applyAlignment="1" applyProtection="1">
      <alignment horizontal="left" vertical="top" wrapText="1"/>
      <protection hidden="1"/>
    </xf>
    <xf numFmtId="0" fontId="9" fillId="7" borderId="4" xfId="0" applyFont="1" applyFill="1" applyBorder="1" applyAlignment="1" applyProtection="1">
      <alignment horizontal="center" vertical="center"/>
      <protection hidden="1"/>
    </xf>
    <xf numFmtId="0" fontId="9" fillId="7" borderId="5" xfId="0" applyFont="1" applyFill="1" applyBorder="1" applyAlignment="1" applyProtection="1">
      <alignment horizontal="center" vertical="center"/>
      <protection hidden="1"/>
    </xf>
    <xf numFmtId="0" fontId="9" fillId="7" borderId="6" xfId="0" applyFont="1" applyFill="1" applyBorder="1" applyAlignment="1" applyProtection="1">
      <alignment horizontal="center" vertical="center"/>
      <protection hidden="1"/>
    </xf>
    <xf numFmtId="0" fontId="2" fillId="6" borderId="13" xfId="0" applyFont="1" applyFill="1" applyBorder="1" applyAlignment="1" applyProtection="1">
      <alignment horizontal="center" vertical="center" wrapText="1"/>
      <protection hidden="1"/>
    </xf>
    <xf numFmtId="0" fontId="2" fillId="6" borderId="0" xfId="0" applyFont="1" applyFill="1" applyAlignment="1" applyProtection="1">
      <alignment horizontal="center" vertical="center" wrapText="1"/>
      <protection hidden="1"/>
    </xf>
    <xf numFmtId="166" fontId="23" fillId="12" borderId="4" xfId="0" applyNumberFormat="1" applyFont="1" applyFill="1" applyBorder="1" applyAlignment="1" applyProtection="1">
      <alignment horizontal="center" vertical="center"/>
      <protection locked="0"/>
    </xf>
    <xf numFmtId="166" fontId="23" fillId="12" borderId="5" xfId="0" applyNumberFormat="1" applyFont="1" applyFill="1" applyBorder="1" applyAlignment="1" applyProtection="1">
      <alignment horizontal="center" vertical="center"/>
      <protection locked="0"/>
    </xf>
    <xf numFmtId="166" fontId="23" fillId="12" borderId="6" xfId="0" applyNumberFormat="1" applyFont="1" applyFill="1" applyBorder="1" applyAlignment="1" applyProtection="1">
      <alignment horizontal="center" vertical="center"/>
      <protection locked="0"/>
    </xf>
    <xf numFmtId="1" fontId="11" fillId="9" borderId="11" xfId="0" applyNumberFormat="1" applyFont="1" applyFill="1" applyBorder="1" applyAlignment="1" applyProtection="1">
      <alignment horizontal="left" vertical="center"/>
      <protection hidden="1"/>
    </xf>
    <xf numFmtId="1" fontId="11" fillId="9" borderId="8" xfId="0" applyNumberFormat="1" applyFont="1" applyFill="1" applyBorder="1" applyAlignment="1" applyProtection="1">
      <alignment horizontal="left" vertical="center"/>
      <protection hidden="1"/>
    </xf>
    <xf numFmtId="1" fontId="2" fillId="6" borderId="0" xfId="0" applyNumberFormat="1" applyFont="1" applyFill="1" applyAlignment="1" applyProtection="1">
      <alignment horizontal="left" vertical="center" wrapText="1"/>
      <protection hidden="1"/>
    </xf>
    <xf numFmtId="0" fontId="71" fillId="6" borderId="21" xfId="0" applyFont="1" applyFill="1" applyBorder="1" applyAlignment="1">
      <alignment horizontal="left" vertical="center" wrapText="1"/>
    </xf>
    <xf numFmtId="0" fontId="16" fillId="7" borderId="18" xfId="0" applyFont="1" applyFill="1" applyBorder="1" applyAlignment="1">
      <alignment horizontal="center" vertical="center"/>
    </xf>
    <xf numFmtId="0" fontId="16" fillId="7" borderId="40" xfId="0" applyFont="1" applyFill="1" applyBorder="1" applyAlignment="1">
      <alignment horizontal="center" vertical="center"/>
    </xf>
    <xf numFmtId="0" fontId="16" fillId="7" borderId="39" xfId="0" applyFont="1" applyFill="1" applyBorder="1" applyAlignment="1">
      <alignment horizontal="center" vertical="center"/>
    </xf>
    <xf numFmtId="0" fontId="6" fillId="15" borderId="11" xfId="0" applyFont="1" applyFill="1" applyBorder="1" applyAlignment="1" applyProtection="1">
      <alignment horizontal="left" vertical="center"/>
      <protection hidden="1"/>
    </xf>
    <xf numFmtId="0" fontId="6" fillId="15" borderId="8" xfId="0" applyFont="1" applyFill="1" applyBorder="1" applyAlignment="1" applyProtection="1">
      <alignment horizontal="left" vertical="center"/>
      <protection hidden="1"/>
    </xf>
    <xf numFmtId="2" fontId="48" fillId="12" borderId="3" xfId="0" applyNumberFormat="1" applyFont="1" applyFill="1" applyBorder="1" applyAlignment="1" applyProtection="1">
      <alignment horizontal="left" vertical="center"/>
      <protection locked="0" hidden="1"/>
    </xf>
    <xf numFmtId="0" fontId="12" fillId="12" borderId="4" xfId="0" applyFont="1" applyFill="1" applyBorder="1" applyAlignment="1" applyProtection="1">
      <alignment horizontal="left" vertical="center"/>
      <protection locked="0" hidden="1"/>
    </xf>
    <xf numFmtId="0" fontId="12" fillId="12" borderId="5" xfId="0" applyFont="1" applyFill="1" applyBorder="1" applyAlignment="1" applyProtection="1">
      <alignment horizontal="left" vertical="center"/>
      <protection locked="0" hidden="1"/>
    </xf>
    <xf numFmtId="0" fontId="12" fillId="12" borderId="6" xfId="0" applyFont="1" applyFill="1" applyBorder="1" applyAlignment="1" applyProtection="1">
      <alignment horizontal="left" vertical="center"/>
      <protection locked="0" hidden="1"/>
    </xf>
    <xf numFmtId="2" fontId="48" fillId="12" borderId="5" xfId="0" applyNumberFormat="1" applyFont="1" applyFill="1" applyBorder="1" applyAlignment="1" applyProtection="1">
      <alignment horizontal="left" vertical="center"/>
      <protection locked="0" hidden="1"/>
    </xf>
    <xf numFmtId="2" fontId="48" fillId="12" borderId="6" xfId="0" applyNumberFormat="1" applyFont="1" applyFill="1" applyBorder="1" applyAlignment="1" applyProtection="1">
      <alignment horizontal="left" vertical="center"/>
      <protection locked="0" hidden="1"/>
    </xf>
    <xf numFmtId="0" fontId="2" fillId="14" borderId="4" xfId="0" applyFont="1" applyFill="1" applyBorder="1" applyAlignment="1" applyProtection="1">
      <alignment horizontal="center" vertical="center" wrapText="1"/>
      <protection locked="0" hidden="1"/>
    </xf>
    <xf numFmtId="0" fontId="2" fillId="14" borderId="6" xfId="0" applyFont="1" applyFill="1" applyBorder="1" applyAlignment="1" applyProtection="1">
      <alignment horizontal="center" vertical="center" wrapText="1"/>
      <protection locked="0" hidden="1"/>
    </xf>
    <xf numFmtId="0" fontId="2" fillId="6" borderId="8" xfId="0" applyFont="1" applyFill="1" applyBorder="1" applyAlignment="1">
      <alignment horizontal="center" vertical="center"/>
    </xf>
    <xf numFmtId="0" fontId="2" fillId="6" borderId="4" xfId="0" applyFont="1" applyFill="1" applyBorder="1" applyAlignment="1" applyProtection="1">
      <alignment horizontal="center"/>
      <protection hidden="1"/>
    </xf>
    <xf numFmtId="0" fontId="16" fillId="7" borderId="20" xfId="0" applyFont="1" applyFill="1" applyBorder="1" applyAlignment="1" applyProtection="1">
      <alignment horizontal="center" vertical="center"/>
      <protection hidden="1"/>
    </xf>
    <xf numFmtId="167" fontId="48" fillId="13" borderId="6" xfId="0" applyNumberFormat="1" applyFont="1" applyFill="1" applyBorder="1" applyAlignment="1" applyProtection="1">
      <alignment horizontal="center" vertical="center"/>
      <protection locked="0" hidden="1"/>
    </xf>
    <xf numFmtId="1" fontId="48" fillId="13" borderId="6" xfId="0" applyNumberFormat="1" applyFont="1" applyFill="1" applyBorder="1" applyAlignment="1" applyProtection="1">
      <alignment horizontal="center" vertical="center"/>
      <protection locked="0" hidden="1"/>
    </xf>
    <xf numFmtId="0" fontId="53" fillId="0" borderId="4" xfId="0" applyFont="1" applyBorder="1" applyAlignment="1" applyProtection="1">
      <alignment horizontal="center" vertical="center" wrapText="1"/>
      <protection locked="0"/>
    </xf>
    <xf numFmtId="0" fontId="53" fillId="0" borderId="5" xfId="0" applyFont="1" applyBorder="1" applyAlignment="1" applyProtection="1">
      <alignment horizontal="center" vertical="center" wrapText="1"/>
      <protection locked="0"/>
    </xf>
    <xf numFmtId="0" fontId="53" fillId="0" borderId="6" xfId="0" applyFont="1" applyBorder="1" applyAlignment="1" applyProtection="1">
      <alignment horizontal="center" vertical="center" wrapText="1"/>
      <protection locked="0"/>
    </xf>
    <xf numFmtId="14" fontId="12" fillId="7" borderId="5" xfId="0" applyNumberFormat="1" applyFont="1" applyFill="1" applyBorder="1" applyAlignment="1" applyProtection="1">
      <alignment horizontal="center" vertical="center"/>
      <protection locked="0"/>
    </xf>
    <xf numFmtId="14" fontId="12" fillId="7" borderId="40" xfId="0" applyNumberFormat="1" applyFont="1" applyFill="1" applyBorder="1" applyAlignment="1" applyProtection="1">
      <alignment horizontal="center" vertical="center"/>
      <protection locked="0"/>
    </xf>
    <xf numFmtId="8" fontId="55" fillId="6" borderId="11" xfId="0" applyNumberFormat="1" applyFont="1" applyFill="1" applyBorder="1" applyAlignment="1" applyProtection="1">
      <alignment horizontal="center" vertical="center"/>
      <protection hidden="1"/>
    </xf>
    <xf numFmtId="8" fontId="55" fillId="6" borderId="8" xfId="0" applyNumberFormat="1" applyFont="1" applyFill="1" applyBorder="1" applyAlignment="1" applyProtection="1">
      <alignment horizontal="center" vertical="center"/>
      <protection hidden="1"/>
    </xf>
    <xf numFmtId="0" fontId="72" fillId="6" borderId="0" xfId="0" applyFont="1" applyFill="1" applyAlignment="1" applyProtection="1">
      <alignment horizontal="left" vertical="center" wrapText="1"/>
      <protection hidden="1"/>
    </xf>
    <xf numFmtId="0" fontId="15" fillId="0" borderId="0" xfId="0" applyFont="1" applyAlignment="1">
      <alignment horizontal="left" vertical="top" wrapText="1"/>
    </xf>
    <xf numFmtId="0" fontId="2" fillId="6" borderId="0" xfId="0" applyFont="1" applyFill="1" applyAlignment="1" applyProtection="1">
      <alignment horizontal="left" vertical="center"/>
      <protection hidden="1"/>
    </xf>
    <xf numFmtId="0" fontId="2" fillId="6" borderId="11" xfId="0" applyFont="1" applyFill="1" applyBorder="1" applyAlignment="1">
      <alignment horizontal="center" vertical="top" wrapText="1"/>
    </xf>
    <xf numFmtId="49" fontId="12" fillId="7" borderId="0" xfId="0" applyNumberFormat="1" applyFont="1" applyFill="1" applyAlignment="1" applyProtection="1">
      <alignment horizontal="right" vertical="center"/>
      <protection locked="0"/>
    </xf>
    <xf numFmtId="49" fontId="12" fillId="7" borderId="21" xfId="0" applyNumberFormat="1" applyFont="1" applyFill="1" applyBorder="1" applyAlignment="1" applyProtection="1">
      <alignment horizontal="right" vertical="center"/>
      <protection locked="0"/>
    </xf>
    <xf numFmtId="14" fontId="4" fillId="6" borderId="2" xfId="0" applyNumberFormat="1" applyFont="1" applyFill="1" applyBorder="1" applyAlignment="1" applyProtection="1">
      <alignment horizontal="right" vertical="center"/>
      <protection hidden="1"/>
    </xf>
    <xf numFmtId="0" fontId="2" fillId="6" borderId="21" xfId="0" applyFont="1" applyFill="1" applyBorder="1" applyAlignment="1" applyProtection="1">
      <alignment horizontal="center" vertical="top" wrapText="1"/>
      <protection hidden="1"/>
    </xf>
    <xf numFmtId="0" fontId="2" fillId="7" borderId="24" xfId="0" applyFont="1" applyFill="1" applyBorder="1" applyAlignment="1" applyProtection="1">
      <alignment horizontal="center" vertical="top" wrapText="1"/>
      <protection hidden="1"/>
    </xf>
    <xf numFmtId="0" fontId="60" fillId="16" borderId="24" xfId="0" applyFont="1" applyFill="1" applyBorder="1" applyAlignment="1" applyProtection="1">
      <alignment horizontal="left" vertical="top"/>
      <protection hidden="1"/>
    </xf>
    <xf numFmtId="0" fontId="4" fillId="6" borderId="2" xfId="0" applyFont="1" applyFill="1" applyBorder="1" applyAlignment="1" applyProtection="1">
      <alignment horizontal="left" vertical="center"/>
      <protection hidden="1"/>
    </xf>
    <xf numFmtId="0" fontId="1" fillId="6" borderId="25" xfId="0" applyFont="1" applyFill="1" applyBorder="1" applyAlignment="1" applyProtection="1">
      <alignment horizontal="center" vertical="center" wrapText="1"/>
      <protection hidden="1"/>
    </xf>
    <xf numFmtId="0" fontId="1" fillId="6" borderId="24" xfId="0" applyFont="1" applyFill="1" applyBorder="1" applyAlignment="1" applyProtection="1">
      <alignment horizontal="center" vertical="center" wrapText="1"/>
      <protection hidden="1"/>
    </xf>
    <xf numFmtId="49" fontId="2" fillId="12" borderId="22" xfId="0" applyNumberFormat="1" applyFont="1" applyFill="1" applyBorder="1" applyAlignment="1" applyProtection="1">
      <alignment horizontal="left" vertical="center" wrapText="1"/>
      <protection locked="0"/>
    </xf>
    <xf numFmtId="0" fontId="16" fillId="7" borderId="16" xfId="0" applyFont="1" applyFill="1" applyBorder="1" applyAlignment="1" applyProtection="1">
      <alignment horizontal="center" vertical="center" wrapText="1"/>
      <protection hidden="1"/>
    </xf>
    <xf numFmtId="0" fontId="38" fillId="6" borderId="23" xfId="0" applyFont="1" applyFill="1" applyBorder="1" applyAlignment="1" applyProtection="1">
      <alignment horizontal="center" vertical="center" wrapText="1"/>
      <protection hidden="1"/>
    </xf>
    <xf numFmtId="0" fontId="16" fillId="7" borderId="7" xfId="0" applyFont="1" applyFill="1" applyBorder="1" applyAlignment="1" applyProtection="1">
      <alignment horizontal="center" vertical="center"/>
      <protection hidden="1"/>
    </xf>
    <xf numFmtId="0" fontId="15" fillId="0" borderId="3" xfId="0" applyFont="1" applyBorder="1" applyAlignment="1" applyProtection="1">
      <alignment horizontal="left" vertical="center" wrapText="1"/>
      <protection hidden="1"/>
    </xf>
    <xf numFmtId="0" fontId="15" fillId="7" borderId="3" xfId="0" applyFont="1" applyFill="1" applyBorder="1" applyAlignment="1" applyProtection="1">
      <alignment horizontal="center" vertical="top" wrapText="1"/>
      <protection hidden="1"/>
    </xf>
    <xf numFmtId="0" fontId="16" fillId="7" borderId="16" xfId="0" applyFont="1" applyFill="1" applyBorder="1" applyAlignment="1" applyProtection="1">
      <alignment horizontal="center" vertical="center"/>
      <protection hidden="1"/>
    </xf>
    <xf numFmtId="49" fontId="2" fillId="12" borderId="22" xfId="0" applyNumberFormat="1" applyFont="1" applyFill="1" applyBorder="1" applyAlignment="1" applyProtection="1">
      <alignment horizontal="center" vertical="center" wrapText="1"/>
      <protection locked="0"/>
    </xf>
    <xf numFmtId="8" fontId="15" fillId="7" borderId="19" xfId="0" applyNumberFormat="1" applyFont="1" applyFill="1" applyBorder="1" applyAlignment="1" applyProtection="1">
      <alignment horizontal="center" vertical="center" wrapText="1"/>
      <protection hidden="1"/>
    </xf>
    <xf numFmtId="8" fontId="15" fillId="7" borderId="33" xfId="0" applyNumberFormat="1" applyFont="1" applyFill="1" applyBorder="1" applyAlignment="1" applyProtection="1">
      <alignment horizontal="center" vertical="center" wrapText="1"/>
      <protection hidden="1"/>
    </xf>
    <xf numFmtId="8" fontId="15" fillId="7" borderId="4" xfId="0" applyNumberFormat="1" applyFont="1" applyFill="1" applyBorder="1" applyAlignment="1" applyProtection="1">
      <alignment horizontal="center" vertical="center" wrapText="1"/>
      <protection hidden="1"/>
    </xf>
    <xf numFmtId="0" fontId="38" fillId="12" borderId="23" xfId="0" applyFont="1" applyFill="1" applyBorder="1" applyAlignment="1" applyProtection="1">
      <alignment horizontal="center" vertical="center" wrapText="1"/>
      <protection hidden="1"/>
    </xf>
    <xf numFmtId="0" fontId="38" fillId="14" borderId="23" xfId="0" applyFont="1" applyFill="1" applyBorder="1" applyAlignment="1" applyProtection="1">
      <alignment horizontal="center" vertical="center" wrapText="1"/>
      <protection hidden="1"/>
    </xf>
    <xf numFmtId="0" fontId="6" fillId="15" borderId="11" xfId="0" applyFont="1" applyFill="1" applyBorder="1" applyAlignment="1" applyProtection="1">
      <alignment horizontal="left" vertical="top"/>
      <protection hidden="1"/>
    </xf>
    <xf numFmtId="168" fontId="15" fillId="6" borderId="0" xfId="0" applyNumberFormat="1" applyFont="1" applyFill="1" applyAlignment="1" applyProtection="1">
      <alignment horizontal="left" vertical="center"/>
      <protection hidden="1"/>
    </xf>
    <xf numFmtId="168" fontId="69" fillId="0" borderId="4" xfId="0" applyNumberFormat="1" applyFont="1" applyBorder="1" applyAlignment="1" applyProtection="1">
      <alignment horizontal="center" vertical="center" wrapText="1"/>
      <protection hidden="1"/>
    </xf>
    <xf numFmtId="168" fontId="69" fillId="0" borderId="3" xfId="0" applyNumberFormat="1" applyFont="1" applyBorder="1" applyAlignment="1" applyProtection="1">
      <alignment horizontal="center" vertical="center" wrapText="1"/>
      <protection hidden="1"/>
    </xf>
    <xf numFmtId="0" fontId="15" fillId="7" borderId="27" xfId="0" applyFont="1" applyFill="1" applyBorder="1" applyAlignment="1" applyProtection="1">
      <alignment horizontal="center" vertical="top" wrapText="1"/>
      <protection hidden="1"/>
    </xf>
    <xf numFmtId="0" fontId="15" fillId="7" borderId="28" xfId="0" applyFont="1" applyFill="1" applyBorder="1" applyAlignment="1" applyProtection="1">
      <alignment horizontal="center" vertical="top" wrapText="1"/>
      <protection hidden="1"/>
    </xf>
    <xf numFmtId="8" fontId="15" fillId="7" borderId="31" xfId="0" applyNumberFormat="1" applyFont="1" applyFill="1" applyBorder="1" applyAlignment="1" applyProtection="1">
      <alignment horizontal="center" vertical="center" wrapText="1"/>
      <protection hidden="1"/>
    </xf>
    <xf numFmtId="0" fontId="15" fillId="7" borderId="32" xfId="0" applyFont="1" applyFill="1" applyBorder="1" applyAlignment="1" applyProtection="1">
      <alignment horizontal="center" vertical="top" wrapText="1"/>
      <protection hidden="1"/>
    </xf>
    <xf numFmtId="0" fontId="15" fillId="7" borderId="19" xfId="0" applyFont="1" applyFill="1" applyBorder="1" applyAlignment="1" applyProtection="1">
      <alignment horizontal="center" vertical="top" wrapText="1"/>
      <protection hidden="1"/>
    </xf>
    <xf numFmtId="8" fontId="15" fillId="7" borderId="3" xfId="0" applyNumberFormat="1" applyFont="1" applyFill="1" applyBorder="1" applyAlignment="1" applyProtection="1">
      <alignment horizontal="center" vertical="center" wrapText="1"/>
      <protection hidden="1"/>
    </xf>
    <xf numFmtId="0" fontId="15" fillId="7" borderId="7" xfId="0" applyFont="1" applyFill="1" applyBorder="1" applyAlignment="1" applyProtection="1">
      <alignment horizontal="center" vertical="top" wrapText="1"/>
      <protection hidden="1"/>
    </xf>
    <xf numFmtId="8" fontId="15" fillId="7" borderId="7" xfId="0" applyNumberFormat="1" applyFont="1" applyFill="1" applyBorder="1" applyAlignment="1" applyProtection="1">
      <alignment horizontal="center" vertical="center" wrapText="1"/>
      <protection hidden="1"/>
    </xf>
    <xf numFmtId="8" fontId="15" fillId="7" borderId="18" xfId="0" applyNumberFormat="1" applyFont="1" applyFill="1" applyBorder="1" applyAlignment="1" applyProtection="1">
      <alignment horizontal="center" vertical="center" wrapText="1"/>
      <protection hidden="1"/>
    </xf>
    <xf numFmtId="0" fontId="69" fillId="0" borderId="4" xfId="0" applyFont="1" applyBorder="1" applyAlignment="1" applyProtection="1">
      <alignment horizontal="center" vertical="center" wrapText="1"/>
      <protection hidden="1"/>
    </xf>
    <xf numFmtId="0" fontId="69" fillId="0" borderId="3" xfId="0" applyFont="1" applyBorder="1" applyAlignment="1" applyProtection="1">
      <alignment horizontal="center" vertical="center" wrapText="1"/>
      <protection hidden="1"/>
    </xf>
    <xf numFmtId="168" fontId="15" fillId="0" borderId="3" xfId="0" applyNumberFormat="1" applyFont="1" applyBorder="1" applyAlignment="1" applyProtection="1">
      <alignment horizontal="center" vertical="center" wrapText="1"/>
      <protection hidden="1"/>
    </xf>
    <xf numFmtId="0" fontId="15" fillId="7" borderId="16" xfId="0" applyFont="1" applyFill="1" applyBorder="1" applyAlignment="1" applyProtection="1">
      <alignment horizontal="center" vertical="top" wrapText="1"/>
      <protection hidden="1"/>
    </xf>
    <xf numFmtId="8" fontId="15" fillId="7" borderId="16" xfId="0" applyNumberFormat="1" applyFont="1" applyFill="1" applyBorder="1" applyAlignment="1" applyProtection="1">
      <alignment horizontal="center" vertical="center" wrapText="1"/>
      <protection hidden="1"/>
    </xf>
    <xf numFmtId="0" fontId="15" fillId="7" borderId="4" xfId="0" applyFont="1" applyFill="1" applyBorder="1" applyAlignment="1" applyProtection="1">
      <alignment horizontal="center" vertical="top" wrapText="1"/>
      <protection hidden="1"/>
    </xf>
    <xf numFmtId="8" fontId="15" fillId="7" borderId="14" xfId="0" applyNumberFormat="1" applyFont="1" applyFill="1" applyBorder="1" applyAlignment="1" applyProtection="1">
      <alignment horizontal="center" vertical="center" wrapText="1"/>
      <protection hidden="1"/>
    </xf>
    <xf numFmtId="0" fontId="15" fillId="7" borderId="14" xfId="0" applyFont="1" applyFill="1" applyBorder="1" applyAlignment="1" applyProtection="1">
      <alignment horizontal="center" vertical="top" wrapText="1"/>
      <protection hidden="1"/>
    </xf>
    <xf numFmtId="0" fontId="43" fillId="9" borderId="4" xfId="0" applyFont="1" applyFill="1" applyBorder="1" applyAlignment="1" applyProtection="1">
      <alignment horizontal="left" vertical="top"/>
      <protection hidden="1"/>
    </xf>
    <xf numFmtId="8" fontId="15" fillId="7" borderId="28" xfId="0" applyNumberFormat="1" applyFont="1" applyFill="1" applyBorder="1" applyAlignment="1" applyProtection="1">
      <alignment horizontal="center" vertical="center" wrapText="1"/>
      <protection hidden="1"/>
    </xf>
    <xf numFmtId="8" fontId="15" fillId="7" borderId="29" xfId="0" applyNumberFormat="1" applyFont="1" applyFill="1" applyBorder="1" applyAlignment="1" applyProtection="1">
      <alignment horizontal="center" vertical="center" wrapText="1"/>
      <protection hidden="1"/>
    </xf>
    <xf numFmtId="0" fontId="11" fillId="6" borderId="4" xfId="0" applyFont="1" applyFill="1" applyBorder="1" applyAlignment="1" applyProtection="1">
      <alignment horizontal="center" vertical="center"/>
      <protection hidden="1"/>
    </xf>
    <xf numFmtId="0" fontId="15" fillId="7" borderId="34" xfId="0" applyFont="1" applyFill="1" applyBorder="1" applyAlignment="1" applyProtection="1">
      <alignment horizontal="center" vertical="top" wrapText="1"/>
      <protection hidden="1"/>
    </xf>
    <xf numFmtId="0" fontId="15" fillId="7" borderId="30" xfId="0" applyFont="1" applyFill="1" applyBorder="1" applyAlignment="1" applyProtection="1">
      <alignment horizontal="center" vertical="top" wrapText="1"/>
      <protection hidden="1"/>
    </xf>
    <xf numFmtId="0" fontId="15" fillId="7" borderId="36" xfId="0" applyFont="1" applyFill="1" applyBorder="1" applyAlignment="1" applyProtection="1">
      <alignment horizontal="center" vertical="top" wrapText="1"/>
      <protection hidden="1"/>
    </xf>
    <xf numFmtId="0" fontId="15" fillId="7" borderId="37" xfId="0" applyFont="1" applyFill="1" applyBorder="1" applyAlignment="1" applyProtection="1">
      <alignment horizontal="center" vertical="top" wrapText="1"/>
      <protection hidden="1"/>
    </xf>
    <xf numFmtId="8" fontId="15" fillId="7" borderId="35" xfId="0" applyNumberFormat="1" applyFont="1" applyFill="1" applyBorder="1" applyAlignment="1" applyProtection="1">
      <alignment horizontal="center" vertical="center" wrapText="1"/>
      <protection hidden="1"/>
    </xf>
    <xf numFmtId="8" fontId="15" fillId="7" borderId="37" xfId="0" applyNumberFormat="1" applyFont="1" applyFill="1" applyBorder="1" applyAlignment="1" applyProtection="1">
      <alignment horizontal="center" vertical="center" wrapText="1"/>
      <protection hidden="1"/>
    </xf>
    <xf numFmtId="8" fontId="15" fillId="7" borderId="38" xfId="0" applyNumberFormat="1" applyFont="1" applyFill="1" applyBorder="1" applyAlignment="1" applyProtection="1">
      <alignment horizontal="center" vertical="center" wrapText="1"/>
      <protection hidden="1"/>
    </xf>
    <xf numFmtId="0" fontId="6" fillId="6" borderId="3" xfId="0" applyFont="1" applyFill="1" applyBorder="1" applyAlignment="1" applyProtection="1">
      <alignment horizontal="center" vertical="center" wrapText="1"/>
      <protection hidden="1"/>
    </xf>
    <xf numFmtId="0" fontId="6" fillId="6" borderId="10" xfId="0" applyFont="1" applyFill="1" applyBorder="1" applyAlignment="1" applyProtection="1">
      <alignment horizontal="center" vertical="center" wrapText="1"/>
      <protection hidden="1"/>
    </xf>
    <xf numFmtId="0" fontId="6" fillId="6" borderId="3" xfId="0" applyFont="1" applyFill="1" applyBorder="1" applyAlignment="1" applyProtection="1">
      <alignment horizontal="center" vertical="center"/>
      <protection hidden="1"/>
    </xf>
    <xf numFmtId="0" fontId="6" fillId="6" borderId="10" xfId="0" applyFont="1" applyFill="1" applyBorder="1" applyAlignment="1" applyProtection="1">
      <alignment horizontal="center" vertical="center"/>
      <protection hidden="1"/>
    </xf>
    <xf numFmtId="0" fontId="15" fillId="7" borderId="18" xfId="0" applyFont="1" applyFill="1" applyBorder="1" applyAlignment="1" applyProtection="1">
      <alignment horizontal="center" vertical="top" wrapText="1"/>
      <protection hidden="1"/>
    </xf>
  </cellXfs>
  <cellStyles count="28">
    <cellStyle name="Comma" xfId="27" builtinId="3"/>
    <cellStyle name="Comma 2" xfId="1" xr:uid="{00000000-0005-0000-0000-000000000000}"/>
    <cellStyle name="Comma 3" xfId="2" xr:uid="{00000000-0005-0000-0000-000001000000}"/>
    <cellStyle name="Currency" xfId="3" builtinId="4"/>
    <cellStyle name="Currency 2" xfId="4" xr:uid="{00000000-0005-0000-0000-000003000000}"/>
    <cellStyle name="Currency 3" xfId="5" xr:uid="{00000000-0005-0000-0000-000004000000}"/>
    <cellStyle name="Hyperlink" xfId="6" builtinId="8"/>
    <cellStyle name="Normal" xfId="0" builtinId="0"/>
    <cellStyle name="Normal 10" xfId="7" xr:uid="{00000000-0005-0000-0000-000007000000}"/>
    <cellStyle name="Normal 10 2" xfId="8" xr:uid="{00000000-0005-0000-0000-000008000000}"/>
    <cellStyle name="Normal 11" xfId="9" xr:uid="{00000000-0005-0000-0000-000009000000}"/>
    <cellStyle name="Normal 11 2" xfId="10" xr:uid="{00000000-0005-0000-0000-00000A000000}"/>
    <cellStyle name="Normal 12" xfId="11" xr:uid="{00000000-0005-0000-0000-00000B000000}"/>
    <cellStyle name="Normal 16 2" xfId="12" xr:uid="{00000000-0005-0000-0000-00000C000000}"/>
    <cellStyle name="Normal 2" xfId="13" xr:uid="{00000000-0005-0000-0000-00000D000000}"/>
    <cellStyle name="Normal 2 10" xfId="14" xr:uid="{00000000-0005-0000-0000-00000E000000}"/>
    <cellStyle name="Normal 2 10 10" xfId="15" xr:uid="{00000000-0005-0000-0000-00000F000000}"/>
    <cellStyle name="Normal 2 2" xfId="16" xr:uid="{00000000-0005-0000-0000-000010000000}"/>
    <cellStyle name="Normal 2 2 2" xfId="17" xr:uid="{00000000-0005-0000-0000-000011000000}"/>
    <cellStyle name="Normal 24" xfId="18" xr:uid="{00000000-0005-0000-0000-000012000000}"/>
    <cellStyle name="Normal 3" xfId="19" xr:uid="{00000000-0005-0000-0000-000013000000}"/>
    <cellStyle name="Normal 3 141" xfId="20" xr:uid="{00000000-0005-0000-0000-000014000000}"/>
    <cellStyle name="Normal 4" xfId="21" xr:uid="{00000000-0005-0000-0000-000015000000}"/>
    <cellStyle name="Normal 5" xfId="22" xr:uid="{00000000-0005-0000-0000-000016000000}"/>
    <cellStyle name="Normal 6" xfId="23" xr:uid="{00000000-0005-0000-0000-000017000000}"/>
    <cellStyle name="Percent 2" xfId="24" xr:uid="{00000000-0005-0000-0000-000018000000}"/>
    <cellStyle name="Percent 4" xfId="25" xr:uid="{00000000-0005-0000-0000-000019000000}"/>
    <cellStyle name="Percent 4 2" xfId="26" xr:uid="{00000000-0005-0000-0000-00001A000000}"/>
  </cellStyles>
  <dxfs count="22">
    <dxf>
      <font>
        <color rgb="FFFF0000"/>
      </font>
    </dxf>
    <dxf>
      <font>
        <color rgb="FFFF0000"/>
      </font>
    </dxf>
    <dxf>
      <font>
        <strike val="0"/>
        <color rgb="FFFF0000"/>
      </font>
    </dxf>
    <dxf>
      <font>
        <color theme="0"/>
      </font>
      <fill>
        <patternFill patternType="solid">
          <bgColor theme="0" tint="-0.34998626667073579"/>
        </patternFill>
      </fill>
    </dxf>
    <dxf>
      <font>
        <color theme="0"/>
      </font>
      <fill>
        <patternFill patternType="solid">
          <bgColor theme="0" tint="-0.34998626667073579"/>
        </patternFill>
      </fill>
    </dxf>
    <dxf>
      <font>
        <color auto="1"/>
        <name val="Cambria"/>
        <scheme val="none"/>
      </font>
      <fill>
        <patternFill patternType="solid">
          <bgColor theme="1"/>
        </patternFill>
      </fill>
    </dxf>
    <dxf>
      <font>
        <strike val="0"/>
        <color rgb="FFFF0000"/>
      </font>
    </dxf>
    <dxf>
      <font>
        <color rgb="FFFF0000"/>
      </font>
    </dxf>
    <dxf>
      <fill>
        <patternFill>
          <bgColor theme="1"/>
        </patternFill>
      </fill>
    </dxf>
    <dxf>
      <font>
        <color theme="0"/>
      </font>
      <fill>
        <patternFill patternType="solid">
          <bgColor theme="0" tint="-0.34998626667073579"/>
        </patternFill>
      </fill>
      <border>
        <left style="thin">
          <color indexed="64"/>
        </left>
        <right style="thin">
          <color indexed="64"/>
        </right>
        <top style="thin">
          <color indexed="64"/>
        </top>
        <bottom style="thin">
          <color indexed="64"/>
        </bottom>
      </border>
    </dxf>
    <dxf>
      <font>
        <color theme="0"/>
      </font>
      <fill>
        <patternFill patternType="solid">
          <bgColor theme="0" tint="-0.34998626667073579"/>
        </patternFill>
      </fill>
      <border>
        <left style="thin">
          <color indexed="64"/>
        </left>
        <right style="thin">
          <color indexed="64"/>
        </right>
        <top style="thin">
          <color indexed="64"/>
        </top>
        <bottom style="thin">
          <color indexed="64"/>
        </bottom>
      </border>
    </dxf>
    <dxf>
      <font>
        <color rgb="FFFF0000"/>
      </font>
    </dxf>
    <dxf>
      <font>
        <color rgb="FFFF0000"/>
      </font>
    </dxf>
    <dxf>
      <font>
        <color rgb="FFFF0000"/>
      </font>
      <fill>
        <patternFill>
          <bgColor theme="1"/>
        </patternFill>
      </fill>
    </dxf>
    <dxf>
      <font>
        <color auto="1"/>
      </font>
      <fill>
        <patternFill>
          <bgColor theme="1"/>
        </patternFill>
      </fill>
    </dxf>
    <dxf>
      <font>
        <color theme="0"/>
      </font>
      <fill>
        <patternFill patternType="solid">
          <bgColor theme="0" tint="-0.34998626667073579"/>
        </patternFill>
      </fill>
      <border>
        <left style="thin">
          <color indexed="64"/>
        </left>
        <right style="thin">
          <color indexed="64"/>
        </right>
        <top style="thin">
          <color indexed="64"/>
        </top>
        <bottom style="thin">
          <color indexed="64"/>
        </bottom>
      </border>
    </dxf>
    <dxf>
      <font>
        <color rgb="FFFF0000"/>
      </font>
    </dxf>
    <dxf>
      <fill>
        <patternFill>
          <bgColor theme="1"/>
        </patternFill>
      </fill>
    </dxf>
    <dxf>
      <font>
        <color auto="1"/>
      </font>
      <fill>
        <patternFill>
          <bgColor theme="1"/>
        </patternFill>
      </fill>
    </dxf>
    <dxf>
      <font>
        <color auto="1"/>
      </font>
      <fill>
        <patternFill>
          <bgColor theme="1"/>
        </patternFill>
      </fill>
    </dxf>
    <dxf>
      <fill>
        <patternFill>
          <bgColor theme="1"/>
        </patternFill>
      </fill>
    </dxf>
    <dxf>
      <fill>
        <patternFill>
          <bgColor theme="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33CC"/>
      <rgbColor rgb="00FFFF66"/>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2E1FF"/>
      <rgbColor rgb="00CCFFCC"/>
      <rgbColor rgb="00FFFFCC"/>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66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3175</xdr:colOff>
      <xdr:row>49</xdr:row>
      <xdr:rowOff>165099</xdr:rowOff>
    </xdr:from>
    <xdr:to>
      <xdr:col>13</xdr:col>
      <xdr:colOff>57150</xdr:colOff>
      <xdr:row>51</xdr:row>
      <xdr:rowOff>153105</xdr:rowOff>
    </xdr:to>
    <xdr:sp macro="" textlink="">
      <xdr:nvSpPr>
        <xdr:cNvPr id="2" name="Text Box 5">
          <a:extLst>
            <a:ext uri="{FF2B5EF4-FFF2-40B4-BE49-F238E27FC236}">
              <a16:creationId xmlns:a16="http://schemas.microsoft.com/office/drawing/2014/main" id="{6721F4A4-A2B6-4B84-A4E6-5C1D41354767}"/>
            </a:ext>
          </a:extLst>
        </xdr:cNvPr>
        <xdr:cNvSpPr txBox="1">
          <a:spLocks noChangeArrowheads="1"/>
        </xdr:cNvSpPr>
      </xdr:nvSpPr>
      <xdr:spPr bwMode="auto">
        <a:xfrm>
          <a:off x="485775" y="12877799"/>
          <a:ext cx="7467600" cy="257175"/>
        </a:xfrm>
        <a:prstGeom prst="rect">
          <a:avLst/>
        </a:prstGeom>
        <a:noFill/>
        <a:ln w="9525" algn="ctr">
          <a:noFill/>
          <a:miter lim="800000"/>
          <a:headEnd/>
          <a:tailEnd/>
        </a:ln>
        <a:effectLst/>
      </xdr:spPr>
      <xdr:txBody>
        <a:bodyPr vertOverflow="clip" wrap="square" lIns="91440" tIns="45720" rIns="91440" bIns="45720" anchor="t" upright="1"/>
        <a:lstStyle/>
        <a:p>
          <a:pPr algn="ctr" rtl="0">
            <a:defRPr sz="1000"/>
          </a:pPr>
          <a:r>
            <a:rPr lang="en-US" sz="1200" b="0" i="0" u="none" strike="noStrike" baseline="0">
              <a:solidFill>
                <a:srgbClr val="000000"/>
              </a:solidFill>
              <a:latin typeface="Arial"/>
              <a:cs typeface="Arial"/>
            </a:rPr>
            <a:t>Funded by TEP customers and approved by the Arizona Corporation Commission</a:t>
          </a:r>
        </a:p>
      </xdr:txBody>
    </xdr:sp>
    <xdr:clientData/>
  </xdr:twoCellAnchor>
  <xdr:twoCellAnchor editAs="oneCell">
    <xdr:from>
      <xdr:col>0</xdr:col>
      <xdr:colOff>476250</xdr:colOff>
      <xdr:row>1</xdr:row>
      <xdr:rowOff>190500</xdr:rowOff>
    </xdr:from>
    <xdr:to>
      <xdr:col>6</xdr:col>
      <xdr:colOff>205740</xdr:colOff>
      <xdr:row>5</xdr:row>
      <xdr:rowOff>228600</xdr:rowOff>
    </xdr:to>
    <xdr:pic>
      <xdr:nvPicPr>
        <xdr:cNvPr id="67653" name="Picture 1">
          <a:extLst>
            <a:ext uri="{FF2B5EF4-FFF2-40B4-BE49-F238E27FC236}">
              <a16:creationId xmlns:a16="http://schemas.microsoft.com/office/drawing/2014/main" id="{ACEE5FBC-70D8-4DFA-9B34-F99A053E0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0" y="323850"/>
          <a:ext cx="3381375"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22</xdr:col>
      <xdr:colOff>342900</xdr:colOff>
      <xdr:row>0</xdr:row>
      <xdr:rowOff>68580</xdr:rowOff>
    </xdr:from>
    <xdr:to>
      <xdr:col>25</xdr:col>
      <xdr:colOff>262890</xdr:colOff>
      <xdr:row>1</xdr:row>
      <xdr:rowOff>415290</xdr:rowOff>
    </xdr:to>
    <xdr:pic>
      <xdr:nvPicPr>
        <xdr:cNvPr id="68662" name="Picture 1">
          <a:extLst>
            <a:ext uri="{FF2B5EF4-FFF2-40B4-BE49-F238E27FC236}">
              <a16:creationId xmlns:a16="http://schemas.microsoft.com/office/drawing/2014/main" id="{FB24BC4F-CDB6-446F-B66A-FB050CC7DA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29825" y="68580"/>
          <a:ext cx="1390650" cy="5467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91440" tIns="45720" rIns="91440" bIns="4572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91440" tIns="45720" rIns="91440" bIns="4572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tepbes@franklinenergy.com"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pageSetUpPr fitToPage="1"/>
  </sheetPr>
  <dimension ref="A1:Q54"/>
  <sheetViews>
    <sheetView topLeftCell="A31" workbookViewId="0">
      <selection activeCell="C50" sqref="C50"/>
    </sheetView>
  </sheetViews>
  <sheetFormatPr defaultColWidth="0" defaultRowHeight="13.2" zeroHeight="1"/>
  <cols>
    <col min="1" max="6" width="9.109375" style="15" customWidth="1"/>
    <col min="7" max="7" width="9" style="15" customWidth="1"/>
    <col min="8" max="13" width="9.109375" style="15" customWidth="1"/>
    <col min="14" max="14" width="7.44140625" style="15" customWidth="1"/>
    <col min="15" max="15" width="0" style="15" hidden="1" customWidth="1"/>
    <col min="16" max="16" width="2.5546875" style="15" hidden="1" customWidth="1"/>
    <col min="17" max="16384" width="0" style="15" hidden="1"/>
  </cols>
  <sheetData>
    <row r="1" spans="1:17">
      <c r="A1" s="18"/>
      <c r="B1" s="18"/>
      <c r="C1" s="18"/>
      <c r="D1" s="18"/>
      <c r="E1" s="18"/>
      <c r="F1" s="18"/>
      <c r="G1" s="18"/>
      <c r="H1" s="18"/>
      <c r="I1" s="18"/>
      <c r="J1" s="18"/>
      <c r="K1" s="18"/>
      <c r="L1" s="18"/>
      <c r="M1" s="18"/>
      <c r="N1" s="18"/>
    </row>
    <row r="2" spans="1:17">
      <c r="A2" s="18"/>
      <c r="B2" s="18"/>
      <c r="C2" s="18"/>
      <c r="D2" s="18"/>
      <c r="E2" s="18"/>
      <c r="F2" s="18"/>
      <c r="G2" s="18"/>
      <c r="H2" s="18"/>
      <c r="I2" s="18"/>
      <c r="J2" s="18"/>
      <c r="K2" s="18"/>
      <c r="L2" s="18"/>
      <c r="M2" s="18"/>
      <c r="N2" s="18"/>
    </row>
    <row r="3" spans="1:17" ht="30">
      <c r="A3" s="18"/>
      <c r="B3" s="18"/>
      <c r="C3" s="18"/>
      <c r="D3" s="18"/>
      <c r="E3" s="18"/>
      <c r="F3" s="18"/>
      <c r="G3" s="364" t="s">
        <v>0</v>
      </c>
      <c r="H3" s="364"/>
      <c r="I3" s="364"/>
      <c r="J3" s="364"/>
      <c r="K3" s="364"/>
      <c r="L3" s="364"/>
      <c r="M3" s="364"/>
      <c r="N3" s="364"/>
    </row>
    <row r="4" spans="1:17" ht="30">
      <c r="A4" s="18"/>
      <c r="B4" s="18"/>
      <c r="C4" s="18"/>
      <c r="D4" s="18"/>
      <c r="E4" s="18"/>
      <c r="F4" s="18"/>
      <c r="G4" s="365"/>
      <c r="H4" s="364"/>
      <c r="I4" s="364"/>
      <c r="J4" s="364"/>
      <c r="K4" s="364"/>
      <c r="L4" s="364"/>
      <c r="M4" s="364"/>
      <c r="N4" s="364"/>
    </row>
    <row r="5" spans="1:17" ht="30">
      <c r="A5" s="18"/>
      <c r="B5" s="18"/>
      <c r="C5" s="18"/>
      <c r="D5" s="18"/>
      <c r="E5" s="18"/>
      <c r="F5" s="18"/>
      <c r="G5" s="364" t="s">
        <v>1</v>
      </c>
      <c r="H5" s="364"/>
      <c r="I5" s="364"/>
      <c r="J5" s="364"/>
      <c r="K5" s="364"/>
      <c r="L5" s="364"/>
      <c r="M5" s="364"/>
      <c r="N5" s="364"/>
    </row>
    <row r="6" spans="1:17" ht="30">
      <c r="A6" s="18"/>
      <c r="B6" s="18"/>
      <c r="C6" s="18"/>
      <c r="D6" s="18"/>
      <c r="E6" s="18"/>
      <c r="F6" s="18"/>
      <c r="G6" s="369"/>
      <c r="H6" s="369"/>
      <c r="I6" s="369"/>
      <c r="J6" s="369"/>
      <c r="K6" s="369"/>
      <c r="L6" s="369"/>
      <c r="M6" s="369"/>
      <c r="N6" s="369"/>
      <c r="Q6" s="16"/>
    </row>
    <row r="7" spans="1:17">
      <c r="A7" s="18"/>
      <c r="B7" s="18"/>
      <c r="C7" s="18"/>
      <c r="D7" s="18"/>
      <c r="E7" s="18"/>
      <c r="F7" s="18"/>
      <c r="G7" s="18"/>
      <c r="H7" s="18"/>
      <c r="I7" s="18"/>
      <c r="J7" s="18"/>
      <c r="K7" s="18"/>
      <c r="L7" s="18"/>
      <c r="M7" s="18"/>
      <c r="N7" s="18"/>
    </row>
    <row r="8" spans="1:17">
      <c r="A8" s="18"/>
      <c r="B8" s="18"/>
      <c r="C8" s="18"/>
      <c r="D8" s="18"/>
      <c r="E8" s="18"/>
      <c r="F8" s="18"/>
      <c r="G8" s="18"/>
      <c r="H8" s="18"/>
      <c r="I8" s="18"/>
      <c r="J8" s="18"/>
      <c r="K8" s="18"/>
      <c r="L8" s="18"/>
      <c r="M8" s="18"/>
      <c r="N8" s="18"/>
    </row>
    <row r="9" spans="1:17">
      <c r="A9" s="18"/>
      <c r="B9" s="18"/>
      <c r="C9" s="18"/>
      <c r="D9" s="18"/>
      <c r="E9" s="18"/>
      <c r="F9" s="18"/>
      <c r="G9" s="18"/>
      <c r="H9" s="18"/>
      <c r="I9" s="18"/>
      <c r="J9" s="18"/>
      <c r="K9" s="18"/>
      <c r="L9" s="18"/>
      <c r="M9" s="18"/>
      <c r="N9" s="18"/>
    </row>
    <row r="10" spans="1:17" ht="14.4">
      <c r="A10" s="18"/>
      <c r="B10" s="18"/>
      <c r="C10" s="18"/>
      <c r="D10" s="18"/>
      <c r="E10" s="18"/>
      <c r="F10" s="18"/>
      <c r="G10" s="18"/>
      <c r="H10" s="18"/>
      <c r="I10" s="18"/>
      <c r="J10" s="18"/>
      <c r="K10" s="18"/>
      <c r="L10" s="18"/>
      <c r="M10" s="18"/>
      <c r="N10" s="18"/>
      <c r="O10" s="17"/>
    </row>
    <row r="11" spans="1:17" ht="14.4">
      <c r="A11" s="18"/>
      <c r="B11" s="18"/>
      <c r="C11" s="18"/>
      <c r="D11" s="18"/>
      <c r="E11" s="18"/>
      <c r="F11" s="18"/>
      <c r="G11" s="18"/>
      <c r="H11" s="18"/>
      <c r="I11" s="18"/>
      <c r="J11" s="18"/>
      <c r="K11" s="18"/>
      <c r="L11" s="18"/>
      <c r="M11" s="18"/>
      <c r="N11" s="18"/>
      <c r="O11" s="17"/>
    </row>
    <row r="12" spans="1:17" ht="14.4">
      <c r="A12" s="18"/>
      <c r="B12" s="366"/>
      <c r="C12" s="367"/>
      <c r="D12" s="367"/>
      <c r="E12" s="367"/>
      <c r="F12" s="367"/>
      <c r="G12" s="367"/>
      <c r="H12" s="367"/>
      <c r="I12" s="367"/>
      <c r="J12" s="367"/>
      <c r="K12" s="367"/>
      <c r="L12" s="367"/>
      <c r="M12" s="367"/>
      <c r="N12" s="18"/>
      <c r="O12" s="17"/>
    </row>
    <row r="13" spans="1:17">
      <c r="A13" s="18"/>
      <c r="B13" s="366"/>
      <c r="C13" s="367"/>
      <c r="D13" s="367"/>
      <c r="E13" s="367"/>
      <c r="F13" s="367"/>
      <c r="G13" s="367"/>
      <c r="H13" s="367"/>
      <c r="I13" s="367"/>
      <c r="J13" s="367"/>
      <c r="K13" s="367"/>
      <c r="L13" s="367"/>
      <c r="M13" s="367"/>
      <c r="N13" s="18"/>
    </row>
    <row r="14" spans="1:17" ht="33">
      <c r="A14" s="18"/>
      <c r="B14" s="368"/>
      <c r="C14" s="368"/>
      <c r="D14" s="368"/>
      <c r="E14" s="368"/>
      <c r="F14" s="368"/>
      <c r="G14" s="368"/>
      <c r="H14" s="368"/>
      <c r="I14" s="368"/>
      <c r="J14" s="368"/>
      <c r="K14" s="368"/>
      <c r="L14" s="368"/>
      <c r="M14" s="368"/>
      <c r="N14" s="18"/>
    </row>
    <row r="15" spans="1:17" ht="33">
      <c r="A15" s="18"/>
      <c r="B15" s="368" t="s">
        <v>2</v>
      </c>
      <c r="C15" s="368"/>
      <c r="D15" s="368"/>
      <c r="E15" s="368"/>
      <c r="F15" s="368"/>
      <c r="G15" s="368"/>
      <c r="H15" s="368"/>
      <c r="I15" s="368"/>
      <c r="J15" s="368"/>
      <c r="K15" s="368"/>
      <c r="L15" s="368"/>
      <c r="M15" s="368"/>
      <c r="N15" s="18"/>
    </row>
    <row r="16" spans="1:17" ht="33.75" customHeight="1">
      <c r="A16" s="18"/>
      <c r="B16" s="368" t="s">
        <v>3</v>
      </c>
      <c r="C16" s="368"/>
      <c r="D16" s="368"/>
      <c r="E16" s="368"/>
      <c r="F16" s="368"/>
      <c r="G16" s="368"/>
      <c r="H16" s="368"/>
      <c r="I16" s="368"/>
      <c r="J16" s="368"/>
      <c r="K16" s="368"/>
      <c r="L16" s="368"/>
      <c r="M16" s="368"/>
      <c r="N16" s="18"/>
    </row>
    <row r="17" spans="1:15" ht="14.4">
      <c r="A17" s="18"/>
      <c r="B17" s="18"/>
      <c r="C17" s="183"/>
      <c r="D17" s="183"/>
      <c r="E17" s="183"/>
      <c r="F17" s="183"/>
      <c r="G17" s="183"/>
      <c r="H17" s="183"/>
      <c r="I17" s="183"/>
      <c r="J17" s="183"/>
      <c r="K17" s="183"/>
      <c r="L17" s="183"/>
      <c r="M17" s="183"/>
      <c r="N17" s="18"/>
      <c r="O17" s="17"/>
    </row>
    <row r="18" spans="1:15" ht="14.4">
      <c r="A18" s="18"/>
      <c r="B18" s="184"/>
      <c r="C18" s="185"/>
      <c r="D18" s="185"/>
      <c r="E18" s="185"/>
      <c r="F18" s="185"/>
      <c r="G18" s="185"/>
      <c r="H18" s="185"/>
      <c r="I18" s="185"/>
      <c r="J18" s="185"/>
      <c r="K18" s="185"/>
      <c r="L18" s="185"/>
      <c r="M18" s="185"/>
      <c r="N18" s="18"/>
      <c r="O18" s="17"/>
    </row>
    <row r="19" spans="1:15" ht="14.4">
      <c r="A19" s="18"/>
      <c r="B19" s="184"/>
      <c r="C19" s="185"/>
      <c r="D19" s="185"/>
      <c r="E19" s="185"/>
      <c r="F19" s="185"/>
      <c r="G19" s="185"/>
      <c r="H19" s="185"/>
      <c r="I19" s="185"/>
      <c r="J19" s="185"/>
      <c r="K19" s="185"/>
      <c r="L19" s="185"/>
      <c r="M19" s="185"/>
      <c r="N19" s="18"/>
      <c r="O19" s="17"/>
    </row>
    <row r="20" spans="1:15" ht="14.4">
      <c r="A20" s="18"/>
      <c r="B20" s="184"/>
      <c r="C20" s="183"/>
      <c r="D20" s="183"/>
      <c r="E20" s="183"/>
      <c r="F20" s="183"/>
      <c r="G20" s="183"/>
      <c r="H20" s="183"/>
      <c r="I20" s="183"/>
      <c r="J20" s="183"/>
      <c r="K20" s="183"/>
      <c r="L20" s="183"/>
      <c r="M20" s="183"/>
      <c r="N20" s="18"/>
      <c r="O20" s="17"/>
    </row>
    <row r="21" spans="1:15" ht="21.75" customHeight="1">
      <c r="A21" s="18"/>
      <c r="B21" s="185"/>
      <c r="C21" s="183"/>
      <c r="D21" s="183"/>
      <c r="E21" s="183"/>
      <c r="F21" s="183"/>
      <c r="G21" s="183"/>
      <c r="H21" s="183"/>
      <c r="I21" s="183"/>
      <c r="J21" s="183"/>
      <c r="K21" s="183"/>
      <c r="L21" s="183"/>
      <c r="M21" s="183"/>
      <c r="N21" s="18"/>
      <c r="O21" s="17"/>
    </row>
    <row r="22" spans="1:15" ht="22.8">
      <c r="A22" s="18"/>
      <c r="B22" s="371" t="s">
        <v>4</v>
      </c>
      <c r="C22" s="371"/>
      <c r="D22" s="371"/>
      <c r="E22" s="371"/>
      <c r="F22" s="371"/>
      <c r="G22" s="371"/>
      <c r="H22" s="371"/>
      <c r="I22" s="371"/>
      <c r="J22" s="371"/>
      <c r="K22" s="371"/>
      <c r="L22" s="371"/>
      <c r="M22" s="371"/>
      <c r="N22" s="18"/>
      <c r="O22" s="17"/>
    </row>
    <row r="23" spans="1:15" ht="14.4">
      <c r="A23" s="18"/>
      <c r="B23" s="184"/>
      <c r="C23" s="183"/>
      <c r="D23" s="183"/>
      <c r="E23" s="183"/>
      <c r="F23" s="183"/>
      <c r="G23" s="183"/>
      <c r="H23" s="183"/>
      <c r="I23" s="183"/>
      <c r="J23" s="183"/>
      <c r="K23" s="183"/>
      <c r="L23" s="183"/>
      <c r="M23" s="183"/>
      <c r="N23" s="18"/>
      <c r="O23" s="17"/>
    </row>
    <row r="24" spans="1:15" ht="42" customHeight="1">
      <c r="A24" s="18"/>
      <c r="B24" s="372" t="s">
        <v>5</v>
      </c>
      <c r="C24" s="372"/>
      <c r="D24" s="372"/>
      <c r="E24" s="372"/>
      <c r="F24" s="372"/>
      <c r="G24" s="372"/>
      <c r="H24" s="372"/>
      <c r="I24" s="372"/>
      <c r="J24" s="372"/>
      <c r="K24" s="372"/>
      <c r="L24" s="372"/>
      <c r="M24" s="372"/>
      <c r="N24" s="18"/>
      <c r="O24" s="17"/>
    </row>
    <row r="25" spans="1:15" ht="14.4">
      <c r="A25" s="18"/>
      <c r="B25" s="18"/>
      <c r="C25" s="18"/>
      <c r="D25" s="18"/>
      <c r="E25" s="18"/>
      <c r="F25" s="18"/>
      <c r="G25" s="18"/>
      <c r="H25" s="18"/>
      <c r="I25" s="18"/>
      <c r="J25" s="18"/>
      <c r="K25" s="18"/>
      <c r="L25" s="18"/>
      <c r="M25" s="18"/>
      <c r="N25" s="18"/>
      <c r="O25" s="17"/>
    </row>
    <row r="26" spans="1:15">
      <c r="A26" s="18"/>
      <c r="B26" s="18"/>
      <c r="C26" s="18"/>
      <c r="D26" s="18"/>
      <c r="E26" s="18"/>
      <c r="F26" s="18"/>
      <c r="G26" s="18"/>
      <c r="H26" s="18"/>
      <c r="I26" s="18"/>
      <c r="J26" s="18"/>
      <c r="K26" s="18"/>
      <c r="L26" s="18"/>
      <c r="M26" s="18"/>
      <c r="N26" s="18"/>
    </row>
    <row r="27" spans="1:15" ht="22.8">
      <c r="A27" s="18"/>
      <c r="B27" s="370"/>
      <c r="C27" s="370"/>
      <c r="D27" s="370"/>
      <c r="E27" s="370"/>
      <c r="F27" s="370"/>
      <c r="G27" s="370"/>
      <c r="H27" s="370"/>
      <c r="I27" s="370"/>
      <c r="J27" s="370"/>
      <c r="K27" s="370"/>
      <c r="L27" s="370"/>
      <c r="M27" s="370"/>
      <c r="N27" s="18"/>
    </row>
    <row r="28" spans="1:15" ht="22.8">
      <c r="A28" s="18"/>
      <c r="B28" s="370"/>
      <c r="C28" s="370"/>
      <c r="D28" s="370"/>
      <c r="E28" s="370"/>
      <c r="F28" s="370"/>
      <c r="G28" s="370"/>
      <c r="H28" s="370"/>
      <c r="I28" s="370"/>
      <c r="J28" s="370"/>
      <c r="K28" s="370"/>
      <c r="L28" s="370"/>
      <c r="M28" s="370"/>
      <c r="N28" s="18"/>
    </row>
    <row r="29" spans="1:15" ht="22.8">
      <c r="A29" s="18"/>
      <c r="B29" s="370"/>
      <c r="C29" s="370"/>
      <c r="D29" s="370"/>
      <c r="E29" s="370"/>
      <c r="F29" s="370"/>
      <c r="G29" s="370"/>
      <c r="H29" s="370"/>
      <c r="I29" s="370"/>
      <c r="J29" s="370"/>
      <c r="K29" s="370"/>
      <c r="L29" s="370"/>
      <c r="M29" s="370"/>
      <c r="N29" s="18"/>
    </row>
    <row r="30" spans="1:15">
      <c r="A30" s="18"/>
      <c r="B30" s="18"/>
      <c r="C30" s="18"/>
      <c r="D30" s="18"/>
      <c r="E30" s="18"/>
      <c r="F30" s="18"/>
      <c r="G30" s="18"/>
      <c r="H30" s="18"/>
      <c r="I30" s="18"/>
      <c r="J30" s="18"/>
      <c r="K30" s="18"/>
      <c r="L30" s="18"/>
      <c r="M30" s="18"/>
      <c r="N30" s="18"/>
    </row>
    <row r="31" spans="1:15" ht="30" customHeight="1">
      <c r="A31" s="18"/>
      <c r="B31" s="370" t="s">
        <v>6</v>
      </c>
      <c r="C31" s="370"/>
      <c r="D31" s="370"/>
      <c r="E31" s="370"/>
      <c r="F31" s="370"/>
      <c r="G31" s="370"/>
      <c r="H31" s="370"/>
      <c r="I31" s="370"/>
      <c r="J31" s="370"/>
      <c r="K31" s="370"/>
      <c r="L31" s="370"/>
      <c r="M31" s="370"/>
      <c r="N31" s="18"/>
    </row>
    <row r="32" spans="1:15" ht="22.8">
      <c r="A32" s="18"/>
      <c r="B32" s="373" t="s">
        <v>7</v>
      </c>
      <c r="C32" s="374"/>
      <c r="D32" s="374"/>
      <c r="E32" s="374"/>
      <c r="F32" s="374"/>
      <c r="G32" s="374"/>
      <c r="H32" s="374"/>
      <c r="I32" s="374"/>
      <c r="J32" s="374"/>
      <c r="K32" s="374"/>
      <c r="L32" s="374"/>
      <c r="M32" s="374"/>
      <c r="N32" s="18"/>
    </row>
    <row r="33" spans="1:14">
      <c r="A33" s="18"/>
      <c r="B33" s="18"/>
      <c r="C33" s="18"/>
      <c r="D33" s="18"/>
      <c r="E33" s="18"/>
      <c r="F33" s="18"/>
      <c r="G33" s="18"/>
      <c r="H33" s="18"/>
      <c r="I33" s="18"/>
      <c r="J33" s="18"/>
      <c r="K33" s="18"/>
      <c r="L33" s="18"/>
      <c r="M33" s="18"/>
      <c r="N33" s="18"/>
    </row>
    <row r="34" spans="1:14" ht="22.8">
      <c r="A34" s="18"/>
      <c r="B34" s="370"/>
      <c r="C34" s="370"/>
      <c r="D34" s="370"/>
      <c r="E34" s="370"/>
      <c r="F34" s="370"/>
      <c r="G34" s="370"/>
      <c r="H34" s="370"/>
      <c r="I34" s="370"/>
      <c r="J34" s="370"/>
      <c r="K34" s="370"/>
      <c r="L34" s="370"/>
      <c r="M34" s="370"/>
      <c r="N34" s="18"/>
    </row>
    <row r="35" spans="1:14" ht="22.8">
      <c r="A35" s="18"/>
      <c r="B35" s="370"/>
      <c r="C35" s="370"/>
      <c r="D35" s="370"/>
      <c r="E35" s="370"/>
      <c r="F35" s="370"/>
      <c r="G35" s="370"/>
      <c r="H35" s="370"/>
      <c r="I35" s="370"/>
      <c r="J35" s="370"/>
      <c r="K35" s="370"/>
      <c r="L35" s="370"/>
      <c r="M35" s="370"/>
      <c r="N35" s="18"/>
    </row>
    <row r="36" spans="1:14" ht="22.8">
      <c r="A36" s="18"/>
      <c r="B36" s="370"/>
      <c r="C36" s="370"/>
      <c r="D36" s="370"/>
      <c r="E36" s="370"/>
      <c r="F36" s="370"/>
      <c r="G36" s="370"/>
      <c r="H36" s="370"/>
      <c r="I36" s="370"/>
      <c r="J36" s="370"/>
      <c r="K36" s="370"/>
      <c r="L36" s="370"/>
      <c r="M36" s="370"/>
      <c r="N36" s="18"/>
    </row>
    <row r="37" spans="1:14">
      <c r="A37" s="18"/>
      <c r="B37" s="18"/>
      <c r="C37" s="18"/>
      <c r="D37" s="18"/>
      <c r="E37" s="18"/>
      <c r="F37" s="18"/>
      <c r="G37" s="18"/>
      <c r="H37" s="18"/>
      <c r="I37" s="18"/>
      <c r="J37" s="18"/>
      <c r="K37" s="18"/>
      <c r="L37" s="18"/>
      <c r="M37" s="18"/>
      <c r="N37" s="18"/>
    </row>
    <row r="38" spans="1:14" ht="22.8">
      <c r="A38" s="18"/>
      <c r="B38" s="370"/>
      <c r="C38" s="370"/>
      <c r="D38" s="370"/>
      <c r="E38" s="370"/>
      <c r="F38" s="370"/>
      <c r="G38" s="370"/>
      <c r="H38" s="370"/>
      <c r="I38" s="370"/>
      <c r="J38" s="370"/>
      <c r="K38" s="370"/>
      <c r="L38" s="370"/>
      <c r="M38" s="370"/>
      <c r="N38" s="18"/>
    </row>
    <row r="39" spans="1:14" ht="27.6">
      <c r="A39" s="18"/>
      <c r="B39" s="375"/>
      <c r="C39" s="376"/>
      <c r="D39" s="376"/>
      <c r="E39" s="376"/>
      <c r="F39" s="376"/>
      <c r="G39" s="376"/>
      <c r="H39" s="376"/>
      <c r="I39" s="376"/>
      <c r="J39" s="376"/>
      <c r="K39" s="376"/>
      <c r="L39" s="376"/>
      <c r="M39" s="376"/>
      <c r="N39" s="18"/>
    </row>
    <row r="40" spans="1:14">
      <c r="A40" s="18"/>
      <c r="B40" s="18"/>
      <c r="C40" s="18"/>
      <c r="D40" s="18"/>
      <c r="E40" s="18"/>
      <c r="F40" s="18"/>
      <c r="G40" s="18"/>
      <c r="H40" s="18"/>
      <c r="I40" s="18"/>
      <c r="J40" s="18"/>
      <c r="K40" s="18"/>
      <c r="L40" s="18"/>
      <c r="M40" s="18"/>
      <c r="N40" s="18"/>
    </row>
    <row r="41" spans="1:14" ht="15.6">
      <c r="A41" s="18"/>
      <c r="B41" s="19"/>
      <c r="C41" s="19"/>
      <c r="D41" s="19"/>
      <c r="E41" s="19"/>
      <c r="F41" s="20"/>
      <c r="G41" s="377"/>
      <c r="H41" s="377"/>
      <c r="I41" s="377"/>
      <c r="J41" s="377"/>
      <c r="K41" s="377"/>
      <c r="L41" s="377"/>
      <c r="M41" s="377"/>
      <c r="N41" s="18"/>
    </row>
    <row r="42" spans="1:14">
      <c r="A42" s="18"/>
      <c r="B42" s="18"/>
      <c r="C42" s="18"/>
      <c r="D42" s="18"/>
      <c r="E42" s="18"/>
      <c r="F42" s="18"/>
      <c r="G42" s="18"/>
      <c r="H42" s="18"/>
      <c r="I42" s="18"/>
      <c r="J42" s="18"/>
      <c r="K42" s="18"/>
      <c r="L42" s="18"/>
      <c r="M42" s="18"/>
      <c r="N42" s="18"/>
    </row>
    <row r="43" spans="1:14" ht="27" customHeight="1">
      <c r="A43" s="18"/>
      <c r="B43" s="18"/>
      <c r="C43" s="18"/>
      <c r="D43" s="186" t="s">
        <v>8</v>
      </c>
      <c r="E43" s="21"/>
      <c r="F43" s="21"/>
      <c r="G43" s="21"/>
      <c r="H43" s="21"/>
      <c r="I43" s="21"/>
      <c r="J43" s="21"/>
      <c r="K43" s="21"/>
      <c r="L43" s="18"/>
      <c r="M43" s="18"/>
      <c r="N43" s="18"/>
    </row>
    <row r="44" spans="1:14" ht="27" customHeight="1">
      <c r="A44" s="18"/>
      <c r="B44" s="18"/>
      <c r="C44" s="18"/>
      <c r="D44" s="187" t="s">
        <v>9</v>
      </c>
      <c r="E44" s="21"/>
      <c r="F44" s="21"/>
      <c r="G44" s="21"/>
      <c r="H44" s="21"/>
      <c r="I44" s="21"/>
      <c r="J44" s="21"/>
      <c r="K44" s="21"/>
      <c r="L44" s="18"/>
      <c r="M44" s="18"/>
      <c r="N44" s="18"/>
    </row>
    <row r="45" spans="1:14" ht="27" customHeight="1">
      <c r="A45" s="18"/>
      <c r="B45" s="18"/>
      <c r="C45" s="18"/>
      <c r="D45" s="187" t="s">
        <v>10</v>
      </c>
      <c r="E45" s="21"/>
      <c r="F45" s="21"/>
      <c r="G45" s="21"/>
      <c r="H45" s="21"/>
      <c r="I45" s="21"/>
      <c r="J45" s="21"/>
      <c r="K45" s="21"/>
      <c r="L45" s="18"/>
      <c r="M45" s="18"/>
      <c r="N45" s="18"/>
    </row>
    <row r="46" spans="1:14" ht="27" customHeight="1">
      <c r="A46" s="18"/>
      <c r="B46" s="18"/>
      <c r="C46" s="18"/>
      <c r="D46" s="187" t="s">
        <v>11</v>
      </c>
      <c r="E46" s="21"/>
      <c r="F46" s="21"/>
      <c r="G46" s="21"/>
      <c r="H46" s="21"/>
      <c r="I46" s="21"/>
      <c r="J46" s="21"/>
      <c r="K46" s="21"/>
      <c r="L46" s="18"/>
      <c r="M46" s="18"/>
      <c r="N46" s="18"/>
    </row>
    <row r="47" spans="1:14" ht="27" customHeight="1">
      <c r="A47" s="18"/>
      <c r="B47" s="18"/>
      <c r="C47" s="18"/>
      <c r="D47" s="187" t="s">
        <v>12</v>
      </c>
      <c r="E47" s="21"/>
      <c r="F47" s="21"/>
      <c r="G47" s="21"/>
      <c r="H47" s="21"/>
      <c r="I47" s="21"/>
      <c r="J47" s="21"/>
      <c r="K47" s="21"/>
      <c r="L47" s="18"/>
      <c r="M47" s="18"/>
      <c r="N47" s="18"/>
    </row>
    <row r="48" spans="1:14">
      <c r="A48" s="18"/>
      <c r="B48" s="18"/>
      <c r="C48" s="18"/>
      <c r="D48" s="18"/>
      <c r="E48" s="18"/>
      <c r="F48" s="18"/>
      <c r="G48" s="18"/>
      <c r="H48" s="18"/>
      <c r="I48" s="18"/>
      <c r="J48" s="18"/>
      <c r="K48" s="18"/>
      <c r="L48" s="18"/>
      <c r="M48" s="18"/>
      <c r="N48" s="18"/>
    </row>
    <row r="49" spans="1:14">
      <c r="A49" s="18"/>
      <c r="B49" s="18"/>
      <c r="C49" s="378" t="s">
        <v>13</v>
      </c>
      <c r="D49" s="378"/>
      <c r="E49" s="378"/>
      <c r="F49" s="378"/>
      <c r="G49" s="378"/>
      <c r="H49" s="378"/>
      <c r="I49" s="378"/>
      <c r="J49" s="378"/>
      <c r="K49" s="378"/>
      <c r="L49" s="378"/>
      <c r="M49" s="18"/>
      <c r="N49" s="18"/>
    </row>
    <row r="50" spans="1:14">
      <c r="A50" s="18"/>
      <c r="B50" s="18"/>
      <c r="C50" s="18"/>
      <c r="D50" s="18"/>
      <c r="E50" s="18"/>
      <c r="F50" s="18"/>
      <c r="G50" s="18"/>
      <c r="H50" s="18"/>
      <c r="I50" s="18"/>
      <c r="J50" s="18"/>
      <c r="K50" s="18"/>
      <c r="L50" s="18"/>
      <c r="M50" s="18"/>
      <c r="N50" s="18"/>
    </row>
    <row r="51" spans="1:14">
      <c r="A51" s="18"/>
      <c r="B51" s="18"/>
      <c r="C51" s="18"/>
      <c r="D51" s="18"/>
      <c r="E51" s="18"/>
      <c r="F51" s="18"/>
      <c r="G51" s="18"/>
      <c r="H51" s="18"/>
      <c r="I51" s="18"/>
      <c r="J51" s="18"/>
      <c r="K51" s="18"/>
      <c r="L51" s="18"/>
      <c r="M51" s="18"/>
      <c r="N51" s="18"/>
    </row>
    <row r="52" spans="1:14">
      <c r="A52" s="18"/>
      <c r="B52" s="18"/>
      <c r="C52" s="18"/>
      <c r="D52" s="18"/>
      <c r="E52" s="18"/>
      <c r="F52" s="18"/>
      <c r="G52" s="18"/>
      <c r="H52" s="18"/>
      <c r="I52" s="18"/>
      <c r="J52" s="18"/>
      <c r="K52" s="18"/>
      <c r="L52" s="18"/>
      <c r="M52" s="18"/>
      <c r="N52" s="18"/>
    </row>
    <row r="53" spans="1:14" ht="15" customHeight="1">
      <c r="A53" s="378"/>
      <c r="B53" s="378"/>
      <c r="C53" s="378"/>
      <c r="D53" s="378"/>
      <c r="E53" s="378"/>
      <c r="F53" s="378"/>
      <c r="G53" s="378"/>
      <c r="H53" s="378"/>
      <c r="I53" s="378"/>
      <c r="J53" s="378"/>
      <c r="K53" s="378"/>
      <c r="L53" s="378"/>
      <c r="M53" s="378"/>
      <c r="N53" s="378"/>
    </row>
    <row r="54" spans="1:14">
      <c r="A54" s="18"/>
      <c r="B54" s="18"/>
      <c r="C54" s="18"/>
      <c r="D54" s="18"/>
      <c r="E54" s="18"/>
      <c r="F54" s="18"/>
      <c r="G54" s="18"/>
      <c r="H54" s="18"/>
      <c r="I54" s="18"/>
      <c r="J54" s="18"/>
      <c r="K54" s="18"/>
      <c r="L54" s="18"/>
      <c r="M54" s="18"/>
      <c r="N54" s="18"/>
    </row>
  </sheetData>
  <sheetProtection selectLockedCells="1"/>
  <mergeCells count="24">
    <mergeCell ref="B38:M38"/>
    <mergeCell ref="B39:M39"/>
    <mergeCell ref="G41:M41"/>
    <mergeCell ref="C49:L49"/>
    <mergeCell ref="A53:N53"/>
    <mergeCell ref="B14:M14"/>
    <mergeCell ref="G6:N6"/>
    <mergeCell ref="B36:M36"/>
    <mergeCell ref="B15:M15"/>
    <mergeCell ref="B16:M16"/>
    <mergeCell ref="B22:M22"/>
    <mergeCell ref="B24:M24"/>
    <mergeCell ref="B27:M27"/>
    <mergeCell ref="B28:M28"/>
    <mergeCell ref="B29:M29"/>
    <mergeCell ref="B31:M31"/>
    <mergeCell ref="B32:M32"/>
    <mergeCell ref="B34:M34"/>
    <mergeCell ref="B35:M35"/>
    <mergeCell ref="G3:N3"/>
    <mergeCell ref="G4:N4"/>
    <mergeCell ref="G5:N5"/>
    <mergeCell ref="B12:M12"/>
    <mergeCell ref="B13:M13"/>
  </mergeCells>
  <hyperlinks>
    <hyperlink ref="B32" r:id="rId1" xr:uid="{00000000-0004-0000-0000-000001000000}"/>
  </hyperlinks>
  <printOptions horizontalCentered="1" verticalCentered="1"/>
  <pageMargins left="0.25" right="0.25" top="0.4" bottom="0.4" header="0.5" footer="0.34"/>
  <pageSetup scale="71" orientation="portrait" useFirstPageNumber="1" r:id="rId2"/>
  <headerFooter scaleWithDoc="0" alignWithMargins="0"/>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6">
    <pageSetUpPr fitToPage="1"/>
  </sheetPr>
  <dimension ref="A1:ADR355"/>
  <sheetViews>
    <sheetView tabSelected="1" zoomScaleNormal="100" workbookViewId="0">
      <selection activeCell="D3" sqref="D3:P3"/>
    </sheetView>
  </sheetViews>
  <sheetFormatPr defaultColWidth="0" defaultRowHeight="13.2" zeroHeight="1"/>
  <cols>
    <col min="1" max="1" width="5.5546875" style="28" customWidth="1"/>
    <col min="2" max="4" width="4.6640625" style="28" customWidth="1"/>
    <col min="5" max="5" width="5.44140625" style="28" customWidth="1"/>
    <col min="6" max="6" width="4" style="28" customWidth="1"/>
    <col min="7" max="7" width="5.6640625" style="28" customWidth="1"/>
    <col min="8" max="8" width="6.88671875" style="28" customWidth="1"/>
    <col min="9" max="10" width="6.6640625" style="28" customWidth="1"/>
    <col min="11" max="11" width="7.6640625" style="28" customWidth="1"/>
    <col min="12" max="12" width="8.5546875" style="28" customWidth="1"/>
    <col min="13" max="13" width="6.6640625" style="28" customWidth="1"/>
    <col min="14" max="14" width="7.33203125" style="28" customWidth="1"/>
    <col min="15" max="17" width="6.6640625" style="28" customWidth="1"/>
    <col min="18" max="18" width="8.109375" style="28" customWidth="1"/>
    <col min="19" max="20" width="6.6640625" style="28" customWidth="1"/>
    <col min="21" max="21" width="7.44140625" style="28" customWidth="1"/>
    <col min="22" max="22" width="8.33203125" style="28" customWidth="1"/>
    <col min="23" max="24" width="7.44140625" style="28" customWidth="1"/>
    <col min="25" max="26" width="6.6640625" style="28" customWidth="1"/>
    <col min="27" max="27" width="10.44140625" style="28" customWidth="1"/>
    <col min="28" max="28" width="7.6640625" style="49" hidden="1" customWidth="1"/>
    <col min="29" max="29" width="12" style="49" hidden="1" customWidth="1"/>
    <col min="30" max="30" width="12.33203125" style="49" hidden="1" customWidth="1"/>
    <col min="31" max="31" width="41.109375" style="50" hidden="1" customWidth="1"/>
    <col min="32" max="32" width="16.109375" style="50" hidden="1" customWidth="1"/>
    <col min="33" max="33" width="19.88671875" style="50" hidden="1" customWidth="1"/>
    <col min="34" max="34" width="36.5546875" style="50" hidden="1" customWidth="1"/>
    <col min="35" max="35" width="9.6640625" style="50" hidden="1" customWidth="1"/>
    <col min="36" max="36" width="18.33203125" style="50" hidden="1" customWidth="1"/>
    <col min="37" max="37" width="20.44140625" style="51" hidden="1" customWidth="1"/>
    <col min="38" max="38" width="27.6640625" style="51" hidden="1" customWidth="1"/>
    <col min="39" max="39" width="66" style="50" hidden="1" customWidth="1"/>
    <col min="40" max="40" width="52.33203125" style="50" hidden="1" customWidth="1"/>
    <col min="41" max="41" width="26.5546875" style="50" hidden="1" customWidth="1"/>
    <col min="42" max="42" width="24.5546875" style="58" hidden="1" customWidth="1"/>
    <col min="43" max="43" width="26.109375" style="58" hidden="1" customWidth="1"/>
    <col min="44" max="44" width="29.44140625" style="58" hidden="1" customWidth="1"/>
    <col min="45" max="45" width="16.109375" style="58" hidden="1" customWidth="1"/>
    <col min="46" max="46" width="11.6640625" style="58" hidden="1" customWidth="1"/>
    <col min="47" max="47" width="30.44140625" style="49" hidden="1" customWidth="1"/>
    <col min="48" max="48" width="33.33203125" style="49" hidden="1" customWidth="1"/>
    <col min="49" max="49" width="19.88671875" style="55" hidden="1" customWidth="1"/>
    <col min="50" max="51" width="19.5546875" style="55" hidden="1" customWidth="1"/>
    <col min="52" max="52" width="16.109375" style="55" hidden="1" customWidth="1"/>
    <col min="53" max="53" width="12.44140625" style="55" hidden="1" customWidth="1"/>
    <col min="54" max="54" width="29" style="55" hidden="1" customWidth="1"/>
    <col min="55" max="55" width="18.6640625" style="28" hidden="1" customWidth="1"/>
    <col min="56" max="56" width="16.109375" style="28" hidden="1" customWidth="1"/>
    <col min="57" max="57" width="22.44140625" style="28" hidden="1" customWidth="1"/>
    <col min="58" max="58" width="15.6640625" style="28" hidden="1" customWidth="1"/>
    <col min="59" max="86" width="7.33203125" style="28" hidden="1" customWidth="1"/>
    <col min="87" max="255" width="9.109375" style="28" hidden="1" customWidth="1"/>
    <col min="256" max="798" width="9.33203125" style="28" hidden="1" customWidth="1"/>
    <col min="799" max="16384" width="0" style="28" hidden="1"/>
  </cols>
  <sheetData>
    <row r="1" spans="1:257" s="1" customFormat="1" ht="18" customHeight="1">
      <c r="A1" s="484" t="s">
        <v>14</v>
      </c>
      <c r="B1" s="484"/>
      <c r="C1" s="484"/>
      <c r="D1" s="484"/>
      <c r="E1" s="484"/>
      <c r="F1" s="484"/>
      <c r="G1" s="484"/>
      <c r="H1" s="484"/>
      <c r="I1" s="484"/>
      <c r="J1" s="484"/>
      <c r="K1" s="484"/>
      <c r="L1" s="484"/>
      <c r="M1" s="484"/>
      <c r="N1" s="484"/>
      <c r="O1" s="483" t="s">
        <v>15</v>
      </c>
      <c r="P1" s="483"/>
      <c r="Q1" s="483"/>
      <c r="R1" s="483"/>
      <c r="S1" s="483"/>
      <c r="T1" s="483"/>
      <c r="U1" s="483"/>
      <c r="V1" s="483"/>
      <c r="W1" s="482"/>
      <c r="X1" s="482"/>
      <c r="Y1" s="482"/>
      <c r="Z1" s="482"/>
      <c r="AA1" s="482"/>
      <c r="AB1" s="28"/>
      <c r="AC1" s="28"/>
      <c r="AD1" s="28"/>
      <c r="AE1" s="199"/>
      <c r="AF1" s="199"/>
      <c r="AG1" s="199"/>
      <c r="AH1" s="199"/>
      <c r="AI1" s="199"/>
      <c r="AJ1" s="199"/>
      <c r="AK1" s="199"/>
      <c r="AL1" s="51"/>
      <c r="AM1" s="51"/>
      <c r="AN1" s="52"/>
      <c r="AO1" s="50"/>
      <c r="AP1" s="58"/>
      <c r="AQ1" s="58"/>
      <c r="AR1" s="58"/>
      <c r="AS1" s="58"/>
      <c r="AT1" s="52"/>
      <c r="AU1" s="52"/>
      <c r="AV1" s="52"/>
      <c r="AW1" s="52"/>
      <c r="AX1" s="54"/>
      <c r="AY1" s="55"/>
      <c r="AZ1" s="55"/>
      <c r="BA1" s="55"/>
      <c r="BB1" s="55"/>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row>
    <row r="2" spans="1:257" s="1" customFormat="1" ht="36" customHeight="1">
      <c r="A2" s="485" t="s">
        <v>16</v>
      </c>
      <c r="B2" s="485"/>
      <c r="C2" s="485"/>
      <c r="D2" s="485"/>
      <c r="E2" s="485"/>
      <c r="F2" s="485"/>
      <c r="G2" s="485"/>
      <c r="H2" s="485"/>
      <c r="I2" s="481">
        <v>46023</v>
      </c>
      <c r="J2" s="481"/>
      <c r="K2" s="481"/>
      <c r="L2" s="481"/>
      <c r="M2" s="481"/>
      <c r="N2" s="481"/>
      <c r="O2" s="483"/>
      <c r="P2" s="483"/>
      <c r="Q2" s="483"/>
      <c r="R2" s="483"/>
      <c r="S2" s="483"/>
      <c r="T2" s="483"/>
      <c r="U2" s="483"/>
      <c r="V2" s="483"/>
      <c r="W2" s="482"/>
      <c r="X2" s="482"/>
      <c r="Y2" s="482"/>
      <c r="Z2" s="482"/>
      <c r="AA2" s="482"/>
      <c r="AB2" s="28"/>
      <c r="AC2" s="28"/>
      <c r="AD2" s="28"/>
      <c r="AE2" s="199"/>
      <c r="AF2" s="199"/>
      <c r="AG2" s="199"/>
      <c r="AH2" s="199"/>
      <c r="AI2" s="199"/>
      <c r="AJ2" s="199"/>
      <c r="AK2" s="199"/>
      <c r="AL2" s="51"/>
      <c r="AM2" s="51"/>
      <c r="AN2" s="50"/>
      <c r="AO2" s="50"/>
      <c r="AP2" s="58"/>
      <c r="AQ2" s="58"/>
      <c r="AR2" s="58"/>
      <c r="AS2" s="58"/>
      <c r="AT2" s="58"/>
      <c r="AU2" s="58"/>
      <c r="AV2" s="49"/>
      <c r="AW2" s="49"/>
      <c r="AX2" s="55"/>
      <c r="AY2" s="55"/>
      <c r="AZ2" s="55"/>
      <c r="BA2" s="55"/>
      <c r="BB2" s="55"/>
      <c r="BC2" s="28"/>
      <c r="BD2" s="28"/>
      <c r="BE2" s="28"/>
      <c r="BF2" s="28"/>
      <c r="BG2" s="28"/>
      <c r="BH2" s="28"/>
      <c r="BI2" s="28"/>
      <c r="BJ2" s="28"/>
      <c r="BK2" s="28"/>
      <c r="BL2" s="28"/>
      <c r="BM2" s="28"/>
      <c r="BN2" s="28"/>
      <c r="BO2" s="28"/>
      <c r="BP2" s="28"/>
      <c r="BQ2" s="28"/>
      <c r="BR2" s="28"/>
      <c r="BS2" s="28"/>
      <c r="BT2" s="28"/>
      <c r="BU2" s="28"/>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c r="EC2" s="28"/>
      <c r="ED2" s="28"/>
      <c r="EE2" s="28"/>
      <c r="EF2" s="28"/>
      <c r="EG2" s="28"/>
      <c r="EH2" s="28"/>
      <c r="EI2" s="28"/>
      <c r="EJ2" s="28"/>
      <c r="EK2" s="28"/>
      <c r="EL2" s="28"/>
      <c r="EM2" s="28"/>
      <c r="EN2" s="28"/>
      <c r="EO2" s="28"/>
      <c r="EP2" s="28"/>
      <c r="EQ2" s="28"/>
      <c r="ER2" s="28"/>
      <c r="ES2" s="28"/>
      <c r="ET2" s="28"/>
      <c r="EU2" s="28"/>
      <c r="EV2" s="28"/>
      <c r="EW2" s="28"/>
      <c r="EX2" s="28"/>
      <c r="EY2" s="28"/>
      <c r="EZ2" s="28"/>
      <c r="FA2" s="28"/>
      <c r="FB2" s="28"/>
      <c r="FC2" s="28"/>
      <c r="FD2" s="28"/>
      <c r="FE2" s="28"/>
      <c r="FF2" s="28"/>
      <c r="FG2" s="28"/>
      <c r="FH2" s="28"/>
      <c r="FI2" s="28"/>
      <c r="FJ2" s="28"/>
      <c r="FK2" s="28"/>
      <c r="FL2" s="28"/>
      <c r="FM2" s="28"/>
      <c r="FN2" s="28"/>
      <c r="FO2" s="28"/>
      <c r="FP2" s="28"/>
      <c r="FQ2" s="28"/>
      <c r="FR2" s="28"/>
      <c r="FS2" s="28"/>
      <c r="FT2" s="28"/>
      <c r="FU2" s="28"/>
      <c r="FV2" s="28"/>
      <c r="FW2" s="28"/>
      <c r="FX2" s="28"/>
      <c r="FY2" s="28"/>
      <c r="FZ2" s="28"/>
      <c r="GA2" s="28"/>
      <c r="GB2" s="28"/>
      <c r="GC2" s="28"/>
      <c r="GD2" s="28"/>
      <c r="GE2" s="28"/>
      <c r="GF2" s="28"/>
      <c r="GG2" s="28"/>
      <c r="GH2" s="28"/>
      <c r="GI2" s="28"/>
      <c r="GJ2" s="28"/>
      <c r="GK2" s="28"/>
      <c r="GL2" s="28"/>
      <c r="GM2" s="28"/>
      <c r="GN2" s="28"/>
      <c r="GO2" s="28"/>
      <c r="GP2" s="28"/>
      <c r="GQ2" s="28"/>
      <c r="GR2" s="28"/>
      <c r="GS2" s="28"/>
      <c r="GT2" s="28"/>
      <c r="GU2" s="28"/>
      <c r="GV2" s="28"/>
      <c r="GW2" s="28"/>
      <c r="GX2" s="28"/>
      <c r="GY2" s="28"/>
      <c r="GZ2" s="28"/>
      <c r="HA2" s="28"/>
      <c r="HB2" s="28"/>
      <c r="HC2" s="28"/>
      <c r="HD2" s="28"/>
      <c r="HE2" s="28"/>
      <c r="HF2" s="28"/>
      <c r="HG2" s="28"/>
      <c r="HH2" s="28"/>
      <c r="HI2" s="28"/>
      <c r="HJ2" s="28"/>
      <c r="HK2" s="28"/>
      <c r="HL2" s="28"/>
      <c r="HM2" s="28"/>
      <c r="HN2" s="28"/>
      <c r="HO2" s="28"/>
      <c r="HP2" s="28"/>
      <c r="HQ2" s="28"/>
      <c r="HR2" s="28"/>
      <c r="HS2" s="28"/>
      <c r="HT2" s="28"/>
      <c r="HU2" s="28"/>
      <c r="HV2" s="28"/>
      <c r="HW2" s="28"/>
      <c r="HX2" s="28"/>
      <c r="HY2" s="28"/>
      <c r="HZ2" s="28"/>
      <c r="IA2" s="28"/>
      <c r="IB2" s="28"/>
      <c r="IC2" s="28"/>
      <c r="ID2" s="28"/>
      <c r="IE2" s="28"/>
      <c r="IF2" s="28"/>
      <c r="IG2" s="28"/>
      <c r="IH2" s="28"/>
      <c r="II2" s="28"/>
      <c r="IJ2" s="28"/>
      <c r="IK2" s="28"/>
      <c r="IL2" s="28"/>
      <c r="IM2" s="28"/>
      <c r="IN2" s="28"/>
      <c r="IO2" s="28"/>
      <c r="IP2" s="28"/>
      <c r="IQ2" s="28"/>
      <c r="IR2" s="28"/>
      <c r="IS2" s="28"/>
      <c r="IT2" s="28"/>
      <c r="IU2" s="28"/>
      <c r="IV2" s="28"/>
      <c r="IW2" s="28"/>
    </row>
    <row r="3" spans="1:257" s="1" customFormat="1" ht="17.25" customHeight="1">
      <c r="A3" s="486" t="s">
        <v>17</v>
      </c>
      <c r="B3" s="486"/>
      <c r="C3" s="486"/>
      <c r="D3" s="488"/>
      <c r="E3" s="488"/>
      <c r="F3" s="488"/>
      <c r="G3" s="488"/>
      <c r="H3" s="488"/>
      <c r="I3" s="488"/>
      <c r="J3" s="488"/>
      <c r="K3" s="488"/>
      <c r="L3" s="488"/>
      <c r="M3" s="488"/>
      <c r="N3" s="488"/>
      <c r="O3" s="488"/>
      <c r="P3" s="488"/>
      <c r="Q3" s="487" t="s">
        <v>18</v>
      </c>
      <c r="R3" s="487"/>
      <c r="S3" s="487"/>
      <c r="T3" s="487"/>
      <c r="U3" s="495"/>
      <c r="V3" s="495"/>
      <c r="W3" s="495"/>
      <c r="X3" s="495"/>
      <c r="Y3" s="495"/>
      <c r="Z3" s="495"/>
      <c r="AA3" s="495"/>
      <c r="AB3" s="200"/>
      <c r="AC3" s="201"/>
      <c r="AD3" s="201"/>
      <c r="AE3" s="199"/>
      <c r="AF3" s="199"/>
      <c r="AG3" s="199"/>
      <c r="AH3" s="199"/>
      <c r="AI3" s="28"/>
      <c r="AJ3" s="28"/>
      <c r="AK3" s="28"/>
      <c r="AL3" s="28"/>
      <c r="AM3" s="51"/>
      <c r="AN3" s="50"/>
      <c r="AO3" s="50"/>
      <c r="AP3" s="58"/>
      <c r="AQ3" s="58"/>
      <c r="AR3" s="58"/>
      <c r="AS3" s="58"/>
      <c r="AT3" s="58"/>
      <c r="AU3" s="58"/>
      <c r="AV3" s="49"/>
      <c r="AW3" s="59"/>
      <c r="AX3" s="59"/>
      <c r="AY3" s="59"/>
      <c r="AZ3" s="59"/>
      <c r="BA3" s="59"/>
      <c r="BB3" s="59"/>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c r="CZ3" s="28"/>
      <c r="DA3" s="28"/>
      <c r="DB3" s="28"/>
      <c r="DC3" s="28"/>
      <c r="DD3" s="28"/>
      <c r="DE3" s="28"/>
      <c r="DF3" s="28"/>
      <c r="DG3" s="28"/>
      <c r="DH3" s="28"/>
      <c r="DI3" s="28"/>
      <c r="DJ3" s="28"/>
      <c r="DK3" s="28"/>
      <c r="DL3" s="28"/>
      <c r="DM3" s="28"/>
      <c r="DN3" s="28"/>
      <c r="DO3" s="28"/>
      <c r="DP3" s="28"/>
      <c r="DQ3" s="28"/>
      <c r="DR3" s="28"/>
      <c r="DS3" s="28"/>
      <c r="DT3" s="28"/>
      <c r="DU3" s="28"/>
      <c r="DV3" s="28"/>
      <c r="DW3" s="28"/>
      <c r="DX3" s="28"/>
      <c r="DY3" s="28"/>
      <c r="DZ3" s="28"/>
      <c r="EA3" s="28"/>
      <c r="EB3" s="28"/>
      <c r="EC3" s="28"/>
      <c r="ED3" s="28"/>
      <c r="EE3" s="28"/>
      <c r="EF3" s="28"/>
      <c r="EG3" s="28"/>
      <c r="EH3" s="28"/>
      <c r="EI3" s="28"/>
      <c r="EJ3" s="28"/>
      <c r="EK3" s="28"/>
      <c r="EL3" s="28"/>
      <c r="EM3" s="28"/>
      <c r="EN3" s="28"/>
      <c r="EO3" s="28"/>
      <c r="EP3" s="28"/>
      <c r="EQ3" s="28"/>
      <c r="ER3" s="28"/>
      <c r="ES3" s="28"/>
      <c r="ET3" s="28"/>
      <c r="EU3" s="28"/>
      <c r="EV3" s="28"/>
      <c r="EW3" s="28"/>
      <c r="EX3" s="28"/>
      <c r="EY3" s="28"/>
      <c r="EZ3" s="28"/>
      <c r="FA3" s="28"/>
      <c r="FB3" s="28"/>
      <c r="FC3" s="28"/>
      <c r="FD3" s="28"/>
      <c r="FE3" s="28"/>
      <c r="FF3" s="28"/>
      <c r="FG3" s="28"/>
      <c r="FH3" s="28"/>
      <c r="FI3" s="28"/>
      <c r="FJ3" s="28"/>
      <c r="FK3" s="28"/>
      <c r="FL3" s="28"/>
      <c r="FM3" s="28"/>
      <c r="FN3" s="28"/>
      <c r="FO3" s="28"/>
      <c r="FP3" s="28"/>
      <c r="FQ3" s="28"/>
      <c r="FR3" s="28"/>
      <c r="FS3" s="28"/>
      <c r="FT3" s="28"/>
      <c r="FU3" s="28"/>
      <c r="FV3" s="28"/>
      <c r="FW3" s="28"/>
      <c r="FX3" s="28"/>
      <c r="FY3" s="28"/>
      <c r="FZ3" s="28"/>
      <c r="GA3" s="28"/>
      <c r="GB3" s="28"/>
      <c r="GC3" s="28"/>
      <c r="GD3" s="28"/>
      <c r="GE3" s="28"/>
      <c r="GF3" s="28"/>
      <c r="GG3" s="28"/>
      <c r="GH3" s="28"/>
      <c r="GI3" s="28"/>
      <c r="GJ3" s="28"/>
      <c r="GK3" s="28"/>
      <c r="GL3" s="28"/>
      <c r="GM3" s="28"/>
      <c r="GN3" s="28"/>
      <c r="GO3" s="28"/>
      <c r="GP3" s="28"/>
      <c r="GQ3" s="28"/>
      <c r="GR3" s="28"/>
      <c r="GS3" s="28"/>
      <c r="GT3" s="28"/>
      <c r="GU3" s="28"/>
      <c r="GV3" s="28"/>
      <c r="GW3" s="28"/>
      <c r="GX3" s="28"/>
      <c r="GY3" s="28"/>
      <c r="GZ3" s="28"/>
      <c r="HA3" s="28"/>
      <c r="HB3" s="28"/>
      <c r="HC3" s="28"/>
      <c r="HD3" s="28"/>
      <c r="HE3" s="28"/>
      <c r="HF3" s="28"/>
      <c r="HG3" s="28"/>
      <c r="HH3" s="28"/>
      <c r="HI3" s="28"/>
      <c r="HJ3" s="28"/>
      <c r="HK3" s="28"/>
      <c r="HL3" s="28"/>
      <c r="HM3" s="28"/>
      <c r="HN3" s="28"/>
      <c r="HO3" s="28"/>
      <c r="HP3" s="28"/>
      <c r="HQ3" s="28"/>
      <c r="HR3" s="28"/>
      <c r="HS3" s="28"/>
      <c r="HT3" s="28"/>
      <c r="HU3" s="28"/>
      <c r="HV3" s="28"/>
      <c r="HW3" s="28"/>
      <c r="HX3" s="28"/>
      <c r="HY3" s="28"/>
      <c r="HZ3" s="28"/>
      <c r="IA3" s="28"/>
      <c r="IB3" s="28"/>
      <c r="IC3" s="28"/>
      <c r="ID3" s="28"/>
      <c r="IE3" s="28"/>
      <c r="IF3" s="28"/>
      <c r="IG3" s="28"/>
      <c r="IH3" s="28"/>
      <c r="II3" s="28"/>
      <c r="IJ3" s="28"/>
      <c r="IK3" s="28"/>
      <c r="IL3" s="28"/>
      <c r="IM3" s="28"/>
      <c r="IN3" s="28"/>
      <c r="IO3" s="28"/>
      <c r="IP3" s="28"/>
      <c r="IQ3" s="28"/>
      <c r="IR3" s="28"/>
      <c r="IS3" s="28"/>
      <c r="IT3" s="28"/>
      <c r="IU3" s="28"/>
      <c r="IV3" s="28"/>
      <c r="IW3" s="28"/>
    </row>
    <row r="4" spans="1:257" s="1" customFormat="1" ht="17.25" customHeight="1">
      <c r="A4" s="522" t="s">
        <v>19</v>
      </c>
      <c r="B4" s="522"/>
      <c r="C4" s="522"/>
      <c r="D4" s="522"/>
      <c r="E4" s="522"/>
      <c r="F4" s="522"/>
      <c r="G4" s="522"/>
      <c r="H4" s="522"/>
      <c r="I4" s="522"/>
      <c r="J4" s="522"/>
      <c r="K4" s="522"/>
      <c r="L4" s="522"/>
      <c r="M4" s="522"/>
      <c r="N4" s="522"/>
      <c r="O4" s="522"/>
      <c r="P4" s="522"/>
      <c r="Q4" s="522"/>
      <c r="R4" s="522"/>
      <c r="S4" s="522"/>
      <c r="T4" s="522"/>
      <c r="U4" s="522"/>
      <c r="V4" s="522"/>
      <c r="W4" s="522"/>
      <c r="X4" s="522"/>
      <c r="Y4" s="522"/>
      <c r="Z4" s="522"/>
      <c r="AA4" s="522"/>
      <c r="AB4" s="200"/>
      <c r="AC4" s="201"/>
      <c r="AD4" s="201"/>
      <c r="AE4" s="199"/>
      <c r="AF4" s="199"/>
      <c r="AG4" s="199"/>
      <c r="AH4" s="199"/>
      <c r="AI4" s="28"/>
      <c r="AJ4" s="28"/>
      <c r="AK4" s="28"/>
      <c r="AL4" s="28"/>
      <c r="AM4" s="51"/>
      <c r="AN4" s="50"/>
      <c r="AO4" s="50"/>
      <c r="AP4" s="58"/>
      <c r="AQ4" s="58"/>
      <c r="AR4" s="58"/>
      <c r="AS4" s="58"/>
      <c r="AT4" s="58"/>
      <c r="AU4" s="58"/>
      <c r="AV4" s="49"/>
      <c r="AW4" s="59"/>
      <c r="AX4" s="59"/>
      <c r="AY4" s="59"/>
      <c r="AZ4" s="59"/>
      <c r="BA4" s="59"/>
      <c r="BB4" s="59"/>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c r="CE4" s="28"/>
      <c r="CF4" s="28"/>
      <c r="CG4" s="28"/>
      <c r="CH4" s="28"/>
      <c r="CI4" s="28"/>
      <c r="CJ4" s="28"/>
      <c r="CK4" s="28"/>
      <c r="CL4" s="28"/>
      <c r="CM4" s="28"/>
      <c r="CN4" s="28"/>
      <c r="CO4" s="28"/>
      <c r="CP4" s="28"/>
      <c r="CQ4" s="28"/>
      <c r="CR4" s="28"/>
      <c r="CS4" s="28"/>
      <c r="CT4" s="28"/>
      <c r="CU4" s="28"/>
      <c r="CV4" s="28"/>
      <c r="CW4" s="28"/>
      <c r="CX4" s="28"/>
      <c r="CY4" s="28"/>
      <c r="CZ4" s="28"/>
      <c r="DA4" s="28"/>
      <c r="DB4" s="28"/>
      <c r="DC4" s="28"/>
      <c r="DD4" s="28"/>
      <c r="DE4" s="28"/>
      <c r="DF4" s="28"/>
      <c r="DG4" s="28"/>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IJ4" s="28"/>
      <c r="IK4" s="28"/>
      <c r="IL4" s="28"/>
      <c r="IM4" s="28"/>
      <c r="IN4" s="28"/>
      <c r="IO4" s="28"/>
      <c r="IP4" s="28"/>
      <c r="IQ4" s="28"/>
      <c r="IR4" s="28"/>
      <c r="IS4" s="28"/>
      <c r="IT4" s="28"/>
      <c r="IU4" s="28"/>
      <c r="IV4" s="28"/>
      <c r="IW4" s="28"/>
    </row>
    <row r="5" spans="1:257" s="1" customFormat="1" ht="17.25" customHeight="1">
      <c r="A5" s="535" t="s">
        <v>20</v>
      </c>
      <c r="B5" s="535"/>
      <c r="C5" s="535"/>
      <c r="D5" s="535"/>
      <c r="E5" s="535"/>
      <c r="F5" s="535"/>
      <c r="G5" s="533" t="s">
        <v>21</v>
      </c>
      <c r="H5" s="533"/>
      <c r="I5" s="525" t="s">
        <v>22</v>
      </c>
      <c r="J5" s="525"/>
      <c r="K5" s="525"/>
      <c r="L5" s="525"/>
      <c r="M5" s="525"/>
      <c r="N5" s="525"/>
      <c r="O5" s="525"/>
      <c r="P5" s="525"/>
      <c r="Q5" s="525"/>
      <c r="R5" s="525"/>
      <c r="S5" s="525"/>
      <c r="T5" s="525"/>
      <c r="U5" s="525"/>
      <c r="V5" s="525"/>
      <c r="W5" s="525"/>
      <c r="X5" s="525"/>
      <c r="Y5" s="525"/>
      <c r="Z5" s="525"/>
      <c r="AA5" s="525"/>
      <c r="AB5" s="200"/>
      <c r="AC5" s="201"/>
      <c r="AD5" s="201"/>
      <c r="AE5" s="199"/>
      <c r="AF5" s="199"/>
      <c r="AG5" s="199"/>
      <c r="AH5" s="199"/>
      <c r="AI5" s="28"/>
      <c r="AJ5" s="28"/>
      <c r="AK5" s="28"/>
      <c r="AL5" s="28"/>
      <c r="AM5" s="51"/>
      <c r="AN5" s="50"/>
      <c r="AO5" s="50"/>
      <c r="AP5" s="58"/>
      <c r="AQ5" s="58"/>
      <c r="AR5" s="58"/>
      <c r="AS5" s="58"/>
      <c r="AT5" s="58"/>
      <c r="AU5" s="58"/>
      <c r="AV5" s="49"/>
      <c r="AW5" s="59"/>
      <c r="AX5" s="59"/>
      <c r="AY5" s="59"/>
      <c r="AZ5" s="59"/>
      <c r="BA5" s="59"/>
      <c r="BB5" s="59"/>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c r="GY5" s="28"/>
      <c r="GZ5" s="28"/>
      <c r="HA5" s="28"/>
      <c r="HB5" s="28"/>
      <c r="HC5" s="28"/>
      <c r="HD5" s="28"/>
      <c r="HE5" s="28"/>
      <c r="HF5" s="28"/>
      <c r="HG5" s="28"/>
      <c r="HH5" s="28"/>
      <c r="HI5" s="28"/>
      <c r="HJ5" s="28"/>
      <c r="HK5" s="28"/>
      <c r="HL5" s="28"/>
      <c r="HM5" s="28"/>
      <c r="HN5" s="28"/>
      <c r="HO5" s="28"/>
      <c r="HP5" s="28"/>
      <c r="HQ5" s="28"/>
      <c r="HR5" s="28"/>
      <c r="HS5" s="28"/>
      <c r="HT5" s="28"/>
      <c r="HU5" s="28"/>
      <c r="HV5" s="28"/>
      <c r="HW5" s="28"/>
      <c r="HX5" s="28"/>
      <c r="HY5" s="28"/>
      <c r="HZ5" s="28"/>
      <c r="IA5" s="28"/>
      <c r="IB5" s="28"/>
      <c r="IC5" s="28"/>
      <c r="ID5" s="28"/>
      <c r="IE5" s="28"/>
      <c r="IF5" s="28"/>
      <c r="IG5" s="28"/>
      <c r="IH5" s="28"/>
      <c r="II5" s="28"/>
      <c r="IJ5" s="28"/>
      <c r="IK5" s="28"/>
      <c r="IL5" s="28"/>
      <c r="IM5" s="28"/>
      <c r="IN5" s="28"/>
      <c r="IO5" s="28"/>
      <c r="IP5" s="28"/>
      <c r="IQ5" s="28"/>
      <c r="IR5" s="28"/>
      <c r="IS5" s="28"/>
      <c r="IT5" s="28"/>
      <c r="IU5" s="28"/>
      <c r="IV5" s="28"/>
      <c r="IW5" s="28"/>
    </row>
    <row r="6" spans="1:257" s="1" customFormat="1" ht="24" customHeight="1">
      <c r="A6" s="536"/>
      <c r="B6" s="536"/>
      <c r="C6" s="536"/>
      <c r="D6" s="536"/>
      <c r="E6" s="536"/>
      <c r="F6" s="536"/>
      <c r="G6" s="534"/>
      <c r="H6" s="534"/>
      <c r="I6" s="294">
        <v>0.75</v>
      </c>
      <c r="J6" s="294">
        <v>1</v>
      </c>
      <c r="K6" s="294">
        <v>1.25</v>
      </c>
      <c r="L6" s="294">
        <v>2</v>
      </c>
      <c r="M6" s="294">
        <v>2.5</v>
      </c>
      <c r="N6" s="294">
        <v>3</v>
      </c>
      <c r="O6" s="294">
        <v>3.5</v>
      </c>
      <c r="P6" s="294">
        <v>4</v>
      </c>
      <c r="Q6" s="294">
        <v>5</v>
      </c>
      <c r="R6" s="294" t="s">
        <v>23</v>
      </c>
      <c r="S6" s="294" t="s">
        <v>24</v>
      </c>
      <c r="T6" s="294" t="s">
        <v>25</v>
      </c>
      <c r="U6" s="294" t="s">
        <v>26</v>
      </c>
      <c r="V6" s="294" t="s">
        <v>27</v>
      </c>
      <c r="W6" s="294" t="s">
        <v>28</v>
      </c>
      <c r="X6" s="320" t="s">
        <v>29</v>
      </c>
      <c r="Y6" s="320" t="s">
        <v>30</v>
      </c>
      <c r="Z6" s="320" t="s">
        <v>31</v>
      </c>
      <c r="AA6" s="294" t="s">
        <v>32</v>
      </c>
      <c r="AB6" s="200"/>
      <c r="AC6" s="201"/>
      <c r="AD6" s="201"/>
      <c r="AE6" s="199"/>
      <c r="AF6" s="199"/>
      <c r="AG6" s="199"/>
      <c r="AH6" s="199"/>
      <c r="AI6" s="28"/>
      <c r="AJ6" s="28"/>
      <c r="AK6" s="28"/>
      <c r="AL6" s="28"/>
      <c r="AM6" s="51"/>
      <c r="AN6" s="50"/>
      <c r="AO6" s="50"/>
      <c r="AP6" s="58"/>
      <c r="AQ6" s="58"/>
      <c r="AR6" s="58"/>
      <c r="AS6" s="58"/>
      <c r="AT6" s="58"/>
      <c r="AU6" s="58"/>
      <c r="AV6" s="49"/>
      <c r="AW6" s="59"/>
      <c r="AX6" s="59"/>
      <c r="AY6" s="59"/>
      <c r="AZ6" s="59"/>
      <c r="BA6" s="59"/>
      <c r="BB6" s="59"/>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c r="IW6" s="28"/>
    </row>
    <row r="7" spans="1:257" s="1" customFormat="1" ht="25.5" customHeight="1">
      <c r="A7" s="505" t="s">
        <v>33</v>
      </c>
      <c r="B7" s="506"/>
      <c r="C7" s="506"/>
      <c r="D7" s="506"/>
      <c r="E7" s="506"/>
      <c r="F7" s="506"/>
      <c r="G7" s="523" t="s">
        <v>34</v>
      </c>
      <c r="H7" s="524"/>
      <c r="I7" s="174"/>
      <c r="J7" s="174"/>
      <c r="K7" s="174"/>
      <c r="L7" s="516" t="s">
        <v>35</v>
      </c>
      <c r="M7" s="516"/>
      <c r="N7" s="516"/>
      <c r="O7" s="516"/>
      <c r="P7" s="516"/>
      <c r="Q7" s="516"/>
      <c r="R7" s="321"/>
      <c r="S7" s="174"/>
      <c r="T7" s="174"/>
      <c r="U7" s="24"/>
      <c r="V7" s="174"/>
      <c r="W7" s="174"/>
      <c r="X7" s="174"/>
      <c r="Y7" s="174"/>
      <c r="Z7" s="174"/>
      <c r="AA7" s="242"/>
      <c r="AB7" s="200"/>
      <c r="AC7" s="201"/>
      <c r="AD7" s="201"/>
      <c r="AE7" s="199"/>
      <c r="AF7" s="199"/>
      <c r="AG7" s="199"/>
      <c r="AH7" s="199"/>
      <c r="AI7" s="28"/>
      <c r="AJ7" s="28"/>
      <c r="AK7" s="28"/>
      <c r="AL7" s="28"/>
      <c r="AM7" s="51"/>
      <c r="AN7" s="50"/>
      <c r="AO7" s="50"/>
      <c r="AP7" s="58"/>
      <c r="AQ7" s="58"/>
      <c r="AR7" s="58"/>
      <c r="AS7" s="58"/>
      <c r="AT7" s="58"/>
      <c r="AU7" s="58"/>
      <c r="AV7" s="49"/>
      <c r="AW7" s="59"/>
      <c r="AX7" s="59"/>
      <c r="AY7" s="59"/>
      <c r="AZ7" s="59"/>
      <c r="BA7" s="59"/>
      <c r="BB7" s="59"/>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c r="DG7" s="28"/>
      <c r="DH7" s="28"/>
      <c r="DI7" s="28"/>
      <c r="DJ7" s="28"/>
      <c r="DK7" s="28"/>
      <c r="DL7" s="28"/>
      <c r="DM7" s="28"/>
      <c r="DN7" s="28"/>
      <c r="DO7" s="28"/>
      <c r="DP7" s="28"/>
      <c r="DQ7" s="28"/>
      <c r="DR7" s="28"/>
      <c r="DS7" s="28"/>
      <c r="DT7" s="28"/>
      <c r="DU7" s="28"/>
      <c r="DV7" s="28"/>
      <c r="DW7" s="28"/>
      <c r="DX7" s="28"/>
      <c r="DY7" s="28"/>
      <c r="DZ7" s="28"/>
      <c r="EA7" s="28"/>
      <c r="EB7" s="28"/>
      <c r="EC7" s="28"/>
      <c r="ED7" s="28"/>
      <c r="EE7" s="28"/>
      <c r="EF7" s="28"/>
      <c r="EG7" s="28"/>
      <c r="EH7" s="28"/>
      <c r="EI7" s="28"/>
      <c r="EJ7" s="28"/>
      <c r="EK7" s="28"/>
      <c r="EL7" s="28"/>
      <c r="EM7" s="28"/>
      <c r="EN7" s="28"/>
      <c r="EO7" s="28"/>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8"/>
      <c r="FP7" s="28"/>
      <c r="FQ7" s="28"/>
      <c r="FR7" s="28"/>
      <c r="FS7" s="28"/>
      <c r="FT7" s="28"/>
      <c r="FU7" s="28"/>
      <c r="FV7" s="28"/>
      <c r="FW7" s="28"/>
      <c r="FX7" s="28"/>
      <c r="FY7" s="28"/>
      <c r="FZ7" s="28"/>
      <c r="GA7" s="28"/>
      <c r="GB7" s="28"/>
      <c r="GC7" s="28"/>
      <c r="GD7" s="28"/>
      <c r="GE7" s="28"/>
      <c r="GF7" s="28"/>
      <c r="GG7" s="28"/>
      <c r="GH7" s="28"/>
      <c r="GI7" s="28"/>
      <c r="GJ7" s="28"/>
      <c r="GK7" s="28"/>
      <c r="GL7" s="28"/>
      <c r="GM7" s="28"/>
      <c r="GN7" s="28"/>
      <c r="GO7" s="28"/>
      <c r="GP7" s="28"/>
      <c r="GQ7" s="28"/>
      <c r="GR7" s="28"/>
      <c r="GS7" s="28"/>
      <c r="GT7" s="28"/>
      <c r="GU7" s="28"/>
      <c r="GV7" s="28"/>
      <c r="GW7" s="28"/>
      <c r="GX7" s="28"/>
      <c r="GY7" s="28"/>
      <c r="GZ7" s="28"/>
      <c r="HA7" s="28"/>
      <c r="HB7" s="28"/>
      <c r="HC7" s="28"/>
      <c r="HD7" s="28"/>
      <c r="HE7" s="28"/>
      <c r="HF7" s="28"/>
      <c r="HG7" s="28"/>
      <c r="HH7" s="28"/>
      <c r="HI7" s="28"/>
      <c r="HJ7" s="28"/>
      <c r="HK7" s="28"/>
      <c r="HL7" s="28"/>
      <c r="HM7" s="28"/>
      <c r="HN7" s="28"/>
      <c r="HO7" s="28"/>
      <c r="HP7" s="28"/>
      <c r="HQ7" s="28"/>
      <c r="HR7" s="28"/>
      <c r="HS7" s="28"/>
      <c r="HT7" s="28"/>
      <c r="HU7" s="28"/>
      <c r="HV7" s="28"/>
      <c r="HW7" s="28"/>
      <c r="HX7" s="28"/>
      <c r="HY7" s="28"/>
      <c r="HZ7" s="28"/>
      <c r="IA7" s="28"/>
      <c r="IB7" s="28"/>
      <c r="IC7" s="28"/>
      <c r="ID7" s="28"/>
      <c r="IE7" s="28"/>
      <c r="IF7" s="28"/>
      <c r="IG7" s="28"/>
      <c r="IH7" s="28"/>
      <c r="II7" s="28"/>
      <c r="IJ7" s="28"/>
      <c r="IK7" s="28"/>
      <c r="IL7" s="28"/>
      <c r="IM7" s="28"/>
      <c r="IN7" s="28"/>
      <c r="IO7" s="28"/>
      <c r="IP7" s="28"/>
      <c r="IQ7" s="28"/>
      <c r="IR7" s="28"/>
      <c r="IS7" s="28"/>
      <c r="IT7" s="28"/>
      <c r="IU7" s="28"/>
      <c r="IV7" s="28"/>
      <c r="IW7" s="28"/>
    </row>
    <row r="8" spans="1:257" s="24" customFormat="1" ht="25.5" customHeight="1">
      <c r="A8" s="527" t="s">
        <v>33</v>
      </c>
      <c r="B8" s="519"/>
      <c r="C8" s="519"/>
      <c r="D8" s="519"/>
      <c r="E8" s="519"/>
      <c r="F8" s="519"/>
      <c r="G8" s="498" t="s">
        <v>36</v>
      </c>
      <c r="H8" s="507"/>
      <c r="I8" s="174"/>
      <c r="J8" s="174"/>
      <c r="K8" s="174"/>
      <c r="L8" s="516" t="s">
        <v>37</v>
      </c>
      <c r="M8" s="516"/>
      <c r="N8" s="516"/>
      <c r="O8" s="516"/>
      <c r="P8" s="516"/>
      <c r="Q8" s="516"/>
      <c r="R8" s="321"/>
      <c r="S8" s="174"/>
      <c r="T8" s="174"/>
      <c r="V8" s="174"/>
      <c r="W8" s="174"/>
      <c r="X8" s="174"/>
      <c r="Y8" s="174"/>
      <c r="Z8" s="174"/>
      <c r="AA8" s="242"/>
      <c r="AB8" s="202"/>
      <c r="AC8" s="203"/>
      <c r="AD8" s="203"/>
      <c r="AM8" s="56"/>
      <c r="AN8" s="60"/>
      <c r="AT8" s="60"/>
      <c r="AU8" s="60"/>
      <c r="AV8" s="60"/>
      <c r="AW8" s="62"/>
      <c r="AX8" s="62"/>
      <c r="AY8" s="62"/>
      <c r="AZ8" s="62"/>
      <c r="BA8" s="62"/>
      <c r="BB8" s="62"/>
    </row>
    <row r="9" spans="1:257" s="24" customFormat="1" ht="25.5" customHeight="1">
      <c r="A9" s="508" t="s">
        <v>33</v>
      </c>
      <c r="B9" s="509"/>
      <c r="C9" s="509"/>
      <c r="D9" s="509"/>
      <c r="E9" s="509"/>
      <c r="F9" s="509"/>
      <c r="G9" s="496" t="s">
        <v>38</v>
      </c>
      <c r="H9" s="497"/>
      <c r="I9" s="174"/>
      <c r="J9" s="174"/>
      <c r="K9" s="174"/>
      <c r="L9" s="516" t="s">
        <v>39</v>
      </c>
      <c r="M9" s="516"/>
      <c r="N9" s="516"/>
      <c r="O9" s="516"/>
      <c r="P9" s="516"/>
      <c r="Q9" s="516"/>
      <c r="R9" s="321"/>
      <c r="S9" s="174"/>
      <c r="T9" s="174"/>
      <c r="V9" s="174"/>
      <c r="W9" s="174"/>
      <c r="X9" s="174"/>
      <c r="Y9" s="174"/>
      <c r="Z9" s="174"/>
      <c r="AA9" s="242"/>
      <c r="AB9" s="202"/>
      <c r="AC9" s="203"/>
      <c r="AD9" s="203"/>
      <c r="AM9" s="56"/>
      <c r="AN9" s="60"/>
      <c r="AT9" s="60"/>
      <c r="AU9" s="60"/>
      <c r="AV9" s="60"/>
      <c r="AW9" s="62"/>
      <c r="AX9" s="62"/>
      <c r="AY9" s="62"/>
      <c r="AZ9" s="62"/>
      <c r="BA9" s="62"/>
      <c r="BB9" s="62"/>
    </row>
    <row r="10" spans="1:257" s="24" customFormat="1" ht="25.5" customHeight="1">
      <c r="A10" s="526" t="s">
        <v>40</v>
      </c>
      <c r="B10" s="517"/>
      <c r="C10" s="517"/>
      <c r="D10" s="517"/>
      <c r="E10" s="517"/>
      <c r="F10" s="517"/>
      <c r="G10" s="518" t="s">
        <v>34</v>
      </c>
      <c r="H10" s="530"/>
      <c r="I10" s="174"/>
      <c r="J10" s="174"/>
      <c r="K10" s="174"/>
      <c r="L10" s="516" t="s">
        <v>35</v>
      </c>
      <c r="M10" s="516"/>
      <c r="N10" s="516"/>
      <c r="O10" s="516"/>
      <c r="P10" s="516"/>
      <c r="Q10" s="516"/>
      <c r="R10" s="321"/>
      <c r="S10" s="174"/>
      <c r="T10" s="174"/>
      <c r="V10" s="174"/>
      <c r="W10" s="174"/>
      <c r="X10" s="174"/>
      <c r="Y10" s="174"/>
      <c r="Z10" s="174"/>
      <c r="AA10" s="242"/>
      <c r="AB10" s="204"/>
      <c r="AC10" s="198"/>
      <c r="AD10" s="198"/>
      <c r="AM10" s="56"/>
      <c r="AN10" s="60"/>
      <c r="AT10" s="60"/>
      <c r="AU10" s="60"/>
      <c r="AV10" s="60"/>
      <c r="AW10" s="63"/>
      <c r="AX10" s="63"/>
      <c r="AY10" s="63"/>
      <c r="AZ10" s="63"/>
      <c r="BA10" s="63"/>
      <c r="BB10" s="63"/>
    </row>
    <row r="11" spans="1:257" s="24" customFormat="1" ht="25.5" customHeight="1">
      <c r="A11" s="527" t="s">
        <v>40</v>
      </c>
      <c r="B11" s="519"/>
      <c r="C11" s="519"/>
      <c r="D11" s="519"/>
      <c r="E11" s="519"/>
      <c r="F11" s="519"/>
      <c r="G11" s="498" t="s">
        <v>36</v>
      </c>
      <c r="H11" s="507"/>
      <c r="I11" s="174"/>
      <c r="J11" s="174"/>
      <c r="K11" s="174"/>
      <c r="L11" s="516" t="s">
        <v>37</v>
      </c>
      <c r="M11" s="516"/>
      <c r="N11" s="516"/>
      <c r="O11" s="516"/>
      <c r="P11" s="516"/>
      <c r="Q11" s="516"/>
      <c r="R11" s="321"/>
      <c r="S11" s="174"/>
      <c r="T11" s="174"/>
      <c r="V11" s="174"/>
      <c r="W11" s="174"/>
      <c r="X11" s="174"/>
      <c r="Y11" s="174"/>
      <c r="Z11" s="174"/>
      <c r="AA11" s="242"/>
      <c r="AB11" s="204"/>
      <c r="AC11" s="198"/>
      <c r="AD11" s="198"/>
      <c r="AM11" s="60"/>
      <c r="AN11" s="60"/>
      <c r="AT11" s="60"/>
      <c r="AU11" s="60"/>
      <c r="AV11" s="60"/>
      <c r="AW11" s="63"/>
      <c r="AX11" s="63"/>
      <c r="AY11" s="63"/>
      <c r="AZ11" s="63"/>
      <c r="BA11" s="63"/>
      <c r="BB11" s="63"/>
    </row>
    <row r="12" spans="1:257" s="24" customFormat="1" ht="25.5" customHeight="1">
      <c r="A12" s="528" t="s">
        <v>40</v>
      </c>
      <c r="B12" s="529"/>
      <c r="C12" s="529"/>
      <c r="D12" s="529"/>
      <c r="E12" s="529"/>
      <c r="F12" s="529"/>
      <c r="G12" s="531" t="s">
        <v>38</v>
      </c>
      <c r="H12" s="532"/>
      <c r="I12" s="174"/>
      <c r="J12" s="174"/>
      <c r="K12" s="174"/>
      <c r="L12" s="516" t="s">
        <v>39</v>
      </c>
      <c r="M12" s="516"/>
      <c r="N12" s="516"/>
      <c r="O12" s="516"/>
      <c r="P12" s="516"/>
      <c r="Q12" s="516"/>
      <c r="R12" s="250"/>
      <c r="S12" s="174"/>
      <c r="T12" s="174"/>
      <c r="V12" s="174"/>
      <c r="W12" s="174"/>
      <c r="X12" s="174"/>
      <c r="Y12" s="174"/>
      <c r="Z12" s="174"/>
      <c r="AA12" s="242"/>
      <c r="AB12" s="204"/>
      <c r="AD12" s="203"/>
      <c r="AF12" s="197"/>
      <c r="AG12" s="197"/>
      <c r="AM12" s="56"/>
      <c r="AN12" s="60"/>
      <c r="AT12" s="60"/>
      <c r="AU12" s="60"/>
      <c r="AV12" s="60"/>
      <c r="AW12" s="63"/>
      <c r="AX12" s="63"/>
      <c r="AY12" s="63"/>
      <c r="AZ12" s="63"/>
      <c r="BA12" s="63"/>
      <c r="BB12" s="63"/>
    </row>
    <row r="13" spans="1:257" s="24" customFormat="1">
      <c r="A13" s="517" t="s">
        <v>41</v>
      </c>
      <c r="B13" s="517"/>
      <c r="C13" s="517"/>
      <c r="D13" s="517"/>
      <c r="E13" s="517"/>
      <c r="F13" s="517"/>
      <c r="G13" s="518" t="s">
        <v>42</v>
      </c>
      <c r="H13" s="518"/>
      <c r="I13" s="321"/>
      <c r="J13" s="174"/>
      <c r="K13" s="174"/>
      <c r="L13" s="174"/>
      <c r="M13" s="174"/>
      <c r="N13" s="251"/>
      <c r="O13" s="251"/>
      <c r="P13" s="252"/>
      <c r="Q13" s="251"/>
      <c r="R13" s="340" t="s">
        <v>43</v>
      </c>
      <c r="S13" s="250"/>
      <c r="T13" s="250"/>
      <c r="V13" s="251"/>
      <c r="W13" s="174"/>
      <c r="X13" s="174"/>
      <c r="Y13" s="174"/>
      <c r="Z13" s="174"/>
      <c r="AA13" s="242"/>
      <c r="AB13" s="204"/>
      <c r="AC13" s="205"/>
      <c r="AD13" s="205"/>
      <c r="AF13" s="197"/>
      <c r="AG13" s="197"/>
      <c r="AM13" s="56"/>
      <c r="AN13" s="60"/>
      <c r="AT13" s="60"/>
      <c r="AU13" s="60"/>
      <c r="AV13" s="60"/>
      <c r="AW13" s="63"/>
      <c r="AX13" s="63"/>
      <c r="AY13" s="63"/>
      <c r="AZ13" s="63"/>
      <c r="BA13" s="63"/>
      <c r="BB13" s="63"/>
    </row>
    <row r="14" spans="1:257" s="24" customFormat="1">
      <c r="A14" s="519" t="s">
        <v>44</v>
      </c>
      <c r="B14" s="519"/>
      <c r="C14" s="519"/>
      <c r="D14" s="519"/>
      <c r="E14" s="519"/>
      <c r="F14" s="519"/>
      <c r="G14" s="498" t="s">
        <v>45</v>
      </c>
      <c r="H14" s="498"/>
      <c r="I14" s="321"/>
      <c r="J14" s="174"/>
      <c r="K14" s="174"/>
      <c r="L14" s="174"/>
      <c r="M14" s="174"/>
      <c r="N14" s="251"/>
      <c r="O14" s="251"/>
      <c r="P14" s="252"/>
      <c r="Q14" s="251"/>
      <c r="S14" s="340" t="s">
        <v>46</v>
      </c>
      <c r="T14" s="250"/>
      <c r="V14" s="251"/>
      <c r="W14" s="174"/>
      <c r="X14" s="174"/>
      <c r="Y14" s="174"/>
      <c r="Z14" s="174"/>
      <c r="AA14" s="242"/>
      <c r="AB14" s="204"/>
      <c r="AC14" s="205"/>
      <c r="AD14" s="205"/>
      <c r="AF14" s="197"/>
      <c r="AG14" s="197"/>
      <c r="AM14" s="56"/>
      <c r="AN14" s="60"/>
      <c r="AT14" s="60"/>
      <c r="AU14" s="60"/>
      <c r="AV14" s="60"/>
      <c r="AW14" s="63"/>
      <c r="AX14" s="63"/>
      <c r="AY14" s="63"/>
      <c r="AZ14" s="63"/>
      <c r="BA14" s="63"/>
      <c r="BB14" s="63"/>
    </row>
    <row r="15" spans="1:257" s="24" customFormat="1">
      <c r="A15" s="519" t="s">
        <v>44</v>
      </c>
      <c r="B15" s="519"/>
      <c r="C15" s="519"/>
      <c r="D15" s="519"/>
      <c r="E15" s="519"/>
      <c r="F15" s="519"/>
      <c r="G15" s="498" t="s">
        <v>47</v>
      </c>
      <c r="H15" s="498"/>
      <c r="I15" s="321"/>
      <c r="J15" s="174"/>
      <c r="K15" s="174"/>
      <c r="L15" s="174"/>
      <c r="M15" s="250"/>
      <c r="N15" s="251"/>
      <c r="O15" s="253"/>
      <c r="P15" s="251"/>
      <c r="Q15" s="174"/>
      <c r="R15" s="250"/>
      <c r="T15" s="340" t="s">
        <v>46</v>
      </c>
      <c r="V15" s="174"/>
      <c r="W15" s="251"/>
      <c r="X15" s="251"/>
      <c r="Y15" s="251"/>
      <c r="Z15" s="251"/>
      <c r="AA15" s="239"/>
      <c r="AB15" s="204"/>
      <c r="AC15" s="205"/>
      <c r="AD15" s="205"/>
      <c r="AF15" s="197"/>
      <c r="AG15" s="197"/>
      <c r="AM15" s="56"/>
      <c r="AN15" s="60"/>
      <c r="AT15" s="60"/>
      <c r="AU15" s="60"/>
      <c r="AV15" s="60"/>
      <c r="AW15" s="63"/>
      <c r="AX15" s="63"/>
      <c r="AY15" s="63"/>
      <c r="AZ15" s="63"/>
      <c r="BA15" s="63"/>
      <c r="BB15" s="63"/>
    </row>
    <row r="16" spans="1:257" s="24" customFormat="1">
      <c r="A16" s="509" t="s">
        <v>44</v>
      </c>
      <c r="B16" s="509"/>
      <c r="C16" s="509"/>
      <c r="D16" s="509"/>
      <c r="E16" s="509"/>
      <c r="F16" s="509"/>
      <c r="G16" s="496" t="s">
        <v>48</v>
      </c>
      <c r="H16" s="496"/>
      <c r="I16" s="321"/>
      <c r="J16" s="174"/>
      <c r="K16" s="174"/>
      <c r="L16" s="174"/>
      <c r="M16" s="250"/>
      <c r="N16" s="251"/>
      <c r="O16" s="253"/>
      <c r="P16" s="251"/>
      <c r="Q16" s="174"/>
      <c r="R16" s="250"/>
      <c r="T16" s="250"/>
      <c r="U16" s="340" t="s">
        <v>46</v>
      </c>
      <c r="V16" s="174"/>
      <c r="W16" s="251"/>
      <c r="X16" s="251"/>
      <c r="Y16" s="251"/>
      <c r="Z16" s="251"/>
      <c r="AA16" s="239"/>
      <c r="AB16" s="204"/>
      <c r="AC16" s="205"/>
      <c r="AD16" s="205"/>
      <c r="AF16" s="197"/>
      <c r="AG16" s="197"/>
      <c r="AM16" s="56"/>
      <c r="AN16" s="60"/>
      <c r="AT16" s="60"/>
      <c r="AU16" s="60"/>
      <c r="AV16" s="60"/>
      <c r="AW16" s="63"/>
      <c r="AX16" s="63"/>
      <c r="AY16" s="63"/>
      <c r="AZ16" s="63"/>
      <c r="BA16" s="63"/>
      <c r="BB16" s="63"/>
    </row>
    <row r="17" spans="1:54" s="24" customFormat="1">
      <c r="A17" s="517" t="s">
        <v>49</v>
      </c>
      <c r="B17" s="517"/>
      <c r="C17" s="517"/>
      <c r="D17" s="517"/>
      <c r="E17" s="517"/>
      <c r="F17" s="517"/>
      <c r="G17" s="518" t="s">
        <v>50</v>
      </c>
      <c r="H17" s="518"/>
      <c r="I17" s="321"/>
      <c r="J17" s="174"/>
      <c r="K17" s="174"/>
      <c r="L17" s="174"/>
      <c r="M17" s="250"/>
      <c r="N17" s="251"/>
      <c r="O17" s="253"/>
      <c r="P17" s="251"/>
      <c r="Q17" s="174"/>
      <c r="R17" s="340" t="s">
        <v>43</v>
      </c>
      <c r="S17" s="250"/>
      <c r="V17" s="174"/>
      <c r="W17" s="251"/>
      <c r="X17" s="251"/>
      <c r="Y17" s="251"/>
      <c r="Z17" s="251"/>
      <c r="AA17" s="239"/>
      <c r="AB17" s="204"/>
      <c r="AC17" s="205"/>
      <c r="AD17" s="205"/>
      <c r="AF17" s="197"/>
      <c r="AG17" s="197"/>
      <c r="AM17" s="56"/>
      <c r="AN17" s="60"/>
      <c r="AT17" s="60"/>
      <c r="AU17" s="60"/>
      <c r="AV17" s="60"/>
      <c r="AW17" s="63"/>
      <c r="AX17" s="63"/>
      <c r="AY17" s="63"/>
      <c r="AZ17" s="63"/>
      <c r="BA17" s="63"/>
      <c r="BB17" s="63"/>
    </row>
    <row r="18" spans="1:54" s="24" customFormat="1">
      <c r="A18" s="519" t="s">
        <v>49</v>
      </c>
      <c r="B18" s="519"/>
      <c r="C18" s="519"/>
      <c r="D18" s="519"/>
      <c r="E18" s="519"/>
      <c r="F18" s="519"/>
      <c r="G18" s="498" t="s">
        <v>51</v>
      </c>
      <c r="H18" s="498"/>
      <c r="I18" s="321"/>
      <c r="J18" s="174"/>
      <c r="K18" s="174"/>
      <c r="L18" s="174"/>
      <c r="M18" s="250"/>
      <c r="N18" s="251"/>
      <c r="O18" s="253"/>
      <c r="P18" s="251"/>
      <c r="Q18" s="174"/>
      <c r="R18" s="250"/>
      <c r="S18" s="340" t="s">
        <v>46</v>
      </c>
      <c r="T18" s="250"/>
      <c r="V18" s="174"/>
      <c r="W18" s="251"/>
      <c r="X18" s="251"/>
      <c r="Y18" s="251"/>
      <c r="Z18" s="251"/>
      <c r="AA18" s="239"/>
      <c r="AB18" s="204"/>
      <c r="AC18" s="205"/>
      <c r="AD18" s="205"/>
      <c r="AF18" s="197"/>
      <c r="AG18" s="197"/>
      <c r="AM18" s="56"/>
      <c r="AN18" s="60"/>
      <c r="AT18" s="60"/>
      <c r="AU18" s="60"/>
      <c r="AV18" s="60"/>
      <c r="AW18" s="63"/>
      <c r="AX18" s="63"/>
      <c r="AY18" s="63"/>
      <c r="AZ18" s="63"/>
      <c r="BA18" s="63"/>
      <c r="BB18" s="63"/>
    </row>
    <row r="19" spans="1:54" s="24" customFormat="1">
      <c r="A19" s="509" t="s">
        <v>49</v>
      </c>
      <c r="B19" s="509"/>
      <c r="C19" s="509"/>
      <c r="D19" s="509"/>
      <c r="E19" s="509"/>
      <c r="F19" s="509"/>
      <c r="G19" s="496" t="s">
        <v>52</v>
      </c>
      <c r="H19" s="496"/>
      <c r="I19" s="321"/>
      <c r="J19" s="174"/>
      <c r="K19" s="174"/>
      <c r="L19" s="174"/>
      <c r="M19" s="174"/>
      <c r="N19" s="174"/>
      <c r="O19" s="250"/>
      <c r="P19" s="250"/>
      <c r="Q19" s="250"/>
      <c r="R19" s="250"/>
      <c r="S19" s="250"/>
      <c r="T19" s="340" t="s">
        <v>46</v>
      </c>
      <c r="V19" s="250"/>
      <c r="W19" s="174"/>
      <c r="X19" s="174"/>
      <c r="Y19" s="174"/>
      <c r="Z19" s="174"/>
      <c r="AA19" s="242"/>
      <c r="AB19" s="204"/>
      <c r="AC19" s="203"/>
      <c r="AD19" s="205"/>
      <c r="AF19" s="197"/>
      <c r="AG19" s="197"/>
      <c r="AM19" s="56"/>
      <c r="AN19" s="60"/>
      <c r="AT19" s="60"/>
      <c r="AU19" s="60"/>
      <c r="AV19" s="60"/>
      <c r="AW19" s="63"/>
      <c r="AX19" s="63"/>
      <c r="AY19" s="63"/>
      <c r="AZ19" s="63"/>
      <c r="BA19" s="63"/>
      <c r="BB19" s="63"/>
    </row>
    <row r="20" spans="1:54" s="24" customFormat="1" ht="15.6" customHeight="1">
      <c r="A20" s="537" t="s">
        <v>53</v>
      </c>
      <c r="B20" s="537"/>
      <c r="C20" s="537"/>
      <c r="D20" s="537"/>
      <c r="E20" s="537"/>
      <c r="F20" s="537"/>
      <c r="G20" s="513" t="s">
        <v>54</v>
      </c>
      <c r="H20" s="513"/>
      <c r="I20" s="516" t="s">
        <v>55</v>
      </c>
      <c r="J20" s="516"/>
      <c r="K20" s="516"/>
      <c r="L20" s="516"/>
      <c r="M20" s="516"/>
      <c r="N20" s="516"/>
      <c r="O20" s="516"/>
      <c r="P20" s="516"/>
      <c r="Q20" s="516"/>
      <c r="R20" s="250"/>
      <c r="S20" s="250"/>
      <c r="AA20" s="254"/>
      <c r="AD20" s="205"/>
      <c r="AF20" s="197"/>
      <c r="AM20" s="66"/>
      <c r="AN20" s="66"/>
      <c r="AT20" s="66"/>
      <c r="AU20" s="66"/>
      <c r="AV20" s="66"/>
      <c r="AW20" s="66"/>
      <c r="AX20" s="66"/>
      <c r="AY20" s="66"/>
      <c r="AZ20" s="66"/>
      <c r="BA20" s="66"/>
      <c r="BB20" s="66"/>
    </row>
    <row r="21" spans="1:54" s="24" customFormat="1" ht="15.75" customHeight="1">
      <c r="A21" s="509" t="s">
        <v>56</v>
      </c>
      <c r="B21" s="509"/>
      <c r="C21" s="509"/>
      <c r="D21" s="509"/>
      <c r="E21" s="509"/>
      <c r="F21" s="509"/>
      <c r="G21" s="496" t="s">
        <v>57</v>
      </c>
      <c r="H21" s="496"/>
      <c r="I21" s="516" t="s">
        <v>58</v>
      </c>
      <c r="J21" s="516"/>
      <c r="K21" s="516"/>
      <c r="L21" s="516"/>
      <c r="M21" s="516"/>
      <c r="N21" s="516"/>
      <c r="O21" s="516"/>
      <c r="P21" s="516"/>
      <c r="Q21" s="516"/>
      <c r="R21" s="250"/>
      <c r="S21" s="250"/>
      <c r="T21" s="250"/>
      <c r="AA21" s="254"/>
      <c r="AB21" s="204"/>
      <c r="AC21" s="198"/>
      <c r="AD21" s="205"/>
      <c r="AF21" s="197"/>
      <c r="AM21" s="66"/>
      <c r="AN21" s="66"/>
      <c r="AT21" s="66"/>
      <c r="AU21" s="66"/>
      <c r="AV21" s="66"/>
      <c r="AW21" s="66"/>
      <c r="AX21" s="66"/>
      <c r="AY21" s="66"/>
      <c r="AZ21" s="66"/>
      <c r="BA21" s="66"/>
      <c r="BB21" s="66"/>
    </row>
    <row r="22" spans="1:54" s="24" customFormat="1" ht="15.6" customHeight="1">
      <c r="A22" s="511" t="s">
        <v>59</v>
      </c>
      <c r="B22" s="511"/>
      <c r="C22" s="511"/>
      <c r="D22" s="511"/>
      <c r="E22" s="511"/>
      <c r="F22" s="511"/>
      <c r="G22" s="512" t="str">
        <f t="shared" ref="G22:G33" si="0">AF170</f>
        <v>0.396 IPLV</v>
      </c>
      <c r="H22" s="512"/>
      <c r="I22" s="238"/>
      <c r="K22" s="250"/>
      <c r="L22" s="250"/>
      <c r="M22" s="250"/>
      <c r="N22" s="250"/>
      <c r="O22" s="250"/>
      <c r="P22" s="250"/>
      <c r="Q22" s="250"/>
      <c r="R22" s="250"/>
      <c r="S22" s="250"/>
      <c r="V22" s="514" t="s">
        <v>60</v>
      </c>
      <c r="W22" s="515"/>
      <c r="X22" s="250"/>
      <c r="Y22" s="250"/>
      <c r="Z22" s="250"/>
      <c r="AA22" s="240"/>
      <c r="AB22" s="204"/>
      <c r="AC22" s="198"/>
      <c r="AD22" s="198"/>
      <c r="AE22" s="206"/>
      <c r="AM22" s="66"/>
      <c r="AN22" s="66"/>
      <c r="AT22" s="66"/>
      <c r="AU22" s="66"/>
      <c r="AV22" s="66"/>
      <c r="AW22" s="66"/>
      <c r="AX22" s="66"/>
      <c r="AY22" s="66"/>
      <c r="AZ22" s="66"/>
      <c r="BA22" s="66"/>
      <c r="BB22" s="66"/>
    </row>
    <row r="23" spans="1:54" s="24" customFormat="1" ht="15.75" customHeight="1">
      <c r="A23" s="493" t="s">
        <v>59</v>
      </c>
      <c r="B23" s="493"/>
      <c r="C23" s="493"/>
      <c r="D23" s="493"/>
      <c r="E23" s="493"/>
      <c r="F23" s="493"/>
      <c r="G23" s="510" t="str">
        <f t="shared" si="0"/>
        <v>0.36 IPLV</v>
      </c>
      <c r="H23" s="510"/>
      <c r="I23" s="182"/>
      <c r="K23" s="250"/>
      <c r="L23" s="250"/>
      <c r="M23" s="250"/>
      <c r="N23" s="250"/>
      <c r="O23" s="250"/>
      <c r="P23" s="250"/>
      <c r="Q23" s="250"/>
      <c r="R23" s="250"/>
      <c r="S23" s="250"/>
      <c r="T23" s="250"/>
      <c r="V23" s="250"/>
      <c r="W23" s="250"/>
      <c r="X23" s="341" t="s">
        <v>60</v>
      </c>
      <c r="Y23" s="250"/>
      <c r="Z23" s="250"/>
      <c r="AA23" s="240"/>
      <c r="AB23" s="204"/>
      <c r="AE23" s="206"/>
      <c r="AM23" s="66"/>
      <c r="AN23" s="66"/>
      <c r="AT23" s="66"/>
      <c r="AU23" s="66"/>
      <c r="AV23" s="66"/>
      <c r="AW23" s="66"/>
      <c r="AX23" s="66"/>
      <c r="AY23" s="66"/>
      <c r="AZ23" s="66"/>
      <c r="BA23" s="66"/>
      <c r="BB23" s="66"/>
    </row>
    <row r="24" spans="1:54" s="24" customFormat="1" ht="15.75" customHeight="1">
      <c r="A24" s="493" t="s">
        <v>59</v>
      </c>
      <c r="B24" s="493"/>
      <c r="C24" s="493"/>
      <c r="D24" s="493"/>
      <c r="E24" s="493"/>
      <c r="F24" s="493"/>
      <c r="G24" s="510" t="str">
        <f t="shared" si="0"/>
        <v>0.351 IPLV</v>
      </c>
      <c r="H24" s="510"/>
      <c r="I24" s="182"/>
      <c r="K24" s="250"/>
      <c r="L24" s="181"/>
      <c r="M24" s="181"/>
      <c r="N24" s="181"/>
      <c r="O24" s="181"/>
      <c r="P24" s="181"/>
      <c r="Q24" s="181"/>
      <c r="R24" s="181"/>
      <c r="S24" s="181"/>
      <c r="T24" s="181"/>
      <c r="W24" s="174"/>
      <c r="X24" s="174"/>
      <c r="Y24" s="341" t="s">
        <v>60</v>
      </c>
      <c r="Z24" s="249"/>
      <c r="AA24" s="241"/>
      <c r="AB24" s="204"/>
      <c r="AE24" s="206"/>
      <c r="AM24" s="66"/>
      <c r="AN24" s="66"/>
      <c r="AT24" s="66"/>
      <c r="AU24" s="66"/>
      <c r="AV24" s="66"/>
      <c r="AW24" s="66"/>
      <c r="AX24" s="66"/>
      <c r="AY24" s="66"/>
      <c r="AZ24" s="66"/>
      <c r="BA24" s="66"/>
      <c r="BB24" s="66"/>
    </row>
    <row r="25" spans="1:54" s="24" customFormat="1" ht="13.5" customHeight="1">
      <c r="A25" s="493" t="s">
        <v>59</v>
      </c>
      <c r="B25" s="493"/>
      <c r="C25" s="493"/>
      <c r="D25" s="493"/>
      <c r="E25" s="493"/>
      <c r="F25" s="493"/>
      <c r="G25" s="510" t="str">
        <f t="shared" si="0"/>
        <v>0.342 IPLV</v>
      </c>
      <c r="H25" s="510"/>
      <c r="I25" s="182"/>
      <c r="K25" s="250"/>
      <c r="L25" s="181"/>
      <c r="M25" s="181"/>
      <c r="N25" s="181"/>
      <c r="O25" s="181"/>
      <c r="P25" s="181"/>
      <c r="Q25" s="181"/>
      <c r="R25" s="181"/>
      <c r="S25" s="181"/>
      <c r="T25" s="181"/>
      <c r="W25" s="174"/>
      <c r="X25" s="174"/>
      <c r="Y25" s="174"/>
      <c r="Z25" s="341" t="s">
        <v>60</v>
      </c>
      <c r="AA25" s="242"/>
      <c r="AB25" s="204"/>
      <c r="AM25" s="56"/>
      <c r="AN25" s="60"/>
      <c r="AT25" s="60"/>
      <c r="AU25" s="60"/>
      <c r="AV25" s="60"/>
      <c r="AW25" s="63"/>
      <c r="AX25" s="63"/>
      <c r="AY25" s="63"/>
      <c r="AZ25" s="63"/>
      <c r="BA25" s="63"/>
      <c r="BB25" s="63"/>
    </row>
    <row r="26" spans="1:54" s="24" customFormat="1" ht="12.75" customHeight="1">
      <c r="A26" s="493" t="s">
        <v>59</v>
      </c>
      <c r="B26" s="493"/>
      <c r="C26" s="493"/>
      <c r="D26" s="493"/>
      <c r="E26" s="493"/>
      <c r="F26" s="493"/>
      <c r="G26" s="510" t="str">
        <f t="shared" si="0"/>
        <v>0.342 IPLV</v>
      </c>
      <c r="H26" s="510"/>
      <c r="I26" s="182"/>
      <c r="K26" s="250"/>
      <c r="L26" s="181"/>
      <c r="M26" s="181"/>
      <c r="N26" s="181"/>
      <c r="O26" s="181"/>
      <c r="P26" s="181"/>
      <c r="Q26" s="181"/>
      <c r="R26" s="181"/>
      <c r="S26" s="181"/>
      <c r="T26" s="181"/>
      <c r="V26" s="249"/>
      <c r="W26" s="174"/>
      <c r="X26" s="174"/>
      <c r="Y26" s="174"/>
      <c r="Z26" s="174"/>
      <c r="AA26" s="341" t="s">
        <v>60</v>
      </c>
      <c r="AB26" s="204"/>
      <c r="AL26" s="56"/>
      <c r="AM26" s="56"/>
      <c r="AN26" s="60"/>
      <c r="AT26" s="60"/>
      <c r="AU26" s="60"/>
      <c r="AV26" s="60"/>
      <c r="AW26" s="63"/>
      <c r="AX26" s="63"/>
      <c r="AY26" s="63"/>
      <c r="AZ26" s="63"/>
      <c r="BA26" s="63"/>
    </row>
    <row r="27" spans="1:54" s="24" customFormat="1" ht="12.75" customHeight="1">
      <c r="A27" s="493" t="s">
        <v>61</v>
      </c>
      <c r="B27" s="493"/>
      <c r="C27" s="493"/>
      <c r="D27" s="493"/>
      <c r="E27" s="493"/>
      <c r="F27" s="493"/>
      <c r="G27" s="510" t="str">
        <f t="shared" si="0"/>
        <v>0.45 IPLV</v>
      </c>
      <c r="H27" s="510"/>
      <c r="I27" s="182"/>
      <c r="K27" s="250"/>
      <c r="L27" s="250"/>
      <c r="M27" s="250"/>
      <c r="N27" s="250"/>
      <c r="O27" s="250"/>
      <c r="P27" s="250"/>
      <c r="Q27" s="250"/>
      <c r="R27" s="250"/>
      <c r="S27" s="250"/>
      <c r="T27" s="250"/>
      <c r="V27" s="341" t="s">
        <v>60</v>
      </c>
      <c r="W27" s="250"/>
      <c r="Z27" s="250"/>
      <c r="AA27" s="240"/>
      <c r="AB27" s="204"/>
      <c r="AL27" s="56"/>
      <c r="AM27" s="56"/>
      <c r="AN27" s="60"/>
      <c r="AT27" s="60"/>
      <c r="AU27" s="68"/>
      <c r="AV27" s="69"/>
      <c r="AW27" s="63"/>
      <c r="AX27" s="63"/>
      <c r="AY27" s="63"/>
      <c r="AZ27" s="63"/>
      <c r="BA27" s="63"/>
    </row>
    <row r="28" spans="1:54" s="24" customFormat="1" ht="12.75" customHeight="1">
      <c r="A28" s="493" t="s">
        <v>61</v>
      </c>
      <c r="B28" s="493"/>
      <c r="C28" s="493"/>
      <c r="D28" s="493"/>
      <c r="E28" s="493"/>
      <c r="F28" s="493"/>
      <c r="G28" s="510" t="str">
        <f t="shared" si="0"/>
        <v>0.441 IPLV</v>
      </c>
      <c r="H28" s="510"/>
      <c r="I28" s="182"/>
      <c r="K28" s="250"/>
      <c r="L28" s="250"/>
      <c r="M28" s="250"/>
      <c r="N28" s="250"/>
      <c r="O28" s="250"/>
      <c r="P28" s="250"/>
      <c r="Q28" s="250"/>
      <c r="R28" s="250"/>
      <c r="S28" s="250"/>
      <c r="T28" s="250"/>
      <c r="W28" s="341" t="s">
        <v>60</v>
      </c>
      <c r="X28" s="174"/>
      <c r="Z28" s="249"/>
      <c r="AA28" s="241"/>
      <c r="AB28" s="204"/>
      <c r="AL28" s="56"/>
      <c r="AM28" s="56"/>
      <c r="AN28" s="60"/>
      <c r="AT28" s="60"/>
      <c r="AU28" s="68"/>
      <c r="AV28" s="63"/>
      <c r="AW28" s="56"/>
      <c r="AX28" s="56"/>
      <c r="AY28" s="63"/>
      <c r="AZ28" s="63"/>
      <c r="BA28" s="63"/>
    </row>
    <row r="29" spans="1:54" s="24" customFormat="1" ht="12.75" customHeight="1">
      <c r="A29" s="493" t="s">
        <v>61</v>
      </c>
      <c r="B29" s="493"/>
      <c r="C29" s="493"/>
      <c r="D29" s="493"/>
      <c r="E29" s="493"/>
      <c r="F29" s="493"/>
      <c r="G29" s="510" t="str">
        <f t="shared" si="0"/>
        <v>0.396 IPLV</v>
      </c>
      <c r="H29" s="510"/>
      <c r="I29" s="182"/>
      <c r="K29" s="250"/>
      <c r="L29" s="174"/>
      <c r="M29" s="174"/>
      <c r="N29" s="174"/>
      <c r="O29" s="174"/>
      <c r="P29" s="174"/>
      <c r="Q29" s="174"/>
      <c r="R29" s="174"/>
      <c r="S29" s="174"/>
      <c r="T29" s="174"/>
      <c r="V29" s="174"/>
      <c r="W29" s="174"/>
      <c r="X29" s="341" t="s">
        <v>60</v>
      </c>
      <c r="Y29" s="174"/>
      <c r="Z29" s="174"/>
      <c r="AA29" s="242"/>
      <c r="AB29" s="204"/>
      <c r="AL29" s="56"/>
      <c r="AM29" s="56"/>
      <c r="AN29" s="60"/>
      <c r="AT29" s="60"/>
      <c r="AU29" s="68"/>
      <c r="AV29" s="63"/>
      <c r="AW29" s="56"/>
      <c r="AX29" s="56"/>
      <c r="AY29" s="63"/>
      <c r="AZ29" s="63"/>
      <c r="BA29" s="63"/>
    </row>
    <row r="30" spans="1:54" s="24" customFormat="1" ht="12.75" customHeight="1">
      <c r="A30" s="493" t="s">
        <v>61</v>
      </c>
      <c r="B30" s="493"/>
      <c r="C30" s="493"/>
      <c r="D30" s="493"/>
      <c r="E30" s="493"/>
      <c r="F30" s="493"/>
      <c r="G30" s="510" t="str">
        <f t="shared" si="0"/>
        <v>0.369 IPLV</v>
      </c>
      <c r="H30" s="510"/>
      <c r="I30" s="182"/>
      <c r="K30" s="250"/>
      <c r="L30" s="174"/>
      <c r="M30" s="174"/>
      <c r="N30" s="174"/>
      <c r="O30" s="174"/>
      <c r="P30" s="174"/>
      <c r="Q30" s="174"/>
      <c r="R30" s="174"/>
      <c r="S30" s="174"/>
      <c r="T30" s="174"/>
      <c r="V30" s="174"/>
      <c r="W30" s="174"/>
      <c r="Y30" s="514" t="s">
        <v>60</v>
      </c>
      <c r="Z30" s="515"/>
      <c r="AA30" s="242"/>
      <c r="AB30" s="204"/>
      <c r="AC30" s="225" t="s">
        <v>62</v>
      </c>
      <c r="AD30" s="226" t="s">
        <v>63</v>
      </c>
      <c r="AE30" s="225" t="s">
        <v>64</v>
      </c>
      <c r="AF30" s="225" t="str">
        <f t="shared" ref="AF30:AF31" si="1">AP50</f>
        <v>Base</v>
      </c>
      <c r="AG30" s="225" t="s">
        <v>65</v>
      </c>
      <c r="AH30" s="225" t="s">
        <v>66</v>
      </c>
      <c r="AI30" s="225" t="s">
        <v>67</v>
      </c>
      <c r="AJ30" s="225" t="s">
        <v>68</v>
      </c>
      <c r="AK30" s="225" t="s">
        <v>69</v>
      </c>
      <c r="AL30" s="56"/>
      <c r="AM30" s="56"/>
      <c r="AN30" s="60"/>
      <c r="AT30" s="60"/>
      <c r="AU30" s="68"/>
      <c r="AV30" s="63"/>
      <c r="AW30" s="56"/>
      <c r="AX30" s="56"/>
      <c r="AY30" s="63"/>
      <c r="AZ30" s="63"/>
      <c r="BA30" s="63"/>
    </row>
    <row r="31" spans="1:54" s="24" customFormat="1" ht="12.75" customHeight="1">
      <c r="A31" s="493" t="s">
        <v>61</v>
      </c>
      <c r="B31" s="493"/>
      <c r="C31" s="493"/>
      <c r="D31" s="493"/>
      <c r="E31" s="493"/>
      <c r="F31" s="493"/>
      <c r="G31" s="510" t="str">
        <f t="shared" si="0"/>
        <v>0.342 IPLV</v>
      </c>
      <c r="H31" s="510"/>
      <c r="I31" s="182"/>
      <c r="K31" s="250"/>
      <c r="L31" s="174"/>
      <c r="M31" s="174"/>
      <c r="N31" s="174"/>
      <c r="O31" s="174"/>
      <c r="P31" s="174"/>
      <c r="Q31" s="174"/>
      <c r="R31" s="174"/>
      <c r="S31" s="174"/>
      <c r="T31" s="174"/>
      <c r="V31" s="174"/>
      <c r="W31" s="174"/>
      <c r="X31" s="174"/>
      <c r="Y31" s="174"/>
      <c r="Z31" s="174"/>
      <c r="AA31" s="341" t="s">
        <v>60</v>
      </c>
      <c r="AB31" s="204"/>
      <c r="AC31" s="227" t="e">
        <f t="shared" ref="AC31:AC48" si="2">Y51/Q51/W51</f>
        <v>#VALUE!</v>
      </c>
      <c r="AD31" s="228" t="str">
        <f t="shared" ref="AD31:AD48" si="3">IF(AS51&lt;&gt;"",IF(AK31&lt;&gt;Y51,Y51/Q51/W51,""),"")</f>
        <v/>
      </c>
      <c r="AE31" s="180" t="str">
        <f t="shared" ref="AE31:AE48" si="4">IF(A51="Add_Economizers","",IF(AB51="C",IF(AU51="Tier1",VLOOKUP(CONCATENATE(A51,G51),$AE$170:$AK$181,7,FALSE),VLOOKUP(CONCATENATE(A51,G51),$AE$170:$AM$181,9,FALSE)),IF(AJ51&lt;&gt;"",VLOOKUP(CONCATENATE(A51,AJ51),$AV$47:$AY$56,4,FALSE),"")))</f>
        <v/>
      </c>
      <c r="AF31" s="229" t="str">
        <f t="shared" si="1"/>
        <v xml:space="preserve"> </v>
      </c>
      <c r="AG31" s="225" t="e">
        <f t="shared" ref="AG31:AG48" si="5">AF31*Q51*W51</f>
        <v>#VALUE!</v>
      </c>
      <c r="AH31" s="248" t="e">
        <f t="shared" ref="AH31" si="6">IF(AB51="C",ABS(U51-AL51),ABS(AK51-U51))</f>
        <v>#N/A</v>
      </c>
      <c r="AI31" s="230" t="str">
        <f t="shared" ref="AI31" si="7">AQ51</f>
        <v xml:space="preserve"> </v>
      </c>
      <c r="AJ31" s="231" t="e">
        <f t="shared" ref="AJ31:AJ48" si="8">AI31*AH31*Q51*W51</f>
        <v>#VALUE!</v>
      </c>
      <c r="AK31" s="110" t="e">
        <f t="shared" ref="AK31" si="9">AJ31+AG31</f>
        <v>#VALUE!</v>
      </c>
      <c r="AL31" s="61"/>
      <c r="AM31" s="56"/>
      <c r="AN31" s="60"/>
      <c r="AT31" s="60"/>
      <c r="AU31" s="68"/>
      <c r="AV31" s="63"/>
      <c r="AW31" s="56"/>
      <c r="AX31" s="56"/>
      <c r="AY31" s="63"/>
      <c r="AZ31" s="63"/>
      <c r="BA31" s="63"/>
    </row>
    <row r="32" spans="1:54" s="24" customFormat="1" ht="12.75" customHeight="1">
      <c r="A32" s="493" t="s">
        <v>70</v>
      </c>
      <c r="B32" s="493"/>
      <c r="C32" s="493"/>
      <c r="D32" s="493"/>
      <c r="E32" s="493"/>
      <c r="F32" s="493"/>
      <c r="G32" s="510" t="str">
        <f t="shared" si="0"/>
        <v>0.796 IPLV</v>
      </c>
      <c r="H32" s="510"/>
      <c r="I32" s="182"/>
      <c r="K32" s="250"/>
      <c r="L32" s="174"/>
      <c r="M32" s="174"/>
      <c r="N32" s="174"/>
      <c r="O32" s="174"/>
      <c r="P32" s="174"/>
      <c r="Q32" s="174"/>
      <c r="R32" s="174"/>
      <c r="S32" s="174"/>
      <c r="T32" s="174"/>
      <c r="V32" s="503" t="s">
        <v>71</v>
      </c>
      <c r="W32" s="504"/>
      <c r="X32" s="174"/>
      <c r="Y32" s="174"/>
      <c r="Z32" s="174"/>
      <c r="AA32" s="242"/>
      <c r="AB32" s="204"/>
      <c r="AC32" s="227" t="e">
        <f t="shared" si="2"/>
        <v>#VALUE!</v>
      </c>
      <c r="AD32" s="228" t="str">
        <f t="shared" si="3"/>
        <v/>
      </c>
      <c r="AE32" s="180" t="str">
        <f t="shared" si="4"/>
        <v/>
      </c>
      <c r="AF32" s="229" t="str">
        <f t="shared" ref="AF32:AF48" si="10">AP52</f>
        <v xml:space="preserve"> </v>
      </c>
      <c r="AG32" s="225" t="e">
        <f t="shared" si="5"/>
        <v>#VALUE!</v>
      </c>
      <c r="AH32" s="248" t="e">
        <f t="shared" ref="AH32:AH48" si="11">IF(AB52="C",ABS(U52-AL52),ABS(AK52-U52))</f>
        <v>#N/A</v>
      </c>
      <c r="AI32" s="230" t="str">
        <f t="shared" ref="AI32:AI48" si="12">AQ52</f>
        <v xml:space="preserve"> </v>
      </c>
      <c r="AJ32" s="231" t="e">
        <f t="shared" si="8"/>
        <v>#VALUE!</v>
      </c>
      <c r="AK32" s="110" t="e">
        <f t="shared" ref="AK32:AK48" si="13">AJ32+AG32</f>
        <v>#VALUE!</v>
      </c>
      <c r="AL32" s="61"/>
      <c r="AM32" s="56"/>
      <c r="AN32" s="60"/>
      <c r="AT32" s="60"/>
      <c r="AU32" s="68"/>
      <c r="AV32" s="63"/>
      <c r="AW32" s="56"/>
      <c r="AX32" s="56"/>
      <c r="AY32" s="63"/>
      <c r="AZ32" s="63"/>
      <c r="BA32" s="63"/>
    </row>
    <row r="33" spans="1:58" s="24" customFormat="1" ht="12.75" customHeight="1">
      <c r="A33" s="521" t="s">
        <v>70</v>
      </c>
      <c r="B33" s="521"/>
      <c r="C33" s="521"/>
      <c r="D33" s="521"/>
      <c r="E33" s="521"/>
      <c r="F33" s="521"/>
      <c r="G33" s="520" t="str">
        <f t="shared" si="0"/>
        <v>0.779 IPLV</v>
      </c>
      <c r="H33" s="520"/>
      <c r="I33" s="182"/>
      <c r="K33" s="250"/>
      <c r="L33" s="174"/>
      <c r="M33" s="174"/>
      <c r="N33" s="174"/>
      <c r="O33" s="174"/>
      <c r="P33" s="174"/>
      <c r="Q33" s="174"/>
      <c r="R33" s="174"/>
      <c r="S33" s="174"/>
      <c r="T33" s="174"/>
      <c r="V33" s="174"/>
      <c r="X33" s="503" t="s">
        <v>71</v>
      </c>
      <c r="Y33" s="503"/>
      <c r="Z33" s="503"/>
      <c r="AA33" s="504"/>
      <c r="AC33" s="227" t="e">
        <f t="shared" si="2"/>
        <v>#VALUE!</v>
      </c>
      <c r="AD33" s="228" t="str">
        <f t="shared" si="3"/>
        <v/>
      </c>
      <c r="AE33" s="180" t="str">
        <f t="shared" si="4"/>
        <v/>
      </c>
      <c r="AF33" s="229" t="str">
        <f t="shared" si="10"/>
        <v xml:space="preserve"> </v>
      </c>
      <c r="AG33" s="225" t="e">
        <f t="shared" si="5"/>
        <v>#VALUE!</v>
      </c>
      <c r="AH33" s="248" t="e">
        <f t="shared" si="11"/>
        <v>#N/A</v>
      </c>
      <c r="AI33" s="230" t="str">
        <f t="shared" si="12"/>
        <v xml:space="preserve"> </v>
      </c>
      <c r="AJ33" s="231" t="e">
        <f t="shared" si="8"/>
        <v>#VALUE!</v>
      </c>
      <c r="AK33" s="110" t="e">
        <f t="shared" si="13"/>
        <v>#VALUE!</v>
      </c>
      <c r="AL33" s="61"/>
      <c r="AM33" s="56"/>
      <c r="AN33" s="60"/>
      <c r="AT33" s="60"/>
      <c r="AU33" s="68"/>
      <c r="AV33" s="63"/>
      <c r="AW33" s="56"/>
      <c r="AX33" s="56"/>
      <c r="AY33" s="63"/>
      <c r="AZ33" s="63"/>
      <c r="BA33" s="63"/>
    </row>
    <row r="34" spans="1:58" s="24" customFormat="1" ht="23.25" customHeight="1">
      <c r="A34" s="511" t="s">
        <v>72</v>
      </c>
      <c r="B34" s="511"/>
      <c r="C34" s="511"/>
      <c r="D34" s="511"/>
      <c r="E34" s="511"/>
      <c r="F34" s="511"/>
      <c r="G34" s="512" t="s">
        <v>73</v>
      </c>
      <c r="H34" s="512"/>
      <c r="I34" s="243"/>
      <c r="J34" s="244"/>
      <c r="K34" s="244"/>
      <c r="L34" s="244"/>
      <c r="M34" s="244"/>
      <c r="N34" s="322" t="s">
        <v>74</v>
      </c>
      <c r="O34" s="245"/>
      <c r="P34" s="322" t="s">
        <v>74</v>
      </c>
      <c r="Q34" s="322" t="s">
        <v>74</v>
      </c>
      <c r="R34" s="244"/>
      <c r="S34" s="244"/>
      <c r="T34" s="244"/>
      <c r="U34" s="246"/>
      <c r="V34" s="244"/>
      <c r="W34" s="244"/>
      <c r="X34" s="244"/>
      <c r="Y34" s="244"/>
      <c r="Z34" s="244"/>
      <c r="AA34" s="247"/>
      <c r="AC34" s="227" t="e">
        <f t="shared" si="2"/>
        <v>#VALUE!</v>
      </c>
      <c r="AD34" s="228" t="str">
        <f t="shared" si="3"/>
        <v/>
      </c>
      <c r="AE34" s="180" t="str">
        <f t="shared" si="4"/>
        <v/>
      </c>
      <c r="AF34" s="229" t="str">
        <f t="shared" si="10"/>
        <v xml:space="preserve"> </v>
      </c>
      <c r="AG34" s="225" t="e">
        <f t="shared" si="5"/>
        <v>#VALUE!</v>
      </c>
      <c r="AH34" s="248" t="e">
        <f t="shared" si="11"/>
        <v>#N/A</v>
      </c>
      <c r="AI34" s="230" t="str">
        <f t="shared" si="12"/>
        <v xml:space="preserve"> </v>
      </c>
      <c r="AJ34" s="231" t="e">
        <f t="shared" si="8"/>
        <v>#VALUE!</v>
      </c>
      <c r="AK34" s="110" t="e">
        <f t="shared" si="13"/>
        <v>#VALUE!</v>
      </c>
      <c r="AL34" s="49"/>
      <c r="AM34" s="56"/>
      <c r="AN34" s="60"/>
      <c r="AT34" s="60"/>
      <c r="AU34" s="68"/>
      <c r="AV34" s="63"/>
      <c r="AW34" s="56"/>
      <c r="AX34" s="56"/>
      <c r="AY34" s="63"/>
      <c r="AZ34" s="63"/>
      <c r="BA34" s="63"/>
    </row>
    <row r="35" spans="1:58" s="24" customFormat="1" ht="12.75" customHeight="1">
      <c r="A35" s="113"/>
      <c r="B35" s="113"/>
      <c r="C35" s="113"/>
      <c r="D35" s="113"/>
      <c r="E35" s="113"/>
      <c r="F35" s="113"/>
      <c r="G35" s="323"/>
      <c r="H35" s="323"/>
      <c r="I35" s="324"/>
      <c r="J35" s="324"/>
      <c r="K35" s="324"/>
      <c r="L35" s="324"/>
      <c r="M35" s="324"/>
      <c r="N35" s="324"/>
      <c r="O35" s="324"/>
      <c r="P35" s="324"/>
      <c r="Q35" s="324"/>
      <c r="R35" s="324"/>
      <c r="S35" s="324"/>
      <c r="T35" s="324"/>
      <c r="U35" s="324"/>
      <c r="V35" s="324"/>
      <c r="W35" s="324"/>
      <c r="X35" s="324"/>
      <c r="Y35" s="324"/>
      <c r="Z35" s="324"/>
      <c r="AA35" s="325"/>
      <c r="AC35" s="227" t="e">
        <f t="shared" si="2"/>
        <v>#VALUE!</v>
      </c>
      <c r="AD35" s="228" t="str">
        <f t="shared" si="3"/>
        <v/>
      </c>
      <c r="AE35" s="180" t="str">
        <f t="shared" si="4"/>
        <v/>
      </c>
      <c r="AF35" s="229" t="str">
        <f t="shared" si="10"/>
        <v xml:space="preserve"> </v>
      </c>
      <c r="AG35" s="225" t="e">
        <f t="shared" si="5"/>
        <v>#VALUE!</v>
      </c>
      <c r="AH35" s="248" t="e">
        <f t="shared" si="11"/>
        <v>#N/A</v>
      </c>
      <c r="AI35" s="230" t="str">
        <f t="shared" si="12"/>
        <v xml:space="preserve"> </v>
      </c>
      <c r="AJ35" s="231" t="e">
        <f t="shared" si="8"/>
        <v>#VALUE!</v>
      </c>
      <c r="AK35" s="110" t="e">
        <f t="shared" si="13"/>
        <v>#VALUE!</v>
      </c>
      <c r="AL35" s="64"/>
      <c r="AM35" s="56"/>
      <c r="AN35" s="60"/>
      <c r="AT35" s="60"/>
      <c r="AU35" s="68"/>
      <c r="AV35" s="63"/>
      <c r="AW35" s="56"/>
      <c r="AX35" s="56"/>
      <c r="AY35" s="63"/>
      <c r="AZ35" s="63"/>
      <c r="BA35" s="63"/>
    </row>
    <row r="36" spans="1:58" s="24" customFormat="1" ht="12.75" customHeight="1">
      <c r="A36" s="493" t="s">
        <v>75</v>
      </c>
      <c r="B36" s="493"/>
      <c r="C36" s="493"/>
      <c r="D36" s="493"/>
      <c r="E36" s="493"/>
      <c r="F36" s="493"/>
      <c r="G36" s="492" t="s">
        <v>76</v>
      </c>
      <c r="H36" s="492"/>
      <c r="I36" s="492"/>
      <c r="J36" s="492"/>
      <c r="K36" s="37"/>
      <c r="L36" s="37"/>
      <c r="M36" s="37"/>
      <c r="N36" s="37"/>
      <c r="O36" s="37"/>
      <c r="P36" s="37"/>
      <c r="Q36" s="502" t="s">
        <v>77</v>
      </c>
      <c r="R36" s="502"/>
      <c r="S36" s="502"/>
      <c r="T36" s="502"/>
      <c r="U36" s="502"/>
      <c r="V36" s="502"/>
      <c r="W36" s="502"/>
      <c r="X36" s="502"/>
      <c r="Y36" s="502"/>
      <c r="Z36" s="502"/>
      <c r="AA36" s="502"/>
      <c r="AC36" s="227" t="e">
        <f t="shared" si="2"/>
        <v>#VALUE!</v>
      </c>
      <c r="AD36" s="228" t="str">
        <f t="shared" si="3"/>
        <v/>
      </c>
      <c r="AE36" s="180" t="str">
        <f t="shared" si="4"/>
        <v/>
      </c>
      <c r="AF36" s="229" t="str">
        <f t="shared" si="10"/>
        <v xml:space="preserve"> </v>
      </c>
      <c r="AG36" s="225" t="e">
        <f t="shared" si="5"/>
        <v>#VALUE!</v>
      </c>
      <c r="AH36" s="248" t="e">
        <f t="shared" si="11"/>
        <v>#N/A</v>
      </c>
      <c r="AI36" s="230" t="str">
        <f t="shared" si="12"/>
        <v xml:space="preserve"> </v>
      </c>
      <c r="AJ36" s="231" t="e">
        <f t="shared" si="8"/>
        <v>#VALUE!</v>
      </c>
      <c r="AK36" s="110" t="e">
        <f t="shared" si="13"/>
        <v>#VALUE!</v>
      </c>
      <c r="AL36" s="65"/>
      <c r="AM36" s="56"/>
      <c r="AN36" s="60"/>
      <c r="AT36" s="60"/>
      <c r="AU36" s="68"/>
      <c r="AV36" s="63"/>
      <c r="AW36" s="56"/>
      <c r="AX36" s="56"/>
      <c r="AY36" s="63"/>
      <c r="AZ36" s="63"/>
      <c r="BA36" s="63"/>
    </row>
    <row r="37" spans="1:58" s="24" customFormat="1" ht="12.75" customHeight="1">
      <c r="A37" s="493" t="s">
        <v>78</v>
      </c>
      <c r="B37" s="493"/>
      <c r="C37" s="493"/>
      <c r="D37" s="493"/>
      <c r="E37" s="493"/>
      <c r="F37" s="493"/>
      <c r="G37" s="492" t="s">
        <v>79</v>
      </c>
      <c r="H37" s="492"/>
      <c r="I37" s="492"/>
      <c r="J37" s="492"/>
      <c r="K37" s="37"/>
      <c r="L37" s="37"/>
      <c r="M37" s="37"/>
      <c r="N37" s="37"/>
      <c r="O37" s="37"/>
      <c r="P37" s="37"/>
      <c r="Q37" s="502" t="s">
        <v>80</v>
      </c>
      <c r="R37" s="502"/>
      <c r="S37" s="502"/>
      <c r="T37" s="502"/>
      <c r="U37" s="502"/>
      <c r="V37" s="502"/>
      <c r="W37" s="502"/>
      <c r="X37" s="502"/>
      <c r="Y37" s="502"/>
      <c r="Z37" s="502"/>
      <c r="AA37" s="502"/>
      <c r="AB37" s="207"/>
      <c r="AC37" s="227" t="e">
        <f t="shared" si="2"/>
        <v>#VALUE!</v>
      </c>
      <c r="AD37" s="228" t="str">
        <f t="shared" si="3"/>
        <v/>
      </c>
      <c r="AE37" s="180" t="str">
        <f t="shared" si="4"/>
        <v/>
      </c>
      <c r="AF37" s="229" t="str">
        <f t="shared" si="10"/>
        <v xml:space="preserve"> </v>
      </c>
      <c r="AG37" s="225" t="e">
        <f t="shared" si="5"/>
        <v>#VALUE!</v>
      </c>
      <c r="AH37" s="248" t="e">
        <f t="shared" si="11"/>
        <v>#N/A</v>
      </c>
      <c r="AI37" s="230" t="str">
        <f t="shared" si="12"/>
        <v xml:space="preserve"> </v>
      </c>
      <c r="AJ37" s="231" t="e">
        <f t="shared" si="8"/>
        <v>#VALUE!</v>
      </c>
      <c r="AK37" s="110" t="e">
        <f t="shared" si="13"/>
        <v>#VALUE!</v>
      </c>
      <c r="AL37" s="65"/>
      <c r="AM37" s="56"/>
      <c r="AN37" s="60"/>
      <c r="AT37" s="60"/>
      <c r="AU37" s="68"/>
      <c r="AV37" s="63"/>
      <c r="AW37" s="56"/>
      <c r="AX37" s="56"/>
      <c r="AY37" s="63"/>
      <c r="AZ37" s="63"/>
      <c r="BA37" s="63"/>
    </row>
    <row r="38" spans="1:58" s="24" customFormat="1">
      <c r="A38" s="493" t="s">
        <v>81</v>
      </c>
      <c r="B38" s="493"/>
      <c r="C38" s="493"/>
      <c r="D38" s="493"/>
      <c r="E38" s="493"/>
      <c r="F38" s="493"/>
      <c r="G38" s="492" t="s">
        <v>82</v>
      </c>
      <c r="H38" s="492"/>
      <c r="I38" s="492"/>
      <c r="J38" s="492"/>
      <c r="K38" s="37"/>
      <c r="L38" s="37"/>
      <c r="M38" s="37"/>
      <c r="N38" s="37"/>
      <c r="O38" s="37"/>
      <c r="P38" s="37"/>
      <c r="Q38" s="502" t="s">
        <v>83</v>
      </c>
      <c r="R38" s="502"/>
      <c r="S38" s="502"/>
      <c r="T38" s="502"/>
      <c r="U38" s="502"/>
      <c r="V38" s="502"/>
      <c r="W38" s="502"/>
      <c r="X38" s="502"/>
      <c r="Y38" s="502"/>
      <c r="Z38" s="502"/>
      <c r="AA38" s="502"/>
      <c r="AC38" s="227" t="e">
        <f t="shared" si="2"/>
        <v>#VALUE!</v>
      </c>
      <c r="AD38" s="228" t="str">
        <f t="shared" si="3"/>
        <v/>
      </c>
      <c r="AE38" s="180" t="str">
        <f t="shared" si="4"/>
        <v/>
      </c>
      <c r="AF38" s="229" t="str">
        <f t="shared" si="10"/>
        <v xml:space="preserve"> </v>
      </c>
      <c r="AG38" s="225" t="e">
        <f t="shared" si="5"/>
        <v>#VALUE!</v>
      </c>
      <c r="AH38" s="248" t="e">
        <f t="shared" si="11"/>
        <v>#N/A</v>
      </c>
      <c r="AI38" s="230" t="str">
        <f t="shared" si="12"/>
        <v xml:space="preserve"> </v>
      </c>
      <c r="AJ38" s="231" t="e">
        <f t="shared" si="8"/>
        <v>#VALUE!</v>
      </c>
      <c r="AK38" s="110" t="e">
        <f t="shared" si="13"/>
        <v>#VALUE!</v>
      </c>
      <c r="AM38" s="56"/>
      <c r="AN38" s="60"/>
      <c r="AT38" s="60"/>
      <c r="AU38" s="68"/>
      <c r="AV38" s="56"/>
      <c r="AW38" s="56"/>
      <c r="AX38" s="56"/>
      <c r="AY38" s="56"/>
      <c r="AZ38" s="56"/>
      <c r="BA38" s="56"/>
    </row>
    <row r="39" spans="1:58" s="24" customFormat="1" ht="12.75" customHeight="1">
      <c r="A39" s="493" t="s">
        <v>84</v>
      </c>
      <c r="B39" s="493"/>
      <c r="C39" s="493"/>
      <c r="D39" s="493"/>
      <c r="E39" s="493"/>
      <c r="F39" s="493"/>
      <c r="G39" s="492" t="s">
        <v>85</v>
      </c>
      <c r="H39" s="492"/>
      <c r="I39" s="492"/>
      <c r="J39" s="492"/>
      <c r="K39" s="37"/>
      <c r="L39" s="37"/>
      <c r="M39" s="37"/>
      <c r="N39" s="37"/>
      <c r="O39" s="37"/>
      <c r="P39" s="37"/>
      <c r="Q39" s="502" t="s">
        <v>86</v>
      </c>
      <c r="R39" s="502"/>
      <c r="S39" s="502"/>
      <c r="T39" s="502"/>
      <c r="U39" s="502"/>
      <c r="V39" s="502"/>
      <c r="W39" s="502"/>
      <c r="X39" s="502"/>
      <c r="Y39" s="502"/>
      <c r="Z39" s="502"/>
      <c r="AA39" s="502"/>
      <c r="AC39" s="227" t="e">
        <f t="shared" si="2"/>
        <v>#VALUE!</v>
      </c>
      <c r="AD39" s="228" t="str">
        <f t="shared" si="3"/>
        <v/>
      </c>
      <c r="AE39" s="180" t="str">
        <f t="shared" si="4"/>
        <v/>
      </c>
      <c r="AF39" s="229" t="str">
        <f t="shared" si="10"/>
        <v xml:space="preserve"> </v>
      </c>
      <c r="AG39" s="225" t="e">
        <f t="shared" si="5"/>
        <v>#VALUE!</v>
      </c>
      <c r="AH39" s="248" t="e">
        <f t="shared" si="11"/>
        <v>#N/A</v>
      </c>
      <c r="AI39" s="230" t="str">
        <f t="shared" si="12"/>
        <v xml:space="preserve"> </v>
      </c>
      <c r="AJ39" s="231" t="e">
        <f t="shared" si="8"/>
        <v>#VALUE!</v>
      </c>
      <c r="AK39" s="110" t="e">
        <f t="shared" si="13"/>
        <v>#VALUE!</v>
      </c>
      <c r="AM39" s="56"/>
      <c r="AN39" s="60"/>
      <c r="AT39" s="60"/>
      <c r="AU39" s="67"/>
      <c r="AV39" s="56"/>
      <c r="AW39" s="60"/>
      <c r="AX39" s="55"/>
      <c r="AY39" s="56"/>
      <c r="AZ39" s="56"/>
      <c r="BA39" s="56"/>
    </row>
    <row r="40" spans="1:58" s="24" customFormat="1" ht="12.75" customHeight="1">
      <c r="A40" s="493" t="s">
        <v>87</v>
      </c>
      <c r="B40" s="493"/>
      <c r="C40" s="493"/>
      <c r="D40" s="493"/>
      <c r="E40" s="493"/>
      <c r="F40" s="493"/>
      <c r="G40" s="492" t="s">
        <v>88</v>
      </c>
      <c r="H40" s="492"/>
      <c r="I40" s="492"/>
      <c r="J40" s="492"/>
      <c r="K40" s="37"/>
      <c r="L40" s="37"/>
      <c r="M40" s="37"/>
      <c r="N40" s="37"/>
      <c r="O40" s="37"/>
      <c r="P40" s="37"/>
      <c r="Q40" s="502"/>
      <c r="R40" s="502"/>
      <c r="S40" s="502"/>
      <c r="T40" s="502"/>
      <c r="U40" s="502"/>
      <c r="V40" s="502"/>
      <c r="W40" s="502"/>
      <c r="X40" s="502"/>
      <c r="Y40" s="502"/>
      <c r="Z40" s="502"/>
      <c r="AA40" s="502"/>
      <c r="AC40" s="227" t="e">
        <f t="shared" si="2"/>
        <v>#VALUE!</v>
      </c>
      <c r="AD40" s="228" t="str">
        <f t="shared" si="3"/>
        <v/>
      </c>
      <c r="AE40" s="180" t="str">
        <f t="shared" si="4"/>
        <v/>
      </c>
      <c r="AF40" s="229" t="str">
        <f t="shared" si="10"/>
        <v xml:space="preserve"> </v>
      </c>
      <c r="AG40" s="225" t="e">
        <f t="shared" si="5"/>
        <v>#VALUE!</v>
      </c>
      <c r="AH40" s="248" t="e">
        <f t="shared" si="11"/>
        <v>#N/A</v>
      </c>
      <c r="AI40" s="230" t="str">
        <f t="shared" si="12"/>
        <v xml:space="preserve"> </v>
      </c>
      <c r="AJ40" s="231" t="e">
        <f t="shared" si="8"/>
        <v>#VALUE!</v>
      </c>
      <c r="AK40" s="110" t="e">
        <f t="shared" si="13"/>
        <v>#VALUE!</v>
      </c>
      <c r="AM40" s="56"/>
      <c r="AN40" s="60"/>
      <c r="AT40" s="60"/>
      <c r="AU40" s="67"/>
      <c r="AV40" s="56"/>
      <c r="AW40" s="60"/>
      <c r="AX40" s="55"/>
      <c r="AY40" s="56"/>
      <c r="AZ40" s="56"/>
      <c r="BA40" s="56"/>
    </row>
    <row r="41" spans="1:58" s="24" customFormat="1" ht="12.75" customHeight="1">
      <c r="A41" s="493" t="s">
        <v>89</v>
      </c>
      <c r="B41" s="493"/>
      <c r="C41" s="493"/>
      <c r="D41" s="493"/>
      <c r="E41" s="493"/>
      <c r="F41" s="493"/>
      <c r="G41" s="492" t="s">
        <v>90</v>
      </c>
      <c r="H41" s="492"/>
      <c r="I41" s="492"/>
      <c r="J41" s="492"/>
      <c r="K41" s="324"/>
      <c r="L41" s="324"/>
      <c r="M41" s="324"/>
      <c r="N41" s="37"/>
      <c r="O41" s="37"/>
      <c r="P41" s="324"/>
      <c r="Q41" s="502"/>
      <c r="R41" s="502"/>
      <c r="S41" s="502"/>
      <c r="T41" s="502"/>
      <c r="U41" s="502"/>
      <c r="V41" s="502"/>
      <c r="W41" s="502"/>
      <c r="X41" s="502"/>
      <c r="Y41" s="502"/>
      <c r="Z41" s="502"/>
      <c r="AA41" s="502"/>
      <c r="AC41" s="227" t="e">
        <f t="shared" si="2"/>
        <v>#VALUE!</v>
      </c>
      <c r="AD41" s="228" t="str">
        <f t="shared" si="3"/>
        <v/>
      </c>
      <c r="AE41" s="180" t="str">
        <f t="shared" si="4"/>
        <v/>
      </c>
      <c r="AF41" s="229" t="str">
        <f t="shared" si="10"/>
        <v xml:space="preserve"> </v>
      </c>
      <c r="AG41" s="225" t="e">
        <f t="shared" si="5"/>
        <v>#VALUE!</v>
      </c>
      <c r="AH41" s="248" t="e">
        <f t="shared" si="11"/>
        <v>#N/A</v>
      </c>
      <c r="AI41" s="230" t="str">
        <f t="shared" si="12"/>
        <v xml:space="preserve"> </v>
      </c>
      <c r="AJ41" s="231" t="e">
        <f t="shared" si="8"/>
        <v>#VALUE!</v>
      </c>
      <c r="AK41" s="110" t="e">
        <f t="shared" si="13"/>
        <v>#VALUE!</v>
      </c>
      <c r="AM41" s="56"/>
      <c r="AN41" s="60"/>
      <c r="AT41" s="71"/>
      <c r="AU41" s="71"/>
      <c r="AV41" s="71"/>
      <c r="AX41" s="72"/>
      <c r="AY41" s="56"/>
      <c r="AZ41" s="56"/>
      <c r="BA41" s="56"/>
    </row>
    <row r="42" spans="1:58" s="24" customFormat="1" ht="12.75" customHeight="1">
      <c r="A42" s="324"/>
      <c r="B42" s="324"/>
      <c r="C42" s="324"/>
      <c r="D42" s="324"/>
      <c r="E42" s="324"/>
      <c r="F42" s="324"/>
      <c r="G42" s="324"/>
      <c r="H42" s="324"/>
      <c r="I42" s="324"/>
      <c r="J42" s="324"/>
      <c r="K42" s="324"/>
      <c r="L42" s="324"/>
      <c r="M42" s="324"/>
      <c r="N42" s="324"/>
      <c r="O42" s="324"/>
      <c r="P42" s="324"/>
      <c r="Q42" s="324"/>
      <c r="R42" s="324"/>
      <c r="S42" s="324"/>
      <c r="T42" s="324"/>
      <c r="U42" s="324"/>
      <c r="V42" s="324"/>
      <c r="W42" s="324"/>
      <c r="X42" s="324"/>
      <c r="Y42" s="324"/>
      <c r="Z42" s="324"/>
      <c r="AA42" s="325"/>
      <c r="AC42" s="227" t="e">
        <f t="shared" si="2"/>
        <v>#VALUE!</v>
      </c>
      <c r="AD42" s="228" t="str">
        <f t="shared" si="3"/>
        <v/>
      </c>
      <c r="AE42" s="180" t="str">
        <f t="shared" si="4"/>
        <v/>
      </c>
      <c r="AF42" s="229" t="str">
        <f t="shared" si="10"/>
        <v xml:space="preserve"> </v>
      </c>
      <c r="AG42" s="225" t="e">
        <f t="shared" si="5"/>
        <v>#VALUE!</v>
      </c>
      <c r="AH42" s="248" t="e">
        <f t="shared" si="11"/>
        <v>#N/A</v>
      </c>
      <c r="AI42" s="230" t="str">
        <f t="shared" si="12"/>
        <v xml:space="preserve"> </v>
      </c>
      <c r="AJ42" s="231" t="e">
        <f t="shared" si="8"/>
        <v>#VALUE!</v>
      </c>
      <c r="AK42" s="110" t="e">
        <f t="shared" si="13"/>
        <v>#VALUE!</v>
      </c>
      <c r="AM42" s="56"/>
      <c r="AN42" s="60"/>
      <c r="AV42" s="168"/>
      <c r="AX42" s="169"/>
      <c r="AY42" s="56"/>
      <c r="AZ42" s="56"/>
      <c r="BA42" s="56"/>
    </row>
    <row r="43" spans="1:58" s="24" customFormat="1" ht="12.75" customHeight="1">
      <c r="A43" s="324"/>
      <c r="B43" s="324"/>
      <c r="C43" s="324"/>
      <c r="D43" s="324"/>
      <c r="E43" s="324"/>
      <c r="F43" s="324"/>
      <c r="G43" s="324"/>
      <c r="H43" s="324"/>
      <c r="I43" s="324"/>
      <c r="J43" s="324"/>
      <c r="K43" s="324"/>
      <c r="L43" s="324"/>
      <c r="M43" s="324"/>
      <c r="N43" s="324"/>
      <c r="O43" s="324"/>
      <c r="P43" s="324"/>
      <c r="Q43" s="324"/>
      <c r="R43" s="324"/>
      <c r="S43" s="324"/>
      <c r="T43" s="324"/>
      <c r="U43" s="324"/>
      <c r="V43" s="324"/>
      <c r="W43" s="324"/>
      <c r="X43" s="324"/>
      <c r="Y43" s="324"/>
      <c r="Z43" s="324"/>
      <c r="AA43" s="325"/>
      <c r="AC43" s="227" t="e">
        <f t="shared" si="2"/>
        <v>#VALUE!</v>
      </c>
      <c r="AD43" s="228" t="str">
        <f t="shared" si="3"/>
        <v/>
      </c>
      <c r="AE43" s="180" t="str">
        <f t="shared" si="4"/>
        <v/>
      </c>
      <c r="AF43" s="229" t="str">
        <f t="shared" si="10"/>
        <v xml:space="preserve"> </v>
      </c>
      <c r="AG43" s="225" t="e">
        <f t="shared" si="5"/>
        <v>#VALUE!</v>
      </c>
      <c r="AH43" s="248" t="e">
        <f t="shared" si="11"/>
        <v>#N/A</v>
      </c>
      <c r="AI43" s="230" t="str">
        <f t="shared" si="12"/>
        <v xml:space="preserve"> </v>
      </c>
      <c r="AJ43" s="231" t="e">
        <f t="shared" si="8"/>
        <v>#VALUE!</v>
      </c>
      <c r="AK43" s="110" t="e">
        <f t="shared" si="13"/>
        <v>#VALUE!</v>
      </c>
      <c r="AM43" s="56"/>
      <c r="AN43" s="60"/>
      <c r="AX43" s="167"/>
      <c r="AY43" s="56"/>
      <c r="AZ43" s="56"/>
      <c r="BA43" s="56"/>
    </row>
    <row r="44" spans="1:58" s="24" customFormat="1" ht="12.75" customHeight="1">
      <c r="A44" s="112"/>
      <c r="B44" s="112"/>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22"/>
      <c r="AC44" s="227" t="e">
        <f t="shared" si="2"/>
        <v>#VALUE!</v>
      </c>
      <c r="AD44" s="228" t="str">
        <f t="shared" si="3"/>
        <v/>
      </c>
      <c r="AE44" s="180" t="str">
        <f t="shared" si="4"/>
        <v/>
      </c>
      <c r="AF44" s="229" t="str">
        <f t="shared" si="10"/>
        <v xml:space="preserve"> </v>
      </c>
      <c r="AG44" s="225" t="e">
        <f t="shared" si="5"/>
        <v>#VALUE!</v>
      </c>
      <c r="AH44" s="248" t="e">
        <f t="shared" si="11"/>
        <v>#N/A</v>
      </c>
      <c r="AI44" s="230" t="str">
        <f t="shared" si="12"/>
        <v xml:space="preserve"> </v>
      </c>
      <c r="AJ44" s="231" t="e">
        <f t="shared" si="8"/>
        <v>#VALUE!</v>
      </c>
      <c r="AK44" s="110" t="e">
        <f t="shared" si="13"/>
        <v>#VALUE!</v>
      </c>
      <c r="AM44" s="56"/>
      <c r="AN44" s="60"/>
      <c r="AV44" s="166"/>
      <c r="AX44" s="167"/>
      <c r="AY44" s="56"/>
      <c r="AZ44" s="56"/>
      <c r="BA44" s="56"/>
    </row>
    <row r="45" spans="1:58" s="24" customFormat="1" ht="12.75" customHeight="1">
      <c r="A45" s="112"/>
      <c r="B45" s="112"/>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22"/>
      <c r="AC45" s="227" t="e">
        <f t="shared" si="2"/>
        <v>#VALUE!</v>
      </c>
      <c r="AD45" s="228" t="str">
        <f t="shared" si="3"/>
        <v/>
      </c>
      <c r="AE45" s="180" t="str">
        <f t="shared" si="4"/>
        <v/>
      </c>
      <c r="AF45" s="229" t="str">
        <f t="shared" si="10"/>
        <v xml:space="preserve"> </v>
      </c>
      <c r="AG45" s="225" t="e">
        <f t="shared" si="5"/>
        <v>#VALUE!</v>
      </c>
      <c r="AH45" s="248" t="e">
        <f t="shared" si="11"/>
        <v>#N/A</v>
      </c>
      <c r="AI45" s="230" t="str">
        <f t="shared" si="12"/>
        <v xml:space="preserve"> </v>
      </c>
      <c r="AJ45" s="231" t="e">
        <f t="shared" si="8"/>
        <v>#VALUE!</v>
      </c>
      <c r="AK45" s="110" t="e">
        <f t="shared" si="13"/>
        <v>#VALUE!</v>
      </c>
      <c r="AM45" s="56"/>
      <c r="AN45" s="60"/>
      <c r="AV45" s="166"/>
      <c r="AX45" s="167"/>
      <c r="AY45" s="56" t="s">
        <v>91</v>
      </c>
      <c r="AZ45" s="56"/>
      <c r="BA45" s="56"/>
    </row>
    <row r="46" spans="1:58" s="24" customFormat="1" ht="12.75" customHeight="1">
      <c r="A46" s="112"/>
      <c r="B46" s="112"/>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22"/>
      <c r="AC46" s="227" t="e">
        <f t="shared" si="2"/>
        <v>#VALUE!</v>
      </c>
      <c r="AD46" s="228" t="str">
        <f t="shared" si="3"/>
        <v/>
      </c>
      <c r="AE46" s="180" t="str">
        <f t="shared" si="4"/>
        <v/>
      </c>
      <c r="AF46" s="229" t="str">
        <f t="shared" si="10"/>
        <v xml:space="preserve"> </v>
      </c>
      <c r="AG46" s="225" t="e">
        <f t="shared" si="5"/>
        <v>#VALUE!</v>
      </c>
      <c r="AH46" s="248" t="e">
        <f t="shared" si="11"/>
        <v>#N/A</v>
      </c>
      <c r="AI46" s="230" t="str">
        <f t="shared" si="12"/>
        <v xml:space="preserve"> </v>
      </c>
      <c r="AJ46" s="231" t="e">
        <f t="shared" si="8"/>
        <v>#VALUE!</v>
      </c>
      <c r="AK46" s="110" t="e">
        <f t="shared" si="13"/>
        <v>#VALUE!</v>
      </c>
      <c r="AM46" s="56"/>
      <c r="AN46" s="60"/>
      <c r="AV46" s="166"/>
      <c r="AX46" s="167" t="s">
        <v>92</v>
      </c>
      <c r="AY46" s="256">
        <v>0.75</v>
      </c>
      <c r="AZ46" s="56"/>
      <c r="BA46" s="56"/>
      <c r="BE46" s="356" t="s">
        <v>93</v>
      </c>
      <c r="BF46" s="356" t="s">
        <v>94</v>
      </c>
    </row>
    <row r="47" spans="1:58" s="24" customFormat="1">
      <c r="A47" s="499" t="s">
        <v>95</v>
      </c>
      <c r="B47" s="499"/>
      <c r="C47" s="499"/>
      <c r="D47" s="499"/>
      <c r="E47" s="499"/>
      <c r="F47" s="499"/>
      <c r="G47" s="499"/>
      <c r="H47" s="499"/>
      <c r="I47" s="499"/>
      <c r="J47" s="499"/>
      <c r="K47" s="499"/>
      <c r="L47" s="500" t="s">
        <v>96</v>
      </c>
      <c r="M47" s="500"/>
      <c r="N47" s="500"/>
      <c r="O47" s="500"/>
      <c r="P47" s="500"/>
      <c r="Q47" s="500"/>
      <c r="R47" s="500"/>
      <c r="S47" s="490" t="s">
        <v>97</v>
      </c>
      <c r="T47" s="490"/>
      <c r="U47" s="490"/>
      <c r="V47" s="490"/>
      <c r="W47" s="490"/>
      <c r="X47" s="490"/>
      <c r="Y47" s="490"/>
      <c r="Z47" s="490"/>
      <c r="AA47" s="490"/>
      <c r="AC47" s="227" t="e">
        <f t="shared" si="2"/>
        <v>#VALUE!</v>
      </c>
      <c r="AD47" s="228" t="str">
        <f t="shared" si="3"/>
        <v/>
      </c>
      <c r="AE47" s="180" t="str">
        <f t="shared" si="4"/>
        <v/>
      </c>
      <c r="AF47" s="229" t="str">
        <f t="shared" si="10"/>
        <v xml:space="preserve"> </v>
      </c>
      <c r="AG47" s="225" t="e">
        <f t="shared" si="5"/>
        <v>#VALUE!</v>
      </c>
      <c r="AH47" s="248" t="e">
        <f t="shared" si="11"/>
        <v>#N/A</v>
      </c>
      <c r="AI47" s="230" t="str">
        <f t="shared" si="12"/>
        <v xml:space="preserve"> </v>
      </c>
      <c r="AJ47" s="231" t="e">
        <f t="shared" si="8"/>
        <v>#VALUE!</v>
      </c>
      <c r="AK47" s="110" t="e">
        <f t="shared" si="13"/>
        <v>#VALUE!</v>
      </c>
      <c r="AM47" s="56"/>
      <c r="AN47" s="60"/>
      <c r="AV47" s="57" t="s">
        <v>98</v>
      </c>
      <c r="AW47" s="176">
        <v>5.39</v>
      </c>
      <c r="AX47" s="177">
        <v>46.15</v>
      </c>
      <c r="AY47" s="287">
        <f>$AY$46*AX47</f>
        <v>34.612499999999997</v>
      </c>
      <c r="AZ47" s="179" t="s">
        <v>99</v>
      </c>
      <c r="BA47" s="55"/>
      <c r="BB47" s="53" t="s">
        <v>100</v>
      </c>
      <c r="BC47" s="53" t="s">
        <v>101</v>
      </c>
      <c r="BD47" s="53" t="s">
        <v>102</v>
      </c>
      <c r="BE47" s="53" t="s">
        <v>103</v>
      </c>
      <c r="BF47" s="53" t="s">
        <v>104</v>
      </c>
    </row>
    <row r="48" spans="1:58" s="24" customFormat="1" ht="17.25" customHeight="1">
      <c r="A48" s="111"/>
      <c r="B48" s="111"/>
      <c r="C48" s="111"/>
      <c r="D48" s="111"/>
      <c r="E48" s="111"/>
      <c r="F48" s="111"/>
      <c r="G48" s="111"/>
      <c r="H48" s="111"/>
      <c r="I48" s="111"/>
      <c r="J48" s="111"/>
      <c r="K48" s="111"/>
      <c r="L48" s="111"/>
      <c r="M48" s="111"/>
      <c r="N48" s="111"/>
      <c r="O48" s="111"/>
      <c r="P48" s="111"/>
      <c r="Q48" s="111"/>
      <c r="R48" s="111"/>
      <c r="S48" s="111"/>
      <c r="T48" s="111"/>
      <c r="U48" s="111"/>
      <c r="V48" s="111"/>
      <c r="W48" s="111"/>
      <c r="X48" s="111"/>
      <c r="Y48" s="111"/>
      <c r="Z48" s="111"/>
      <c r="AA48" s="111"/>
      <c r="AC48" s="227" t="e">
        <f t="shared" si="2"/>
        <v>#VALUE!</v>
      </c>
      <c r="AD48" s="228" t="str">
        <f t="shared" si="3"/>
        <v/>
      </c>
      <c r="AE48" s="180" t="str">
        <f t="shared" si="4"/>
        <v/>
      </c>
      <c r="AF48" s="229" t="str">
        <f t="shared" si="10"/>
        <v xml:space="preserve"> </v>
      </c>
      <c r="AG48" s="225" t="e">
        <f t="shared" si="5"/>
        <v>#VALUE!</v>
      </c>
      <c r="AH48" s="248" t="e">
        <f t="shared" si="11"/>
        <v>#N/A</v>
      </c>
      <c r="AI48" s="230" t="str">
        <f t="shared" si="12"/>
        <v xml:space="preserve"> </v>
      </c>
      <c r="AJ48" s="231" t="e">
        <f t="shared" si="8"/>
        <v>#VALUE!</v>
      </c>
      <c r="AK48" s="110" t="e">
        <f t="shared" si="13"/>
        <v>#VALUE!</v>
      </c>
      <c r="AM48" s="56"/>
      <c r="AN48" s="60"/>
      <c r="AV48" s="57" t="s">
        <v>105</v>
      </c>
      <c r="AW48" s="176">
        <v>11.249000000000001</v>
      </c>
      <c r="AX48" s="287">
        <v>85.326080726876171</v>
      </c>
      <c r="AY48" s="287">
        <f>$AY$46*AX48</f>
        <v>63.994560545157128</v>
      </c>
      <c r="AZ48" s="179" t="s">
        <v>106</v>
      </c>
      <c r="BA48" s="55"/>
      <c r="BB48" s="57" t="s">
        <v>107</v>
      </c>
      <c r="BC48" s="292">
        <v>0.57999999999999996</v>
      </c>
      <c r="BD48" s="292">
        <v>0.74</v>
      </c>
      <c r="BE48" s="24">
        <f>BC48*0.9*12000</f>
        <v>6264</v>
      </c>
      <c r="BF48" s="24">
        <f>BD48*1.1*12000</f>
        <v>9768</v>
      </c>
    </row>
    <row r="49" spans="1:257" s="24" customFormat="1" ht="13.8">
      <c r="A49" s="501" t="s">
        <v>108</v>
      </c>
      <c r="B49" s="501"/>
      <c r="C49" s="501"/>
      <c r="D49" s="501"/>
      <c r="E49" s="501"/>
      <c r="F49" s="501"/>
      <c r="G49" s="501"/>
      <c r="H49" s="501"/>
      <c r="I49" s="501"/>
      <c r="J49" s="501"/>
      <c r="K49" s="501"/>
      <c r="L49" s="501"/>
      <c r="M49" s="501"/>
      <c r="N49" s="501"/>
      <c r="O49" s="501"/>
      <c r="P49" s="501"/>
      <c r="Q49" s="501"/>
      <c r="R49" s="501"/>
      <c r="S49" s="501"/>
      <c r="T49" s="501"/>
      <c r="U49" s="501"/>
      <c r="V49" s="501"/>
      <c r="W49" s="501"/>
      <c r="X49" s="501"/>
      <c r="Y49" s="501"/>
      <c r="Z49" s="501"/>
      <c r="AA49" s="501"/>
      <c r="AB49" s="208"/>
      <c r="AC49" s="209"/>
      <c r="AD49" s="209"/>
      <c r="AV49" s="57" t="s">
        <v>109</v>
      </c>
      <c r="AW49" s="176">
        <v>19.989999999999998</v>
      </c>
      <c r="AX49" s="287">
        <v>56.33475799169446</v>
      </c>
      <c r="AY49" s="287">
        <f t="shared" ref="AY49" si="14">$AY$46*AX49</f>
        <v>42.251068493770845</v>
      </c>
      <c r="AZ49" s="179" t="s">
        <v>110</v>
      </c>
      <c r="BA49" s="72"/>
      <c r="BB49" s="57" t="s">
        <v>111</v>
      </c>
      <c r="BC49" s="292">
        <v>0.75</v>
      </c>
      <c r="BD49" s="292">
        <v>0.99</v>
      </c>
      <c r="BE49" s="24">
        <f t="shared" ref="BE49:BE90" si="15">BC49*0.9*12000</f>
        <v>8100.0000000000009</v>
      </c>
      <c r="BF49" s="24">
        <f t="shared" ref="BF49:BF90" si="16">BD49*1.1*12000</f>
        <v>13068</v>
      </c>
      <c r="BT49" s="24" t="s">
        <v>112</v>
      </c>
      <c r="BV49" s="24" t="s">
        <v>113</v>
      </c>
    </row>
    <row r="50" spans="1:257" s="24" customFormat="1" ht="47.25" customHeight="1">
      <c r="A50" s="494" t="s">
        <v>20</v>
      </c>
      <c r="B50" s="494"/>
      <c r="C50" s="494"/>
      <c r="D50" s="494"/>
      <c r="E50" s="494"/>
      <c r="F50" s="494"/>
      <c r="G50" s="491" t="s">
        <v>114</v>
      </c>
      <c r="H50" s="491"/>
      <c r="I50" s="491"/>
      <c r="J50" s="491"/>
      <c r="K50" s="489" t="s">
        <v>115</v>
      </c>
      <c r="L50" s="489"/>
      <c r="M50" s="489" t="s">
        <v>116</v>
      </c>
      <c r="N50" s="489"/>
      <c r="O50" s="427" t="s">
        <v>117</v>
      </c>
      <c r="P50" s="428"/>
      <c r="Q50" s="427" t="s">
        <v>118</v>
      </c>
      <c r="R50" s="428"/>
      <c r="S50" s="489" t="s">
        <v>21</v>
      </c>
      <c r="T50" s="489"/>
      <c r="U50" s="489" t="s">
        <v>119</v>
      </c>
      <c r="V50" s="489"/>
      <c r="W50" s="489" t="s">
        <v>120</v>
      </c>
      <c r="X50" s="489"/>
      <c r="Y50" s="489" t="s">
        <v>121</v>
      </c>
      <c r="Z50" s="489"/>
      <c r="AA50" s="489"/>
      <c r="AB50" s="210" t="s">
        <v>122</v>
      </c>
      <c r="AC50" s="211" t="s">
        <v>123</v>
      </c>
      <c r="AD50" s="211" t="s">
        <v>124</v>
      </c>
      <c r="AE50" s="212" t="s">
        <v>125</v>
      </c>
      <c r="AF50" s="212" t="s">
        <v>126</v>
      </c>
      <c r="AG50" s="110" t="s">
        <v>127</v>
      </c>
      <c r="AH50" s="318" t="s">
        <v>128</v>
      </c>
      <c r="AI50" s="110"/>
      <c r="AJ50" s="110"/>
      <c r="AK50" s="110" t="s">
        <v>129</v>
      </c>
      <c r="AL50" s="110" t="s">
        <v>130</v>
      </c>
      <c r="AM50" s="57"/>
      <c r="AN50" s="57"/>
      <c r="AO50" s="57" t="s">
        <v>131</v>
      </c>
      <c r="AP50" s="319" t="s">
        <v>132</v>
      </c>
      <c r="AQ50" s="319" t="s">
        <v>133</v>
      </c>
      <c r="AR50" s="110"/>
      <c r="AS50" s="110" t="s">
        <v>134</v>
      </c>
      <c r="AT50" s="24" t="s">
        <v>135</v>
      </c>
      <c r="AU50" s="60" t="s">
        <v>136</v>
      </c>
      <c r="AV50" s="57" t="s">
        <v>137</v>
      </c>
      <c r="AW50" s="176">
        <v>63.29</v>
      </c>
      <c r="AX50" s="287">
        <v>48.984060402865907</v>
      </c>
      <c r="AY50" s="287">
        <f t="shared" ref="AY50:AY51" si="17">$AY$46*AX50</f>
        <v>36.73804530214943</v>
      </c>
      <c r="AZ50" s="179" t="s">
        <v>138</v>
      </c>
      <c r="BA50" s="53"/>
      <c r="BB50" s="57" t="s">
        <v>139</v>
      </c>
      <c r="BC50" s="292">
        <v>1</v>
      </c>
      <c r="BD50" s="292">
        <v>1.24</v>
      </c>
      <c r="BE50" s="24">
        <f t="shared" si="15"/>
        <v>10800</v>
      </c>
      <c r="BF50" s="24">
        <f t="shared" si="16"/>
        <v>16368.000000000002</v>
      </c>
      <c r="BT50" s="329" t="s">
        <v>140</v>
      </c>
      <c r="BU50" s="329" t="s">
        <v>141</v>
      </c>
      <c r="BV50" s="24" t="s">
        <v>142</v>
      </c>
      <c r="CC50" s="24" t="s">
        <v>143</v>
      </c>
      <c r="CF50" s="329" t="s">
        <v>140</v>
      </c>
      <c r="CG50" s="329" t="s">
        <v>141</v>
      </c>
    </row>
    <row r="51" spans="1:257" s="24" customFormat="1" ht="12.75" customHeight="1">
      <c r="A51" s="456"/>
      <c r="B51" s="456"/>
      <c r="C51" s="456"/>
      <c r="D51" s="456"/>
      <c r="E51" s="456"/>
      <c r="F51" s="456"/>
      <c r="G51" s="419"/>
      <c r="H51" s="419"/>
      <c r="I51" s="419"/>
      <c r="J51" s="419"/>
      <c r="K51" s="419"/>
      <c r="L51" s="419"/>
      <c r="M51" s="429"/>
      <c r="N51" s="429"/>
      <c r="O51" s="403"/>
      <c r="P51" s="404"/>
      <c r="Q51" s="435" t="str">
        <f>IF(O51="","",O51/12000)</f>
        <v/>
      </c>
      <c r="R51" s="435"/>
      <c r="S51" s="436" t="str">
        <f>IF(AND(A51&lt;&gt;"",G51="",K51=""),"",IF(NOT(OR(ISNA(AO51),ISNA(AH51))),AO51,IF(OR(AND(ISBLANK(K51),ISNA(AO51)),AND(OR(AB51="AC1",AB51="X",AB51="AC3U5",AB51="HP3U5"),OR(ISNA(AH51),ISNA(AO51)))),"CK CAT","CK SEER Rating")))</f>
        <v xml:space="preserve"> </v>
      </c>
      <c r="T51" s="436"/>
      <c r="U51" s="432"/>
      <c r="V51" s="432"/>
      <c r="W51" s="433"/>
      <c r="X51" s="433"/>
      <c r="Y51" s="434" t="str">
        <f>IF(S51="CK SEER Rating","CK or Delete SEER",IF(S51="CK CAT","Size/Usage CAT",IF(AC51="Incomplete","Incomplete",IF(AE51,"CK SIZE",IF(AF51,"CK Efficiency",IF(AS51="",AG51,IF(AG51/W51&gt;AS51,AS51*W51,AG51)))))))</f>
        <v xml:space="preserve"> </v>
      </c>
      <c r="Z51" s="434"/>
      <c r="AA51" s="434"/>
      <c r="AB51" s="213" t="str">
        <f t="shared" ref="AB51:AB68" si="18">IF(A51="HP_Unit_Single_Phase","X",IF(AR51&lt;&gt;"",AR51,IF(OR(A51="Hotel_Room_Control_AC_Only",A51="Hotel_Room_Control_Heat_Pumps",A51="System_Test_And_Repair",A51="Programmable_Thermostat",A51="CO_Sensors",A51="CO2_Sensors"),"T",IF(OR(A51="Chiller_Centrifugal",A51="Chiller_Positive_Displacement",A51="Chiller_Reciprocating",A51="Chiller_Air_Cooled"),"C",IF(OR(A51="PTAC",A51="Add_Economizers"),"E",IF(A51="AC_Unit_Single_Phase","AC1",IF(A51="","",IF(A51="AC_Unit_Three_Phase","AC3",IF(A51="Minisplit_AC","MAC",IF(A51="Minisplit_HP","MHP","3"))))))))))</f>
        <v/>
      </c>
      <c r="AC51" s="211" t="str">
        <f t="shared" ref="AC51:AC68" si="19">IF(AND(AB51="X",OR(A51="",G51="",K51="",M51="",W51="")),"Incomplete",IF(AND(AB51="3",OR(A51="",G51="",Q51="",M51="",U51="",W51="")),"Incomplete",IF(AND(AB51="T",OR(A51="",G51="",W51="")),"Incomplete",IF(AND(OR(AB51="C",AB51="DTR"),OR(G51="",Q51="",U51="",W51="")),"Incomplete",IF(AND(AB51="AC1",OR(G51="",K51="",W51="")),"Incomplete",IF(AND(AB51="AC3",OR(G51="",Q51="",U51="",W51="")),"Incomplete",IF(AN51="","",AN51)))))))</f>
        <v/>
      </c>
      <c r="AD51" s="211" t="str">
        <f t="shared" ref="AD51" si="20">IF(ISBLANK(A51),"",IF(OR(AE51,AF51,S51="CK CAT"),1,""))</f>
        <v/>
      </c>
      <c r="AE51" s="110" t="b">
        <f t="shared" ref="AE51:AE68" si="21">IF(OR(A51="",NOT(AB51="C"),ISNA(VLOOKUP(G51,$BB$48:$BD$110,2,FALSE))),FALSE,NOT(AND(Q51&gt;=VLOOKUP(G51,$BB$48:$BD$110,2,FALSE),Q51&lt;=VLOOKUP(G51,$BB$48:$BD$110,3,FALSE))))</f>
        <v>0</v>
      </c>
      <c r="AF51" s="110" t="b">
        <f t="shared" ref="AF51:AF68" si="22">IF(OR(A51="",AB51="X",AB51="AC1",AB51="AC3U5",AB51="HP3U5",ISNA(VLOOKUP(S51,$AF$163:$AJ$247,4,FALSE))),FALSE,NOT(AND(U51&gt;=VLOOKUP(S51,$AF$163:$AJ$247,4,FALSE),U51&lt;=VLOOKUP(S51,$AF$163:$AJ$247,5,FALSE))))</f>
        <v>0</v>
      </c>
      <c r="AG51" s="124" t="str">
        <f t="shared" ref="AG51:AG68" si="23">IF(OR(AC51="Incomplete",AD51=1),"Incomplete",IF(OR(ISBLANK(A51),ISBLANK(G51),ISBLANK(W51))," ",IF(OR(AB51="AC3U5",AB51="HP3U5",AB51="AC1",AB51="X"),($AP51*$Q51)*$W51,IF(OR($A51="Chiller_Centrifugal",$A51="Chiller_Positive_Displacement",$A51="Chiller_Air_Cooled"),(ABS(AL51-$U51)*$AQ51*Q51+$AP51*$Q51)*$W51,IF(OR(AND(AB51="AC3",S51="per Ton"),AB51="E"),Q51*AP51*W51,IF(AB51="DTR",(AP51+AQ51*Q51)*W51,IF(OR(AB51="AC3",AB51="HP3"),(Q51*AP51+(U51-AK51)*AQ51*Q51)*W51,IF(OR(AB51="MAC",AB51="MHP"),(Q51*AP51*12)*W51,W51*AP51))))))))</f>
        <v xml:space="preserve"> </v>
      </c>
      <c r="AH51" s="110" t="str">
        <f t="shared" ref="AH51:AH68" si="24">IF(A51="","",IF(OR(AB51="X",AB51="AC1",AB51="AC3U5",AB51="HP3U5"),IF(G51="","",VLOOKUP(CONCATENATE(A51,G51),$AE$332:$AE$355,1,FALSE)),""))</f>
        <v/>
      </c>
      <c r="AI51" s="110"/>
      <c r="AJ51" s="110" t="str">
        <f t="shared" ref="AJ51:AJ68" si="25">IF(OR(AB51="AC3",AB51="HP3"),IF(Q51&lt;=$AW$47,$AZ$47,IF(Q51&lt;=$AW$48,$AZ$48,IF(Q51&lt;$AW$49,$AZ$49,IF(Q51&lt;=$AW$50,$AZ$50,$AZ$51)))),IF(AB51="C","YES",""))</f>
        <v/>
      </c>
      <c r="AK51" s="110" t="e">
        <f t="shared" ref="AK51:AK68" si="26">VLOOKUP(S51,$AF$163:$AJ$301,4,FALSE)</f>
        <v>#N/A</v>
      </c>
      <c r="AL51" s="110" t="e">
        <f t="shared" ref="AL51:AL68" si="27">VLOOKUP(S51,$AF$163:$AJ$301,5,FALSE)</f>
        <v>#N/A</v>
      </c>
      <c r="AM51" s="110" t="str">
        <f t="shared" ref="AM51:AM68" si="28">IF(G51="&lt;5.4_tons",IF(Q51&gt;=5,"_5.0_tons",IF(Q51&gt;=4,"_4.0_tons",IF(Q51&gt;=3.5,"_3.5_tons",IF(Q51&gt;=3,"_3.0_tons",IF(Q51&gt;=2.5,"_2.5_tons",IF(Q51&gt;=2,"_2.0_tons","_2.0_tons")))))),"")</f>
        <v/>
      </c>
      <c r="AN51" s="110" t="str">
        <f t="shared" ref="AN51:AN68" si="29">IF(AND(AB51="AC3",OR(G51="",Q51="",U51="",W51="")),"Incomplete",IF(AND(AB51="PTHP",OR(M51="",U51="",W51="")),"Incomplete",IF(AND(AB51="HP3U5",OR(G51="",W51="",K51="",M51="")),"Incomplete",IF(AND(AB51="AC3U5",OR(G51="",W51="",K51="")),"Incomplete",IF(AND(AB51="E",OR(U51="",W51="")),"Incomplete","")))))</f>
        <v/>
      </c>
      <c r="AO51" s="110" t="str">
        <f t="shared" ref="AO51:AO68" si="30">IF(AND(OR($A51="AC_Unit_Single_Phase",$A51="HP_Unit_Single_Phase",$AB51="AC3U5",$AB51="HP3U5"),K51=""),"CK SEER2 Rating",IF(AND(OR($A51="AC_Unit_Single_Phase",$A51="HP_Unit_Single_Phase",$A51="AC_Unit_Three_Phase",$A51="HP_Unit_Three_Phase"),K51&lt;&gt;""),VLOOKUP(CONCATENATE($A51,$G51,$K51),$AE$162:$AH$313,2,FALSE),IF(AND(OR($A51="AC_Unit_Single_Phase",$A51="HP_Unit_Single_Phase"),M51=""),"",IF(ISBLANK($G51)," ",IF(AND(OR($A51="AC_Unit_Three_Phase",$A51="HP_Unit_Three_Phase"),G51="&lt;5.4_tons"),"ENTER SEER",VLOOKUP(CONCATENATE($A51,$G51),$AE$162:$AH$313,2,FALSE))))))</f>
        <v xml:space="preserve"> </v>
      </c>
      <c r="AP51" s="286" t="str">
        <f t="shared" ref="AP51:AP68" si="31">IF(OR($A51="AC_Unit_Single_Phase",$A51="HP_Unit_Single_Phase",AB51="AC3U5",AB51="HP3U5"),_xlfn.XLOOKUP(CONCATENATE($A51,$G51,$K51),$AE$162:$AE$313,$AG$162:$AG$313,FALSE),IF(ISBLANK($G51)," ",_xlfn.XLOOKUP(CONCATENATE($A51,$G51),$AE$162:$AE$313,$AG$162:$AG$313,FALSE)))</f>
        <v xml:space="preserve"> </v>
      </c>
      <c r="AQ51" s="223" t="str">
        <f t="shared" ref="AQ51:AQ68" si="32">IF(OR($A51="AC_Unit_Single_Phase",$A51="HP_Unit_Single_Phase",$A51="AC_Unit_Three_Phase",$A51="HP_Unit_Three_Phase"),_xlfn.XLOOKUP(CONCATENATE($A51,$G51,$K51),$AE$162:$AE$313,$AH$162:$AH$313,FALSE), IF(ISBLANK($G51)," ",_xlfn.XLOOKUP(CONCATENATE($A51,$G51),$AE$162:$AE$313,$AH$162:$AH$313,FALSE)))</f>
        <v xml:space="preserve"> </v>
      </c>
      <c r="AR51" s="110" t="str">
        <f t="shared" ref="AR51:AR68" si="33">IF(OR(AND(A51="AC_Unit_Three_Phase",G51=$AX$169),AND(A51="AC_Unit_Three_Phase",G51=$AX$170),AND(A51="AC_Unit_Three_Phase",G51=$AX$171),AND(A51="AC_Unit_Three_Phase",G51=$AX$172)),"AC3",IF(A51="AC_Unit_Three_Phase","AC3U5",IF(OR(AND(A51="HP_Unit_Three_Phase",G51=$AY$169),AND(A51="HP_Unit_Three_Phase",G51=$AY$170),AND(A51="HP_Unit_Three_Phase",G51=$AY$171),AND(A51="HP_Unit_Three_Phase",G51=$AY$172)),"HP3",IF(A51="HP_Unit_Three_Phase","HP3U5",IF(A51="PTHP","PTHP","")))))</f>
        <v/>
      </c>
      <c r="AS51" s="180" t="str">
        <f t="shared" ref="AS51:AS68" si="34">IF(A51="Add_Economizers","",IF(AB51="C",IF(AU51="Tier1",VLOOKUP(CONCATENATE(A51,G51),$AE$170:$AK$181,7,FALSE)*Q51,VLOOKUP(CONCATENATE(A51,G51),$AE$170:$AN$181,9,FALSE)*Q51),IF(OR(AB51="AC1",AB51="x",AB51="AC3U5",AB51="HP3U5"),VLOOKUP(CONCATENATE(A51,G51,K51),$AE$184:$AL$313,8,FALSE)*Q51,IF(AJ51&lt;&gt;"",VLOOKUP(CONCATENATE(A51,AJ51),$AV$47:$AY$56,4,FALSE)*Q51,""))))</f>
        <v/>
      </c>
      <c r="AT51" s="24" t="str">
        <f t="shared" ref="AT51:AT68" si="35">IF(AB51="C",VLOOKUP(CONCATENATE($A51,$G51),$AE$162:$AM$313,8,FALSE),"")</f>
        <v/>
      </c>
      <c r="AU51" s="24" t="str">
        <f>IF(AB51="C",IF(U51&lt;=AT51,"Tier2","Tier1"),"")</f>
        <v/>
      </c>
      <c r="AV51" s="57" t="s">
        <v>144</v>
      </c>
      <c r="AW51" s="176">
        <v>10000</v>
      </c>
      <c r="AX51" s="308">
        <v>27.446733065693707</v>
      </c>
      <c r="AY51" s="287">
        <f t="shared" si="17"/>
        <v>20.58504979927028</v>
      </c>
      <c r="AZ51" s="179" t="s">
        <v>145</v>
      </c>
      <c r="BA51" s="74"/>
      <c r="BB51" s="57" t="s">
        <v>146</v>
      </c>
      <c r="BC51" s="292">
        <v>1.25</v>
      </c>
      <c r="BD51" s="292">
        <v>1.5</v>
      </c>
      <c r="BE51" s="24">
        <f t="shared" si="15"/>
        <v>13500</v>
      </c>
      <c r="BF51" s="24">
        <f t="shared" si="16"/>
        <v>19800</v>
      </c>
      <c r="BT51" s="330" t="s">
        <v>147</v>
      </c>
      <c r="BU51" s="330" t="s">
        <v>147</v>
      </c>
      <c r="BV51" s="331" t="s">
        <v>148</v>
      </c>
      <c r="BY51" s="337" t="s">
        <v>149</v>
      </c>
      <c r="BZ51" s="333" t="s">
        <v>150</v>
      </c>
    </row>
    <row r="52" spans="1:257" s="24" customFormat="1" ht="13.8">
      <c r="A52" s="456"/>
      <c r="B52" s="456"/>
      <c r="C52" s="456"/>
      <c r="D52" s="456"/>
      <c r="E52" s="456"/>
      <c r="F52" s="456"/>
      <c r="G52" s="419"/>
      <c r="H52" s="419"/>
      <c r="I52" s="419"/>
      <c r="J52" s="419"/>
      <c r="K52" s="419"/>
      <c r="L52" s="419"/>
      <c r="M52" s="429"/>
      <c r="N52" s="429"/>
      <c r="O52" s="403"/>
      <c r="P52" s="404"/>
      <c r="Q52" s="435" t="str">
        <f t="shared" ref="Q52:Q68" si="36">IF(O52="","",O52/12000)</f>
        <v/>
      </c>
      <c r="R52" s="435"/>
      <c r="S52" s="436" t="str">
        <f t="shared" ref="S52:S68" si="37">IF(AND(A52&lt;&gt;"",G52="",K52=""),"",IF(NOT(OR(ISNA(AO52),ISNA(AH52))),AO52,IF(OR(AND(ISBLANK(K52),ISNA(AO52)),AND(OR(AB52="AC1",AB52="X",AB52="AC3U5",AB52="HP3U5"),OR(ISNA(AH52),ISNA(AO52)))),"CK CAT","CK SEER Rating")))</f>
        <v xml:space="preserve"> </v>
      </c>
      <c r="T52" s="436"/>
      <c r="U52" s="432"/>
      <c r="V52" s="432"/>
      <c r="W52" s="433"/>
      <c r="X52" s="433"/>
      <c r="Y52" s="434" t="str">
        <f t="shared" ref="Y52:Y68" si="38">IF(S52="CK SEER Rating","CK or Delete SEER",IF(S52="CK CAT","Size/Usage CAT",IF(AC52="Incomplete","Incomplete",IF(AE52,"CK SIZE",IF(AF52,"CK Efficiency",IF(AS52="",AG52,IF(AG52/W52&gt;AS52,AS52*W52,AG52)))))))</f>
        <v xml:space="preserve"> </v>
      </c>
      <c r="Z52" s="434"/>
      <c r="AA52" s="434"/>
      <c r="AB52" s="213" t="str">
        <f t="shared" si="18"/>
        <v/>
      </c>
      <c r="AC52" s="211" t="str">
        <f t="shared" si="19"/>
        <v/>
      </c>
      <c r="AD52" s="211" t="str">
        <f t="shared" ref="AD52:AD68" si="39">IF(ISBLANK(A52),"",IF(OR(AE52,AF52,S52="CK CAT"),1,""))</f>
        <v/>
      </c>
      <c r="AE52" s="110" t="b">
        <f t="shared" si="21"/>
        <v>0</v>
      </c>
      <c r="AF52" s="110" t="b">
        <f t="shared" si="22"/>
        <v>0</v>
      </c>
      <c r="AG52" s="124" t="str">
        <f t="shared" si="23"/>
        <v xml:space="preserve"> </v>
      </c>
      <c r="AH52" s="110" t="str">
        <f t="shared" si="24"/>
        <v/>
      </c>
      <c r="AI52" s="110"/>
      <c r="AJ52" s="110" t="str">
        <f t="shared" si="25"/>
        <v/>
      </c>
      <c r="AK52" s="110" t="e">
        <f t="shared" si="26"/>
        <v>#N/A</v>
      </c>
      <c r="AL52" s="110" t="e">
        <f t="shared" si="27"/>
        <v>#N/A</v>
      </c>
      <c r="AM52" s="110" t="str">
        <f t="shared" si="28"/>
        <v/>
      </c>
      <c r="AN52" s="110" t="str">
        <f t="shared" si="29"/>
        <v/>
      </c>
      <c r="AO52" s="110" t="str">
        <f t="shared" si="30"/>
        <v xml:space="preserve"> </v>
      </c>
      <c r="AP52" s="286" t="str">
        <f t="shared" si="31"/>
        <v xml:space="preserve"> </v>
      </c>
      <c r="AQ52" s="223" t="str">
        <f t="shared" si="32"/>
        <v xml:space="preserve"> </v>
      </c>
      <c r="AR52" s="110" t="str">
        <f t="shared" si="33"/>
        <v/>
      </c>
      <c r="AS52" s="180" t="str">
        <f t="shared" si="34"/>
        <v/>
      </c>
      <c r="AT52" s="24" t="str">
        <f t="shared" si="35"/>
        <v/>
      </c>
      <c r="AU52" s="24" t="str">
        <f t="shared" ref="AU52:AU68" si="40">IF(AB52="C",IF(U52&lt;=AT52,"Tier2","Tier1"),"")</f>
        <v/>
      </c>
      <c r="AV52" s="57" t="s">
        <v>151</v>
      </c>
      <c r="AW52" s="176">
        <v>5.39</v>
      </c>
      <c r="AX52" s="178">
        <v>72.81</v>
      </c>
      <c r="AY52" s="287">
        <f>$AY$46*AX52</f>
        <v>54.607500000000002</v>
      </c>
      <c r="AZ52" s="179" t="s">
        <v>99</v>
      </c>
      <c r="BA52" s="74"/>
      <c r="BB52" s="57" t="s">
        <v>152</v>
      </c>
      <c r="BC52" s="292">
        <v>0</v>
      </c>
      <c r="BD52" s="292">
        <v>2.4990000000000001</v>
      </c>
      <c r="BE52" s="24">
        <f t="shared" si="15"/>
        <v>0</v>
      </c>
      <c r="BF52" s="24">
        <f t="shared" si="16"/>
        <v>32986.800000000003</v>
      </c>
      <c r="BT52" s="330" t="s">
        <v>147</v>
      </c>
      <c r="BU52" s="330" t="s">
        <v>147</v>
      </c>
      <c r="BV52" s="24" t="s">
        <v>153</v>
      </c>
    </row>
    <row r="53" spans="1:257" s="24" customFormat="1" ht="13.8">
      <c r="A53" s="456"/>
      <c r="B53" s="456"/>
      <c r="C53" s="456"/>
      <c r="D53" s="456"/>
      <c r="E53" s="456"/>
      <c r="F53" s="456"/>
      <c r="G53" s="455"/>
      <c r="H53" s="455"/>
      <c r="I53" s="455"/>
      <c r="J53" s="455"/>
      <c r="K53" s="419"/>
      <c r="L53" s="419"/>
      <c r="M53" s="429"/>
      <c r="N53" s="429"/>
      <c r="O53" s="403"/>
      <c r="P53" s="404"/>
      <c r="Q53" s="435" t="str">
        <f t="shared" si="36"/>
        <v/>
      </c>
      <c r="R53" s="435"/>
      <c r="S53" s="436" t="str">
        <f t="shared" si="37"/>
        <v xml:space="preserve"> </v>
      </c>
      <c r="T53" s="436"/>
      <c r="U53" s="432"/>
      <c r="V53" s="432"/>
      <c r="W53" s="433"/>
      <c r="X53" s="433"/>
      <c r="Y53" s="434" t="str">
        <f t="shared" si="38"/>
        <v xml:space="preserve"> </v>
      </c>
      <c r="Z53" s="434"/>
      <c r="AA53" s="434"/>
      <c r="AB53" s="213" t="str">
        <f t="shared" si="18"/>
        <v/>
      </c>
      <c r="AC53" s="211" t="str">
        <f t="shared" si="19"/>
        <v/>
      </c>
      <c r="AD53" s="211" t="str">
        <f t="shared" si="39"/>
        <v/>
      </c>
      <c r="AE53" s="110" t="b">
        <f t="shared" si="21"/>
        <v>0</v>
      </c>
      <c r="AF53" s="110" t="b">
        <f t="shared" si="22"/>
        <v>0</v>
      </c>
      <c r="AG53" s="124" t="str">
        <f t="shared" si="23"/>
        <v xml:space="preserve"> </v>
      </c>
      <c r="AH53" s="110" t="str">
        <f t="shared" si="24"/>
        <v/>
      </c>
      <c r="AI53" s="110"/>
      <c r="AJ53" s="110" t="str">
        <f t="shared" si="25"/>
        <v/>
      </c>
      <c r="AK53" s="110" t="e">
        <f t="shared" si="26"/>
        <v>#N/A</v>
      </c>
      <c r="AL53" s="110" t="e">
        <f t="shared" si="27"/>
        <v>#N/A</v>
      </c>
      <c r="AM53" s="110" t="str">
        <f t="shared" si="28"/>
        <v/>
      </c>
      <c r="AN53" s="110" t="str">
        <f t="shared" si="29"/>
        <v/>
      </c>
      <c r="AO53" s="110" t="str">
        <f t="shared" si="30"/>
        <v xml:space="preserve"> </v>
      </c>
      <c r="AP53" s="286" t="str">
        <f t="shared" si="31"/>
        <v xml:space="preserve"> </v>
      </c>
      <c r="AQ53" s="223" t="str">
        <f t="shared" si="32"/>
        <v xml:space="preserve"> </v>
      </c>
      <c r="AR53" s="110" t="str">
        <f t="shared" si="33"/>
        <v/>
      </c>
      <c r="AS53" s="180" t="str">
        <f t="shared" si="34"/>
        <v/>
      </c>
      <c r="AT53" s="24" t="str">
        <f t="shared" si="35"/>
        <v/>
      </c>
      <c r="AU53" s="24" t="str">
        <f t="shared" si="40"/>
        <v/>
      </c>
      <c r="AV53" s="57" t="s">
        <v>154</v>
      </c>
      <c r="AW53" s="176">
        <v>11.249000000000001</v>
      </c>
      <c r="AX53" s="287">
        <v>96.189595198926781</v>
      </c>
      <c r="AY53" s="287">
        <f>$AY$46*AX53</f>
        <v>72.142196399195086</v>
      </c>
      <c r="AZ53" s="179" t="s">
        <v>106</v>
      </c>
      <c r="BA53" s="74"/>
      <c r="BB53" s="57" t="s">
        <v>155</v>
      </c>
      <c r="BC53" s="292">
        <v>0</v>
      </c>
      <c r="BD53" s="292">
        <v>2.4990000000000001</v>
      </c>
      <c r="BE53" s="24">
        <f t="shared" si="15"/>
        <v>0</v>
      </c>
      <c r="BF53" s="24">
        <f t="shared" si="16"/>
        <v>32986.800000000003</v>
      </c>
      <c r="BT53" s="330" t="s">
        <v>147</v>
      </c>
      <c r="BU53" s="330" t="s">
        <v>147</v>
      </c>
      <c r="BV53" s="331" t="s">
        <v>156</v>
      </c>
      <c r="BY53" s="337" t="s">
        <v>149</v>
      </c>
      <c r="BZ53" s="333" t="s">
        <v>157</v>
      </c>
    </row>
    <row r="54" spans="1:257" s="24" customFormat="1" ht="13.8">
      <c r="A54" s="456"/>
      <c r="B54" s="456"/>
      <c r="C54" s="456"/>
      <c r="D54" s="456"/>
      <c r="E54" s="456"/>
      <c r="F54" s="456"/>
      <c r="G54" s="455"/>
      <c r="H54" s="455"/>
      <c r="I54" s="455"/>
      <c r="J54" s="455"/>
      <c r="K54" s="419"/>
      <c r="L54" s="419"/>
      <c r="M54" s="429"/>
      <c r="N54" s="429"/>
      <c r="O54" s="403"/>
      <c r="P54" s="404"/>
      <c r="Q54" s="435" t="str">
        <f>IF(O54="","",O54/12000)</f>
        <v/>
      </c>
      <c r="R54" s="435"/>
      <c r="S54" s="436" t="str">
        <f t="shared" si="37"/>
        <v xml:space="preserve"> </v>
      </c>
      <c r="T54" s="436"/>
      <c r="U54" s="432"/>
      <c r="V54" s="432"/>
      <c r="W54" s="433"/>
      <c r="X54" s="433"/>
      <c r="Y54" s="434" t="str">
        <f t="shared" si="38"/>
        <v xml:space="preserve"> </v>
      </c>
      <c r="Z54" s="434"/>
      <c r="AA54" s="434"/>
      <c r="AB54" s="213" t="str">
        <f t="shared" si="18"/>
        <v/>
      </c>
      <c r="AC54" s="211" t="str">
        <f t="shared" si="19"/>
        <v/>
      </c>
      <c r="AD54" s="211" t="str">
        <f t="shared" si="39"/>
        <v/>
      </c>
      <c r="AE54" s="110" t="b">
        <f t="shared" si="21"/>
        <v>0</v>
      </c>
      <c r="AF54" s="110" t="b">
        <f t="shared" si="22"/>
        <v>0</v>
      </c>
      <c r="AG54" s="124" t="str">
        <f t="shared" si="23"/>
        <v xml:space="preserve"> </v>
      </c>
      <c r="AH54" s="110" t="str">
        <f t="shared" si="24"/>
        <v/>
      </c>
      <c r="AI54" s="110"/>
      <c r="AJ54" s="110" t="str">
        <f t="shared" si="25"/>
        <v/>
      </c>
      <c r="AK54" s="110" t="e">
        <f t="shared" si="26"/>
        <v>#N/A</v>
      </c>
      <c r="AL54" s="110" t="e">
        <f t="shared" si="27"/>
        <v>#N/A</v>
      </c>
      <c r="AM54" s="110" t="str">
        <f t="shared" si="28"/>
        <v/>
      </c>
      <c r="AN54" s="110" t="str">
        <f t="shared" si="29"/>
        <v/>
      </c>
      <c r="AO54" s="110" t="str">
        <f t="shared" si="30"/>
        <v xml:space="preserve"> </v>
      </c>
      <c r="AP54" s="286" t="str">
        <f t="shared" si="31"/>
        <v xml:space="preserve"> </v>
      </c>
      <c r="AQ54" s="223" t="str">
        <f t="shared" si="32"/>
        <v xml:space="preserve"> </v>
      </c>
      <c r="AR54" s="110" t="str">
        <f t="shared" si="33"/>
        <v/>
      </c>
      <c r="AS54" s="180" t="str">
        <f t="shared" si="34"/>
        <v/>
      </c>
      <c r="AT54" s="24" t="str">
        <f t="shared" si="35"/>
        <v/>
      </c>
      <c r="AU54" s="24" t="str">
        <f t="shared" si="40"/>
        <v/>
      </c>
      <c r="AV54" s="57" t="s">
        <v>158</v>
      </c>
      <c r="AW54" s="176">
        <v>19.989999999999998</v>
      </c>
      <c r="AX54" s="287">
        <v>71.450184922943663</v>
      </c>
      <c r="AY54" s="287">
        <f>$AY$46*AX54</f>
        <v>53.587638692207747</v>
      </c>
      <c r="AZ54" s="179" t="s">
        <v>110</v>
      </c>
      <c r="BA54" s="74"/>
      <c r="BB54" s="57" t="s">
        <v>159</v>
      </c>
      <c r="BC54" s="292">
        <v>2.5</v>
      </c>
      <c r="BD54" s="292">
        <v>2.9990000000000001</v>
      </c>
      <c r="BE54" s="24">
        <f t="shared" si="15"/>
        <v>27000</v>
      </c>
      <c r="BF54" s="24">
        <f t="shared" si="16"/>
        <v>39586.80000000001</v>
      </c>
      <c r="BT54" s="330" t="s">
        <v>147</v>
      </c>
      <c r="BU54" s="330" t="s">
        <v>147</v>
      </c>
      <c r="BV54" s="331" t="s">
        <v>156</v>
      </c>
      <c r="BY54" s="337" t="s">
        <v>149</v>
      </c>
      <c r="BZ54" s="333" t="s">
        <v>157</v>
      </c>
    </row>
    <row r="55" spans="1:257" s="24" customFormat="1" ht="13.8">
      <c r="A55" s="456"/>
      <c r="B55" s="457"/>
      <c r="C55" s="457"/>
      <c r="D55" s="457"/>
      <c r="E55" s="457"/>
      <c r="F55" s="458"/>
      <c r="G55" s="419"/>
      <c r="H55" s="459"/>
      <c r="I55" s="459"/>
      <c r="J55" s="460"/>
      <c r="K55" s="419"/>
      <c r="L55" s="460"/>
      <c r="M55" s="461"/>
      <c r="N55" s="462"/>
      <c r="O55" s="403"/>
      <c r="P55" s="404"/>
      <c r="Q55" s="435" t="str">
        <f t="shared" si="36"/>
        <v/>
      </c>
      <c r="R55" s="435"/>
      <c r="S55" s="436" t="str">
        <f t="shared" si="37"/>
        <v xml:space="preserve"> </v>
      </c>
      <c r="T55" s="436"/>
      <c r="U55" s="432"/>
      <c r="V55" s="466"/>
      <c r="W55" s="433"/>
      <c r="X55" s="467"/>
      <c r="Y55" s="434" t="str">
        <f t="shared" si="38"/>
        <v xml:space="preserve"> </v>
      </c>
      <c r="Z55" s="434"/>
      <c r="AA55" s="434"/>
      <c r="AB55" s="213" t="str">
        <f t="shared" si="18"/>
        <v/>
      </c>
      <c r="AC55" s="211" t="str">
        <f t="shared" si="19"/>
        <v/>
      </c>
      <c r="AD55" s="211" t="str">
        <f t="shared" si="39"/>
        <v/>
      </c>
      <c r="AE55" s="110" t="b">
        <f t="shared" si="21"/>
        <v>0</v>
      </c>
      <c r="AF55" s="110" t="b">
        <f t="shared" si="22"/>
        <v>0</v>
      </c>
      <c r="AG55" s="124" t="str">
        <f t="shared" si="23"/>
        <v xml:space="preserve"> </v>
      </c>
      <c r="AH55" s="110" t="str">
        <f t="shared" si="24"/>
        <v/>
      </c>
      <c r="AI55" s="110"/>
      <c r="AJ55" s="110" t="str">
        <f t="shared" si="25"/>
        <v/>
      </c>
      <c r="AK55" s="110" t="e">
        <f t="shared" si="26"/>
        <v>#N/A</v>
      </c>
      <c r="AL55" s="110" t="e">
        <f t="shared" si="27"/>
        <v>#N/A</v>
      </c>
      <c r="AM55" s="110" t="str">
        <f t="shared" si="28"/>
        <v/>
      </c>
      <c r="AN55" s="110" t="str">
        <f t="shared" si="29"/>
        <v/>
      </c>
      <c r="AO55" s="110" t="str">
        <f t="shared" si="30"/>
        <v xml:space="preserve"> </v>
      </c>
      <c r="AP55" s="286" t="str">
        <f t="shared" si="31"/>
        <v xml:space="preserve"> </v>
      </c>
      <c r="AQ55" s="223" t="str">
        <f t="shared" si="32"/>
        <v xml:space="preserve"> </v>
      </c>
      <c r="AR55" s="110" t="str">
        <f t="shared" si="33"/>
        <v/>
      </c>
      <c r="AS55" s="180" t="str">
        <f t="shared" si="34"/>
        <v/>
      </c>
      <c r="AT55" s="24" t="str">
        <f t="shared" si="35"/>
        <v/>
      </c>
      <c r="AU55" s="24" t="str">
        <f t="shared" si="40"/>
        <v/>
      </c>
      <c r="AV55" s="24" t="s">
        <v>160</v>
      </c>
      <c r="AW55" s="176">
        <v>63.29</v>
      </c>
      <c r="AX55" s="287">
        <v>146.91808541146293</v>
      </c>
      <c r="AY55" s="287">
        <f>$AY$46*AX55</f>
        <v>110.18856405859719</v>
      </c>
      <c r="AZ55" s="179" t="s">
        <v>138</v>
      </c>
      <c r="BA55" s="74"/>
      <c r="BB55" s="60" t="s">
        <v>161</v>
      </c>
      <c r="BC55" s="292">
        <v>2.5</v>
      </c>
      <c r="BD55" s="292">
        <v>2.9990000000000001</v>
      </c>
      <c r="BE55" s="24">
        <f t="shared" si="15"/>
        <v>27000</v>
      </c>
      <c r="BF55" s="24">
        <f t="shared" si="16"/>
        <v>39586.80000000001</v>
      </c>
      <c r="BT55" s="330" t="s">
        <v>147</v>
      </c>
      <c r="BU55" s="330" t="s">
        <v>147</v>
      </c>
      <c r="BV55" s="24" t="s">
        <v>153</v>
      </c>
      <c r="CB55" s="332">
        <v>10</v>
      </c>
      <c r="CC55" s="332">
        <v>15</v>
      </c>
      <c r="CD55" s="332">
        <v>22</v>
      </c>
    </row>
    <row r="56" spans="1:257" s="24" customFormat="1" ht="13.8">
      <c r="A56" s="456"/>
      <c r="B56" s="457"/>
      <c r="C56" s="457"/>
      <c r="D56" s="457"/>
      <c r="E56" s="457"/>
      <c r="F56" s="458"/>
      <c r="G56" s="419"/>
      <c r="H56" s="459"/>
      <c r="I56" s="459"/>
      <c r="J56" s="460"/>
      <c r="K56" s="419"/>
      <c r="L56" s="460"/>
      <c r="M56" s="461"/>
      <c r="N56" s="462"/>
      <c r="O56" s="403"/>
      <c r="P56" s="404"/>
      <c r="Q56" s="435" t="str">
        <f t="shared" si="36"/>
        <v/>
      </c>
      <c r="R56" s="435"/>
      <c r="S56" s="436" t="str">
        <f t="shared" si="37"/>
        <v xml:space="preserve"> </v>
      </c>
      <c r="T56" s="436"/>
      <c r="U56" s="432"/>
      <c r="V56" s="466"/>
      <c r="W56" s="433"/>
      <c r="X56" s="467"/>
      <c r="Y56" s="434" t="str">
        <f t="shared" si="38"/>
        <v xml:space="preserve"> </v>
      </c>
      <c r="Z56" s="434"/>
      <c r="AA56" s="434"/>
      <c r="AB56" s="213" t="str">
        <f t="shared" si="18"/>
        <v/>
      </c>
      <c r="AC56" s="211" t="str">
        <f t="shared" si="19"/>
        <v/>
      </c>
      <c r="AD56" s="211" t="str">
        <f t="shared" si="39"/>
        <v/>
      </c>
      <c r="AE56" s="110" t="b">
        <f t="shared" si="21"/>
        <v>0</v>
      </c>
      <c r="AF56" s="110" t="b">
        <f t="shared" si="22"/>
        <v>0</v>
      </c>
      <c r="AG56" s="124" t="str">
        <f t="shared" si="23"/>
        <v xml:space="preserve"> </v>
      </c>
      <c r="AH56" s="110" t="str">
        <f t="shared" si="24"/>
        <v/>
      </c>
      <c r="AI56" s="110"/>
      <c r="AJ56" s="110" t="str">
        <f t="shared" si="25"/>
        <v/>
      </c>
      <c r="AK56" s="110" t="e">
        <f t="shared" si="26"/>
        <v>#N/A</v>
      </c>
      <c r="AL56" s="110" t="e">
        <f t="shared" si="27"/>
        <v>#N/A</v>
      </c>
      <c r="AM56" s="110" t="str">
        <f t="shared" si="28"/>
        <v/>
      </c>
      <c r="AN56" s="110" t="str">
        <f t="shared" si="29"/>
        <v/>
      </c>
      <c r="AO56" s="110" t="str">
        <f t="shared" si="30"/>
        <v xml:space="preserve"> </v>
      </c>
      <c r="AP56" s="286" t="str">
        <f t="shared" si="31"/>
        <v xml:space="preserve"> </v>
      </c>
      <c r="AQ56" s="223" t="str">
        <f t="shared" si="32"/>
        <v xml:space="preserve"> </v>
      </c>
      <c r="AR56" s="110" t="str">
        <f t="shared" si="33"/>
        <v/>
      </c>
      <c r="AS56" s="180" t="str">
        <f t="shared" si="34"/>
        <v/>
      </c>
      <c r="AT56" s="24" t="str">
        <f t="shared" si="35"/>
        <v/>
      </c>
      <c r="AU56" s="24" t="str">
        <f t="shared" si="40"/>
        <v/>
      </c>
      <c r="AV56" s="57" t="s">
        <v>162</v>
      </c>
      <c r="AW56" s="176">
        <v>10000</v>
      </c>
      <c r="AX56" s="287">
        <v>146.91808541146293</v>
      </c>
      <c r="AY56" s="287">
        <f>$AY$46*AX56</f>
        <v>110.18856405859719</v>
      </c>
      <c r="AZ56" s="179" t="s">
        <v>145</v>
      </c>
      <c r="BA56" s="74"/>
      <c r="BB56" s="60" t="s">
        <v>163</v>
      </c>
      <c r="BC56" s="292">
        <v>3</v>
      </c>
      <c r="BD56" s="292">
        <v>3.4990000000000001</v>
      </c>
      <c r="BE56" s="24">
        <f t="shared" si="15"/>
        <v>32400.000000000004</v>
      </c>
      <c r="BF56" s="24">
        <f t="shared" si="16"/>
        <v>46186.8</v>
      </c>
      <c r="BT56" s="330" t="s">
        <v>147</v>
      </c>
      <c r="BU56" s="330" t="s">
        <v>147</v>
      </c>
      <c r="BV56" s="24" t="s">
        <v>164</v>
      </c>
      <c r="BY56" s="337" t="s">
        <v>149</v>
      </c>
      <c r="BZ56" s="333" t="s">
        <v>165</v>
      </c>
      <c r="CB56" s="332">
        <v>10</v>
      </c>
      <c r="CC56" s="332">
        <v>15</v>
      </c>
      <c r="CD56" s="332">
        <v>60</v>
      </c>
      <c r="CF56" s="339" t="s">
        <v>166</v>
      </c>
      <c r="CG56" s="330" t="s">
        <v>147</v>
      </c>
      <c r="CH56" s="338" t="s">
        <v>167</v>
      </c>
      <c r="CI56" s="333" t="s">
        <v>168</v>
      </c>
    </row>
    <row r="57" spans="1:257" s="24" customFormat="1">
      <c r="A57" s="456"/>
      <c r="B57" s="457"/>
      <c r="C57" s="457"/>
      <c r="D57" s="457"/>
      <c r="E57" s="457"/>
      <c r="F57" s="458"/>
      <c r="G57" s="419"/>
      <c r="H57" s="459"/>
      <c r="I57" s="459"/>
      <c r="J57" s="460"/>
      <c r="K57" s="419"/>
      <c r="L57" s="460"/>
      <c r="M57" s="461"/>
      <c r="N57" s="462"/>
      <c r="O57" s="403"/>
      <c r="P57" s="404"/>
      <c r="Q57" s="435" t="str">
        <f t="shared" si="36"/>
        <v/>
      </c>
      <c r="R57" s="435"/>
      <c r="S57" s="436" t="str">
        <f t="shared" si="37"/>
        <v xml:space="preserve"> </v>
      </c>
      <c r="T57" s="436"/>
      <c r="U57" s="432"/>
      <c r="V57" s="466"/>
      <c r="W57" s="433"/>
      <c r="X57" s="467"/>
      <c r="Y57" s="434" t="str">
        <f t="shared" si="38"/>
        <v xml:space="preserve"> </v>
      </c>
      <c r="Z57" s="434"/>
      <c r="AA57" s="434"/>
      <c r="AB57" s="213" t="str">
        <f t="shared" si="18"/>
        <v/>
      </c>
      <c r="AC57" s="211" t="str">
        <f t="shared" si="19"/>
        <v/>
      </c>
      <c r="AD57" s="211" t="str">
        <f t="shared" si="39"/>
        <v/>
      </c>
      <c r="AE57" s="110" t="b">
        <f t="shared" si="21"/>
        <v>0</v>
      </c>
      <c r="AF57" s="110" t="b">
        <f t="shared" si="22"/>
        <v>0</v>
      </c>
      <c r="AG57" s="124" t="str">
        <f t="shared" si="23"/>
        <v xml:space="preserve"> </v>
      </c>
      <c r="AH57" s="110" t="str">
        <f t="shared" si="24"/>
        <v/>
      </c>
      <c r="AI57" s="110"/>
      <c r="AJ57" s="110" t="str">
        <f t="shared" si="25"/>
        <v/>
      </c>
      <c r="AK57" s="110" t="e">
        <f t="shared" si="26"/>
        <v>#N/A</v>
      </c>
      <c r="AL57" s="110" t="e">
        <f t="shared" si="27"/>
        <v>#N/A</v>
      </c>
      <c r="AM57" s="110" t="str">
        <f t="shared" si="28"/>
        <v/>
      </c>
      <c r="AN57" s="110" t="str">
        <f t="shared" si="29"/>
        <v/>
      </c>
      <c r="AO57" s="110" t="str">
        <f t="shared" si="30"/>
        <v xml:space="preserve"> </v>
      </c>
      <c r="AP57" s="286" t="str">
        <f t="shared" si="31"/>
        <v xml:space="preserve"> </v>
      </c>
      <c r="AQ57" s="223" t="str">
        <f t="shared" si="32"/>
        <v xml:space="preserve"> </v>
      </c>
      <c r="AR57" s="110" t="str">
        <f t="shared" si="33"/>
        <v/>
      </c>
      <c r="AS57" s="180" t="str">
        <f t="shared" si="34"/>
        <v/>
      </c>
      <c r="AT57" s="24" t="str">
        <f t="shared" si="35"/>
        <v/>
      </c>
      <c r="AU57" s="24" t="str">
        <f t="shared" si="40"/>
        <v/>
      </c>
      <c r="BB57" s="60" t="s">
        <v>169</v>
      </c>
      <c r="BC57" s="292">
        <v>3</v>
      </c>
      <c r="BD57" s="292">
        <v>3.4990000000000001</v>
      </c>
      <c r="BE57" s="24">
        <f t="shared" si="15"/>
        <v>32400.000000000004</v>
      </c>
      <c r="BF57" s="24">
        <f t="shared" si="16"/>
        <v>46186.8</v>
      </c>
      <c r="BT57" s="331" t="s">
        <v>166</v>
      </c>
      <c r="BV57" s="331" t="s">
        <v>170</v>
      </c>
      <c r="BY57" s="336" t="s">
        <v>171</v>
      </c>
      <c r="BZ57" s="333" t="s">
        <v>172</v>
      </c>
      <c r="CB57" s="24" t="s">
        <v>173</v>
      </c>
    </row>
    <row r="58" spans="1:257" s="24" customFormat="1">
      <c r="A58" s="456"/>
      <c r="B58" s="457"/>
      <c r="C58" s="457"/>
      <c r="D58" s="457"/>
      <c r="E58" s="457"/>
      <c r="F58" s="458"/>
      <c r="G58" s="419"/>
      <c r="H58" s="459"/>
      <c r="I58" s="459"/>
      <c r="J58" s="460"/>
      <c r="K58" s="419"/>
      <c r="L58" s="460"/>
      <c r="M58" s="461"/>
      <c r="N58" s="462"/>
      <c r="O58" s="403"/>
      <c r="P58" s="404"/>
      <c r="Q58" s="435" t="str">
        <f t="shared" si="36"/>
        <v/>
      </c>
      <c r="R58" s="435"/>
      <c r="S58" s="436" t="str">
        <f t="shared" si="37"/>
        <v xml:space="preserve"> </v>
      </c>
      <c r="T58" s="436"/>
      <c r="U58" s="432"/>
      <c r="V58" s="466"/>
      <c r="W58" s="433"/>
      <c r="X58" s="467"/>
      <c r="Y58" s="434" t="str">
        <f t="shared" si="38"/>
        <v xml:space="preserve"> </v>
      </c>
      <c r="Z58" s="434"/>
      <c r="AA58" s="434"/>
      <c r="AB58" s="213" t="str">
        <f t="shared" si="18"/>
        <v/>
      </c>
      <c r="AC58" s="211" t="str">
        <f t="shared" si="19"/>
        <v/>
      </c>
      <c r="AD58" s="211" t="str">
        <f t="shared" si="39"/>
        <v/>
      </c>
      <c r="AE58" s="110" t="b">
        <f t="shared" si="21"/>
        <v>0</v>
      </c>
      <c r="AF58" s="110" t="b">
        <f t="shared" si="22"/>
        <v>0</v>
      </c>
      <c r="AG58" s="124" t="str">
        <f t="shared" si="23"/>
        <v xml:space="preserve"> </v>
      </c>
      <c r="AH58" s="110" t="str">
        <f t="shared" si="24"/>
        <v/>
      </c>
      <c r="AI58" s="110"/>
      <c r="AJ58" s="110" t="str">
        <f t="shared" si="25"/>
        <v/>
      </c>
      <c r="AK58" s="110" t="e">
        <f t="shared" si="26"/>
        <v>#N/A</v>
      </c>
      <c r="AL58" s="110" t="e">
        <f t="shared" si="27"/>
        <v>#N/A</v>
      </c>
      <c r="AM58" s="110" t="str">
        <f t="shared" si="28"/>
        <v/>
      </c>
      <c r="AN58" s="110" t="str">
        <f t="shared" si="29"/>
        <v/>
      </c>
      <c r="AO58" s="110" t="str">
        <f t="shared" si="30"/>
        <v xml:space="preserve"> </v>
      </c>
      <c r="AP58" s="286" t="str">
        <f t="shared" si="31"/>
        <v xml:space="preserve"> </v>
      </c>
      <c r="AQ58" s="223" t="str">
        <f t="shared" si="32"/>
        <v xml:space="preserve"> </v>
      </c>
      <c r="AR58" s="110" t="str">
        <f t="shared" si="33"/>
        <v/>
      </c>
      <c r="AS58" s="180" t="str">
        <f t="shared" si="34"/>
        <v/>
      </c>
      <c r="AT58" s="24" t="str">
        <f t="shared" si="35"/>
        <v/>
      </c>
      <c r="AU58" s="24" t="str">
        <f t="shared" si="40"/>
        <v/>
      </c>
      <c r="AW58" s="24" t="s">
        <v>174</v>
      </c>
      <c r="AX58" s="24" t="s">
        <v>175</v>
      </c>
      <c r="AY58" s="24" t="s">
        <v>176</v>
      </c>
      <c r="AZ58" s="24" t="s">
        <v>177</v>
      </c>
      <c r="BB58" s="60" t="s">
        <v>178</v>
      </c>
      <c r="BC58" s="292">
        <v>3.5</v>
      </c>
      <c r="BD58" s="292">
        <v>3.9990000000000001</v>
      </c>
      <c r="BE58" s="24">
        <f t="shared" si="15"/>
        <v>37800</v>
      </c>
      <c r="BF58" s="24">
        <f t="shared" si="16"/>
        <v>52786.8</v>
      </c>
      <c r="BT58" s="331" t="s">
        <v>166</v>
      </c>
      <c r="BV58" s="331" t="s">
        <v>170</v>
      </c>
      <c r="BY58" s="336" t="s">
        <v>171</v>
      </c>
      <c r="BZ58" s="333" t="s">
        <v>172</v>
      </c>
      <c r="CB58" s="24" t="s">
        <v>173</v>
      </c>
    </row>
    <row r="59" spans="1:257" s="24" customFormat="1" ht="13.8">
      <c r="A59" s="456"/>
      <c r="B59" s="457"/>
      <c r="C59" s="457"/>
      <c r="D59" s="457"/>
      <c r="E59" s="457"/>
      <c r="F59" s="458"/>
      <c r="G59" s="419"/>
      <c r="H59" s="459"/>
      <c r="I59" s="459"/>
      <c r="J59" s="460"/>
      <c r="K59" s="419"/>
      <c r="L59" s="460"/>
      <c r="M59" s="461"/>
      <c r="N59" s="462"/>
      <c r="O59" s="403"/>
      <c r="P59" s="404"/>
      <c r="Q59" s="435" t="str">
        <f t="shared" si="36"/>
        <v/>
      </c>
      <c r="R59" s="435"/>
      <c r="S59" s="436" t="str">
        <f t="shared" si="37"/>
        <v xml:space="preserve"> </v>
      </c>
      <c r="T59" s="436"/>
      <c r="U59" s="432"/>
      <c r="V59" s="466"/>
      <c r="W59" s="433"/>
      <c r="X59" s="467"/>
      <c r="Y59" s="434" t="str">
        <f t="shared" si="38"/>
        <v xml:space="preserve"> </v>
      </c>
      <c r="Z59" s="434"/>
      <c r="AA59" s="434"/>
      <c r="AB59" s="213" t="str">
        <f t="shared" si="18"/>
        <v/>
      </c>
      <c r="AC59" s="211" t="str">
        <f t="shared" si="19"/>
        <v/>
      </c>
      <c r="AD59" s="211" t="str">
        <f t="shared" si="39"/>
        <v/>
      </c>
      <c r="AE59" s="110" t="b">
        <f t="shared" si="21"/>
        <v>0</v>
      </c>
      <c r="AF59" s="110" t="b">
        <f t="shared" si="22"/>
        <v>0</v>
      </c>
      <c r="AG59" s="124" t="str">
        <f t="shared" si="23"/>
        <v xml:space="preserve"> </v>
      </c>
      <c r="AH59" s="110" t="str">
        <f t="shared" si="24"/>
        <v/>
      </c>
      <c r="AI59" s="110"/>
      <c r="AJ59" s="110" t="str">
        <f t="shared" si="25"/>
        <v/>
      </c>
      <c r="AK59" s="110" t="e">
        <f t="shared" si="26"/>
        <v>#N/A</v>
      </c>
      <c r="AL59" s="110" t="e">
        <f t="shared" si="27"/>
        <v>#N/A</v>
      </c>
      <c r="AM59" s="110" t="str">
        <f t="shared" si="28"/>
        <v/>
      </c>
      <c r="AN59" s="110" t="str">
        <f t="shared" si="29"/>
        <v/>
      </c>
      <c r="AO59" s="110" t="str">
        <f t="shared" si="30"/>
        <v xml:space="preserve"> </v>
      </c>
      <c r="AP59" s="286" t="str">
        <f t="shared" si="31"/>
        <v xml:space="preserve"> </v>
      </c>
      <c r="AQ59" s="223" t="str">
        <f t="shared" si="32"/>
        <v xml:space="preserve"> </v>
      </c>
      <c r="AR59" s="110" t="str">
        <f t="shared" si="33"/>
        <v/>
      </c>
      <c r="AS59" s="180" t="str">
        <f t="shared" si="34"/>
        <v/>
      </c>
      <c r="AT59" s="24" t="str">
        <f t="shared" si="35"/>
        <v/>
      </c>
      <c r="AU59" s="24" t="str">
        <f t="shared" si="40"/>
        <v/>
      </c>
      <c r="AV59" s="256" t="s">
        <v>179</v>
      </c>
      <c r="AW59" s="272">
        <v>83.085576919999994</v>
      </c>
      <c r="AX59" s="272">
        <v>155.97692309999999</v>
      </c>
      <c r="AY59" s="256">
        <f>AW59*0.75</f>
        <v>62.314182689999996</v>
      </c>
      <c r="AZ59" s="256">
        <f>AX59*0.75</f>
        <v>116.98269232499999</v>
      </c>
      <c r="BA59" s="74"/>
      <c r="BB59" s="60" t="s">
        <v>180</v>
      </c>
      <c r="BC59" s="292">
        <v>3.5</v>
      </c>
      <c r="BD59" s="292">
        <v>3.9990000000000001</v>
      </c>
      <c r="BE59" s="24">
        <f t="shared" si="15"/>
        <v>37800</v>
      </c>
      <c r="BF59" s="24">
        <f t="shared" si="16"/>
        <v>52786.8</v>
      </c>
      <c r="BT59" s="330" t="s">
        <v>147</v>
      </c>
      <c r="BU59" s="330" t="s">
        <v>147</v>
      </c>
      <c r="BV59" s="331" t="s">
        <v>181</v>
      </c>
      <c r="BY59" s="337" t="s">
        <v>149</v>
      </c>
      <c r="BZ59" s="333" t="s">
        <v>182</v>
      </c>
      <c r="CC59" s="332">
        <v>100</v>
      </c>
      <c r="CD59" s="332">
        <v>200</v>
      </c>
      <c r="CE59" s="332">
        <v>350</v>
      </c>
      <c r="CF59" s="332">
        <v>500</v>
      </c>
      <c r="CG59" s="332">
        <v>1000</v>
      </c>
    </row>
    <row r="60" spans="1:257" s="24" customFormat="1" ht="13.8">
      <c r="A60" s="456"/>
      <c r="B60" s="457"/>
      <c r="C60" s="457"/>
      <c r="D60" s="457"/>
      <c r="E60" s="457"/>
      <c r="F60" s="458"/>
      <c r="G60" s="419"/>
      <c r="H60" s="459"/>
      <c r="I60" s="459"/>
      <c r="J60" s="460"/>
      <c r="K60" s="419"/>
      <c r="L60" s="460"/>
      <c r="M60" s="461"/>
      <c r="N60" s="462"/>
      <c r="O60" s="403"/>
      <c r="P60" s="404"/>
      <c r="Q60" s="435" t="str">
        <f t="shared" si="36"/>
        <v/>
      </c>
      <c r="R60" s="435"/>
      <c r="S60" s="436" t="str">
        <f t="shared" si="37"/>
        <v xml:space="preserve"> </v>
      </c>
      <c r="T60" s="436"/>
      <c r="U60" s="432"/>
      <c r="V60" s="466"/>
      <c r="W60" s="433"/>
      <c r="X60" s="467"/>
      <c r="Y60" s="434" t="str">
        <f t="shared" si="38"/>
        <v xml:space="preserve"> </v>
      </c>
      <c r="Z60" s="434"/>
      <c r="AA60" s="434"/>
      <c r="AB60" s="213" t="str">
        <f t="shared" si="18"/>
        <v/>
      </c>
      <c r="AC60" s="211" t="str">
        <f t="shared" si="19"/>
        <v/>
      </c>
      <c r="AD60" s="211" t="str">
        <f t="shared" si="39"/>
        <v/>
      </c>
      <c r="AE60" s="110" t="b">
        <f t="shared" si="21"/>
        <v>0</v>
      </c>
      <c r="AF60" s="110" t="b">
        <f t="shared" si="22"/>
        <v>0</v>
      </c>
      <c r="AG60" s="124" t="str">
        <f t="shared" si="23"/>
        <v xml:space="preserve"> </v>
      </c>
      <c r="AH60" s="110" t="str">
        <f t="shared" si="24"/>
        <v/>
      </c>
      <c r="AI60" s="110"/>
      <c r="AJ60" s="110" t="str">
        <f t="shared" si="25"/>
        <v/>
      </c>
      <c r="AK60" s="110" t="e">
        <f t="shared" si="26"/>
        <v>#N/A</v>
      </c>
      <c r="AL60" s="110" t="e">
        <f t="shared" si="27"/>
        <v>#N/A</v>
      </c>
      <c r="AM60" s="110" t="str">
        <f t="shared" si="28"/>
        <v/>
      </c>
      <c r="AN60" s="110" t="str">
        <f t="shared" si="29"/>
        <v/>
      </c>
      <c r="AO60" s="110" t="str">
        <f t="shared" si="30"/>
        <v xml:space="preserve"> </v>
      </c>
      <c r="AP60" s="286" t="str">
        <f t="shared" si="31"/>
        <v xml:space="preserve"> </v>
      </c>
      <c r="AQ60" s="223" t="str">
        <f t="shared" si="32"/>
        <v xml:space="preserve"> </v>
      </c>
      <c r="AR60" s="110" t="str">
        <f t="shared" si="33"/>
        <v/>
      </c>
      <c r="AS60" s="180" t="str">
        <f t="shared" si="34"/>
        <v/>
      </c>
      <c r="AT60" s="24" t="str">
        <f t="shared" si="35"/>
        <v/>
      </c>
      <c r="AU60" s="24" t="str">
        <f t="shared" si="40"/>
        <v/>
      </c>
      <c r="AV60" s="256" t="s">
        <v>183</v>
      </c>
      <c r="AW60" s="272">
        <v>61.565884619999999</v>
      </c>
      <c r="AX60" s="272">
        <v>105.7175481</v>
      </c>
      <c r="AY60" s="256">
        <f t="shared" ref="AY60:AY70" si="41">AW60*0.75</f>
        <v>46.174413465000001</v>
      </c>
      <c r="AZ60" s="256">
        <f t="shared" ref="AZ60:AZ70" si="42">AX60*0.75</f>
        <v>79.288161075000005</v>
      </c>
      <c r="BA60" s="74"/>
      <c r="BB60" s="60" t="s">
        <v>184</v>
      </c>
      <c r="BC60" s="292">
        <v>4</v>
      </c>
      <c r="BD60" s="292">
        <v>4.9989999999999997</v>
      </c>
      <c r="BE60" s="24">
        <f t="shared" si="15"/>
        <v>43200</v>
      </c>
      <c r="BF60" s="24">
        <f t="shared" si="16"/>
        <v>65986.8</v>
      </c>
      <c r="BT60" s="330" t="s">
        <v>147</v>
      </c>
      <c r="BU60" s="330" t="s">
        <v>147</v>
      </c>
      <c r="CB60" s="332">
        <v>50</v>
      </c>
      <c r="CC60" s="332">
        <v>100</v>
      </c>
      <c r="CD60" s="332">
        <v>200</v>
      </c>
      <c r="CF60" s="332">
        <v>500</v>
      </c>
      <c r="CG60" s="332">
        <v>1000</v>
      </c>
    </row>
    <row r="61" spans="1:257" s="24" customFormat="1">
      <c r="A61" s="456"/>
      <c r="B61" s="457"/>
      <c r="C61" s="457"/>
      <c r="D61" s="457"/>
      <c r="E61" s="457"/>
      <c r="F61" s="458"/>
      <c r="G61" s="419"/>
      <c r="H61" s="459"/>
      <c r="I61" s="459"/>
      <c r="J61" s="460"/>
      <c r="K61" s="419"/>
      <c r="L61" s="460"/>
      <c r="M61" s="461"/>
      <c r="N61" s="462"/>
      <c r="O61" s="403"/>
      <c r="P61" s="404"/>
      <c r="Q61" s="435" t="str">
        <f t="shared" si="36"/>
        <v/>
      </c>
      <c r="R61" s="435"/>
      <c r="S61" s="436" t="str">
        <f t="shared" si="37"/>
        <v xml:space="preserve"> </v>
      </c>
      <c r="T61" s="436"/>
      <c r="U61" s="432"/>
      <c r="V61" s="466"/>
      <c r="W61" s="433"/>
      <c r="X61" s="467"/>
      <c r="Y61" s="434" t="str">
        <f t="shared" si="38"/>
        <v xml:space="preserve"> </v>
      </c>
      <c r="Z61" s="434"/>
      <c r="AA61" s="434"/>
      <c r="AB61" s="213" t="str">
        <f t="shared" si="18"/>
        <v/>
      </c>
      <c r="AC61" s="211" t="str">
        <f t="shared" si="19"/>
        <v/>
      </c>
      <c r="AD61" s="211" t="str">
        <f t="shared" si="39"/>
        <v/>
      </c>
      <c r="AE61" s="110" t="b">
        <f t="shared" si="21"/>
        <v>0</v>
      </c>
      <c r="AF61" s="110" t="b">
        <f t="shared" si="22"/>
        <v>0</v>
      </c>
      <c r="AG61" s="124" t="str">
        <f t="shared" si="23"/>
        <v xml:space="preserve"> </v>
      </c>
      <c r="AH61" s="110" t="str">
        <f t="shared" si="24"/>
        <v/>
      </c>
      <c r="AI61" s="110"/>
      <c r="AJ61" s="110" t="str">
        <f t="shared" si="25"/>
        <v/>
      </c>
      <c r="AK61" s="110" t="e">
        <f t="shared" si="26"/>
        <v>#N/A</v>
      </c>
      <c r="AL61" s="110" t="e">
        <f t="shared" si="27"/>
        <v>#N/A</v>
      </c>
      <c r="AM61" s="110" t="str">
        <f t="shared" si="28"/>
        <v/>
      </c>
      <c r="AN61" s="110" t="str">
        <f t="shared" si="29"/>
        <v/>
      </c>
      <c r="AO61" s="110" t="str">
        <f t="shared" si="30"/>
        <v xml:space="preserve"> </v>
      </c>
      <c r="AP61" s="286" t="str">
        <f t="shared" si="31"/>
        <v xml:space="preserve"> </v>
      </c>
      <c r="AQ61" s="223" t="str">
        <f t="shared" si="32"/>
        <v xml:space="preserve"> </v>
      </c>
      <c r="AR61" s="110" t="str">
        <f t="shared" si="33"/>
        <v/>
      </c>
      <c r="AS61" s="180" t="str">
        <f t="shared" si="34"/>
        <v/>
      </c>
      <c r="AT61" s="24" t="str">
        <f t="shared" si="35"/>
        <v/>
      </c>
      <c r="AU61" s="24" t="str">
        <f t="shared" si="40"/>
        <v/>
      </c>
      <c r="AV61" s="256" t="s">
        <v>185</v>
      </c>
      <c r="AW61" s="289">
        <v>61.415666209999998</v>
      </c>
      <c r="AX61" s="173">
        <v>90.426820050000003</v>
      </c>
      <c r="AY61" s="256">
        <f t="shared" si="41"/>
        <v>46.061749657500002</v>
      </c>
      <c r="AZ61" s="256">
        <f t="shared" si="42"/>
        <v>67.820115037500003</v>
      </c>
      <c r="BA61" s="74"/>
      <c r="BB61" s="57" t="s">
        <v>186</v>
      </c>
      <c r="BC61" s="292">
        <v>4</v>
      </c>
      <c r="BD61" s="292">
        <v>4.9989999999999997</v>
      </c>
      <c r="BE61" s="24">
        <f t="shared" si="15"/>
        <v>43200</v>
      </c>
      <c r="BF61" s="24">
        <f t="shared" si="16"/>
        <v>65986.8</v>
      </c>
    </row>
    <row r="62" spans="1:257" s="24" customFormat="1" ht="13.8">
      <c r="A62" s="456"/>
      <c r="B62" s="457"/>
      <c r="C62" s="457"/>
      <c r="D62" s="457"/>
      <c r="E62" s="457"/>
      <c r="F62" s="458"/>
      <c r="G62" s="455"/>
      <c r="H62" s="455"/>
      <c r="I62" s="455"/>
      <c r="J62" s="455"/>
      <c r="K62" s="419"/>
      <c r="L62" s="419"/>
      <c r="M62" s="429"/>
      <c r="N62" s="429"/>
      <c r="O62" s="403"/>
      <c r="P62" s="404"/>
      <c r="Q62" s="435" t="str">
        <f t="shared" si="36"/>
        <v/>
      </c>
      <c r="R62" s="435"/>
      <c r="S62" s="436" t="str">
        <f t="shared" si="37"/>
        <v xml:space="preserve"> </v>
      </c>
      <c r="T62" s="436"/>
      <c r="U62" s="432"/>
      <c r="V62" s="432"/>
      <c r="W62" s="433"/>
      <c r="X62" s="433"/>
      <c r="Y62" s="434" t="str">
        <f t="shared" si="38"/>
        <v xml:space="preserve"> </v>
      </c>
      <c r="Z62" s="434"/>
      <c r="AA62" s="434"/>
      <c r="AB62" s="213" t="str">
        <f t="shared" si="18"/>
        <v/>
      </c>
      <c r="AC62" s="211" t="str">
        <f t="shared" si="19"/>
        <v/>
      </c>
      <c r="AD62" s="211" t="str">
        <f t="shared" si="39"/>
        <v/>
      </c>
      <c r="AE62" s="110" t="b">
        <f t="shared" si="21"/>
        <v>0</v>
      </c>
      <c r="AF62" s="110" t="b">
        <f t="shared" si="22"/>
        <v>0</v>
      </c>
      <c r="AG62" s="124" t="str">
        <f t="shared" si="23"/>
        <v xml:space="preserve"> </v>
      </c>
      <c r="AH62" s="110" t="str">
        <f t="shared" si="24"/>
        <v/>
      </c>
      <c r="AI62" s="110"/>
      <c r="AJ62" s="110" t="str">
        <f t="shared" si="25"/>
        <v/>
      </c>
      <c r="AK62" s="110" t="e">
        <f t="shared" si="26"/>
        <v>#N/A</v>
      </c>
      <c r="AL62" s="110" t="e">
        <f t="shared" si="27"/>
        <v>#N/A</v>
      </c>
      <c r="AM62" s="110" t="str">
        <f t="shared" si="28"/>
        <v/>
      </c>
      <c r="AN62" s="110" t="str">
        <f t="shared" si="29"/>
        <v/>
      </c>
      <c r="AO62" s="110" t="str">
        <f t="shared" si="30"/>
        <v xml:space="preserve"> </v>
      </c>
      <c r="AP62" s="286" t="str">
        <f t="shared" si="31"/>
        <v xml:space="preserve"> </v>
      </c>
      <c r="AQ62" s="223" t="str">
        <f t="shared" si="32"/>
        <v xml:space="preserve"> </v>
      </c>
      <c r="AR62" s="110" t="str">
        <f t="shared" si="33"/>
        <v/>
      </c>
      <c r="AS62" s="180" t="str">
        <f t="shared" si="34"/>
        <v/>
      </c>
      <c r="AT62" s="24" t="str">
        <f t="shared" si="35"/>
        <v/>
      </c>
      <c r="AU62" s="24" t="str">
        <f t="shared" si="40"/>
        <v/>
      </c>
      <c r="AV62" s="256" t="s">
        <v>187</v>
      </c>
      <c r="AW62" s="173">
        <v>42.94985294</v>
      </c>
      <c r="AX62" s="173">
        <v>94.244915160000005</v>
      </c>
      <c r="AY62" s="256">
        <f t="shared" si="41"/>
        <v>32.212389705</v>
      </c>
      <c r="AZ62" s="256">
        <f t="shared" si="42"/>
        <v>70.683686370000004</v>
      </c>
      <c r="BA62" s="74"/>
      <c r="BB62" s="57" t="s">
        <v>188</v>
      </c>
      <c r="BC62" s="292">
        <v>5</v>
      </c>
      <c r="BD62" s="292">
        <v>5.9989999999999997</v>
      </c>
      <c r="BE62" s="24">
        <f t="shared" si="15"/>
        <v>54000</v>
      </c>
      <c r="BF62" s="24">
        <f t="shared" si="16"/>
        <v>79186.8</v>
      </c>
      <c r="BT62" s="330" t="s">
        <v>147</v>
      </c>
      <c r="BU62" s="330" t="s">
        <v>147</v>
      </c>
      <c r="CB62" s="332">
        <v>100</v>
      </c>
      <c r="CC62" s="332">
        <v>200</v>
      </c>
    </row>
    <row r="63" spans="1:257" s="114" customFormat="1" ht="13.8">
      <c r="A63" s="456"/>
      <c r="B63" s="457"/>
      <c r="C63" s="457"/>
      <c r="D63" s="457"/>
      <c r="E63" s="457"/>
      <c r="F63" s="458"/>
      <c r="G63" s="455"/>
      <c r="H63" s="455"/>
      <c r="I63" s="455"/>
      <c r="J63" s="455"/>
      <c r="K63" s="419"/>
      <c r="L63" s="419"/>
      <c r="M63" s="429"/>
      <c r="N63" s="429"/>
      <c r="O63" s="403"/>
      <c r="P63" s="404"/>
      <c r="Q63" s="435" t="str">
        <f t="shared" si="36"/>
        <v/>
      </c>
      <c r="R63" s="435"/>
      <c r="S63" s="436" t="str">
        <f t="shared" si="37"/>
        <v xml:space="preserve"> </v>
      </c>
      <c r="T63" s="436"/>
      <c r="U63" s="432"/>
      <c r="V63" s="432"/>
      <c r="W63" s="433"/>
      <c r="X63" s="433"/>
      <c r="Y63" s="434" t="str">
        <f t="shared" si="38"/>
        <v xml:space="preserve"> </v>
      </c>
      <c r="Z63" s="434"/>
      <c r="AA63" s="434"/>
      <c r="AB63" s="213" t="str">
        <f t="shared" si="18"/>
        <v/>
      </c>
      <c r="AC63" s="211" t="str">
        <f t="shared" si="19"/>
        <v/>
      </c>
      <c r="AD63" s="211" t="str">
        <f t="shared" si="39"/>
        <v/>
      </c>
      <c r="AE63" s="110" t="b">
        <f t="shared" si="21"/>
        <v>0</v>
      </c>
      <c r="AF63" s="110" t="b">
        <f t="shared" si="22"/>
        <v>0</v>
      </c>
      <c r="AG63" s="124" t="str">
        <f t="shared" si="23"/>
        <v xml:space="preserve"> </v>
      </c>
      <c r="AH63" s="110" t="str">
        <f t="shared" si="24"/>
        <v/>
      </c>
      <c r="AI63" s="110"/>
      <c r="AJ63" s="110" t="str">
        <f t="shared" si="25"/>
        <v/>
      </c>
      <c r="AK63" s="110" t="e">
        <f t="shared" si="26"/>
        <v>#N/A</v>
      </c>
      <c r="AL63" s="110" t="e">
        <f t="shared" si="27"/>
        <v>#N/A</v>
      </c>
      <c r="AM63" s="110" t="str">
        <f t="shared" si="28"/>
        <v/>
      </c>
      <c r="AN63" s="110" t="str">
        <f t="shared" si="29"/>
        <v/>
      </c>
      <c r="AO63" s="110" t="str">
        <f t="shared" si="30"/>
        <v xml:space="preserve"> </v>
      </c>
      <c r="AP63" s="286" t="str">
        <f t="shared" si="31"/>
        <v xml:space="preserve"> </v>
      </c>
      <c r="AQ63" s="223" t="str">
        <f t="shared" si="32"/>
        <v xml:space="preserve"> </v>
      </c>
      <c r="AR63" s="110" t="str">
        <f t="shared" si="33"/>
        <v/>
      </c>
      <c r="AS63" s="180" t="str">
        <f t="shared" si="34"/>
        <v/>
      </c>
      <c r="AT63" s="24" t="str">
        <f t="shared" si="35"/>
        <v/>
      </c>
      <c r="AU63" s="24" t="str">
        <f t="shared" si="40"/>
        <v/>
      </c>
      <c r="AV63" s="256" t="s">
        <v>189</v>
      </c>
      <c r="AW63" s="173">
        <v>26.324192310000001</v>
      </c>
      <c r="AX63" s="173">
        <v>74.847605770000001</v>
      </c>
      <c r="AY63" s="256">
        <f t="shared" si="41"/>
        <v>19.743144232500001</v>
      </c>
      <c r="AZ63" s="256">
        <f t="shared" si="42"/>
        <v>56.135704327500001</v>
      </c>
      <c r="BA63" s="53"/>
      <c r="BB63" s="57" t="s">
        <v>190</v>
      </c>
      <c r="BC63" s="292">
        <v>5</v>
      </c>
      <c r="BD63" s="292">
        <v>5.9989999999999997</v>
      </c>
      <c r="BE63" s="24">
        <f t="shared" si="15"/>
        <v>54000</v>
      </c>
      <c r="BF63" s="24">
        <f t="shared" si="16"/>
        <v>79186.8</v>
      </c>
      <c r="BG63" s="24"/>
      <c r="BH63" s="24"/>
      <c r="BI63" s="24"/>
      <c r="BJ63" s="24"/>
      <c r="BK63" s="24"/>
      <c r="BL63" s="24"/>
      <c r="BM63" s="24"/>
      <c r="BN63" s="24"/>
      <c r="BO63" s="24"/>
      <c r="BP63" s="24"/>
      <c r="BQ63" s="24"/>
      <c r="BR63" s="24"/>
      <c r="BS63" s="24"/>
      <c r="BT63" s="330" t="s">
        <v>147</v>
      </c>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c r="GU63" s="24"/>
      <c r="GV63" s="24"/>
      <c r="GW63" s="24"/>
      <c r="GX63" s="24"/>
      <c r="GY63" s="24"/>
      <c r="GZ63" s="24"/>
      <c r="HA63" s="24"/>
      <c r="HB63" s="24"/>
      <c r="HC63" s="24"/>
      <c r="HD63" s="24"/>
      <c r="HE63" s="24"/>
      <c r="HF63" s="24"/>
      <c r="HG63" s="24"/>
      <c r="HH63" s="24"/>
      <c r="HI63" s="24"/>
      <c r="HJ63" s="24"/>
      <c r="HK63" s="24"/>
      <c r="HL63" s="24"/>
      <c r="HM63" s="24"/>
      <c r="HN63" s="24"/>
      <c r="HO63" s="24"/>
      <c r="HP63" s="24"/>
      <c r="HQ63" s="24"/>
      <c r="HR63" s="24"/>
      <c r="HS63" s="24"/>
      <c r="HT63" s="24"/>
      <c r="HU63" s="24"/>
      <c r="HV63" s="24"/>
      <c r="HW63" s="24"/>
      <c r="HX63" s="24"/>
      <c r="HY63" s="24"/>
      <c r="HZ63" s="24"/>
      <c r="IA63" s="24"/>
      <c r="IB63" s="24"/>
      <c r="IC63" s="24"/>
      <c r="ID63" s="24"/>
      <c r="IE63" s="24"/>
      <c r="IF63" s="24"/>
      <c r="IG63" s="24"/>
      <c r="IH63" s="24"/>
      <c r="II63" s="24"/>
      <c r="IJ63" s="24"/>
      <c r="IK63" s="24"/>
      <c r="IL63" s="24"/>
      <c r="IM63" s="24"/>
      <c r="IN63" s="24"/>
      <c r="IO63" s="24"/>
      <c r="IP63" s="24"/>
      <c r="IQ63" s="24"/>
      <c r="IR63" s="24"/>
      <c r="IS63" s="24"/>
      <c r="IT63" s="24"/>
      <c r="IU63" s="24"/>
      <c r="IV63" s="24"/>
      <c r="IW63" s="24"/>
    </row>
    <row r="64" spans="1:257" s="24" customFormat="1" ht="12.75" customHeight="1">
      <c r="A64" s="456"/>
      <c r="B64" s="457"/>
      <c r="C64" s="457"/>
      <c r="D64" s="457"/>
      <c r="E64" s="457"/>
      <c r="F64" s="458"/>
      <c r="G64" s="455"/>
      <c r="H64" s="455"/>
      <c r="I64" s="455"/>
      <c r="J64" s="455"/>
      <c r="K64" s="419"/>
      <c r="L64" s="419"/>
      <c r="M64" s="429"/>
      <c r="N64" s="429"/>
      <c r="O64" s="403"/>
      <c r="P64" s="404"/>
      <c r="Q64" s="435" t="str">
        <f t="shared" si="36"/>
        <v/>
      </c>
      <c r="R64" s="435"/>
      <c r="S64" s="436" t="str">
        <f t="shared" si="37"/>
        <v xml:space="preserve"> </v>
      </c>
      <c r="T64" s="436"/>
      <c r="U64" s="432"/>
      <c r="V64" s="432"/>
      <c r="W64" s="433"/>
      <c r="X64" s="433"/>
      <c r="Y64" s="434" t="str">
        <f t="shared" si="38"/>
        <v xml:space="preserve"> </v>
      </c>
      <c r="Z64" s="434"/>
      <c r="AA64" s="434"/>
      <c r="AB64" s="213" t="str">
        <f t="shared" si="18"/>
        <v/>
      </c>
      <c r="AC64" s="211" t="str">
        <f t="shared" si="19"/>
        <v/>
      </c>
      <c r="AD64" s="211" t="str">
        <f t="shared" si="39"/>
        <v/>
      </c>
      <c r="AE64" s="110" t="b">
        <f t="shared" si="21"/>
        <v>0</v>
      </c>
      <c r="AF64" s="110" t="b">
        <f t="shared" si="22"/>
        <v>0</v>
      </c>
      <c r="AG64" s="124" t="str">
        <f t="shared" si="23"/>
        <v xml:space="preserve"> </v>
      </c>
      <c r="AH64" s="110" t="str">
        <f t="shared" si="24"/>
        <v/>
      </c>
      <c r="AI64" s="110"/>
      <c r="AJ64" s="110" t="str">
        <f t="shared" si="25"/>
        <v/>
      </c>
      <c r="AK64" s="110" t="e">
        <f t="shared" si="26"/>
        <v>#N/A</v>
      </c>
      <c r="AL64" s="110" t="e">
        <f t="shared" si="27"/>
        <v>#N/A</v>
      </c>
      <c r="AM64" s="110" t="str">
        <f t="shared" si="28"/>
        <v/>
      </c>
      <c r="AN64" s="110" t="str">
        <f t="shared" si="29"/>
        <v/>
      </c>
      <c r="AO64" s="110" t="str">
        <f t="shared" si="30"/>
        <v xml:space="preserve"> </v>
      </c>
      <c r="AP64" s="286" t="str">
        <f t="shared" si="31"/>
        <v xml:space="preserve"> </v>
      </c>
      <c r="AQ64" s="223" t="str">
        <f t="shared" si="32"/>
        <v xml:space="preserve"> </v>
      </c>
      <c r="AR64" s="110" t="str">
        <f t="shared" si="33"/>
        <v/>
      </c>
      <c r="AS64" s="180" t="str">
        <f t="shared" si="34"/>
        <v/>
      </c>
      <c r="AT64" s="24" t="str">
        <f t="shared" si="35"/>
        <v/>
      </c>
      <c r="AU64" s="24" t="str">
        <f t="shared" si="40"/>
        <v/>
      </c>
      <c r="AV64" s="290" t="s">
        <v>191</v>
      </c>
      <c r="AW64" s="288">
        <v>101.39077810000001</v>
      </c>
      <c r="AX64" s="288">
        <v>185.4184443</v>
      </c>
      <c r="AY64" s="256">
        <f t="shared" si="41"/>
        <v>76.043083574999997</v>
      </c>
      <c r="AZ64" s="256">
        <f t="shared" si="42"/>
        <v>139.063833225</v>
      </c>
      <c r="BA64" s="53"/>
      <c r="BB64" s="57" t="s">
        <v>192</v>
      </c>
      <c r="BC64" s="292">
        <v>0</v>
      </c>
      <c r="BD64" s="292">
        <v>149.99</v>
      </c>
      <c r="BE64" s="24">
        <f t="shared" si="15"/>
        <v>0</v>
      </c>
      <c r="BF64" s="24">
        <f t="shared" si="16"/>
        <v>1979868.0000000005</v>
      </c>
      <c r="BT64" s="330" t="s">
        <v>147</v>
      </c>
    </row>
    <row r="65" spans="1:72" s="24" customFormat="1" ht="12.75" customHeight="1">
      <c r="A65" s="456"/>
      <c r="B65" s="457"/>
      <c r="C65" s="457"/>
      <c r="D65" s="457"/>
      <c r="E65" s="457"/>
      <c r="F65" s="458"/>
      <c r="G65" s="455"/>
      <c r="H65" s="455"/>
      <c r="I65" s="455"/>
      <c r="J65" s="455"/>
      <c r="K65" s="419"/>
      <c r="L65" s="419"/>
      <c r="M65" s="429"/>
      <c r="N65" s="429"/>
      <c r="O65" s="403"/>
      <c r="P65" s="404"/>
      <c r="Q65" s="435" t="str">
        <f t="shared" si="36"/>
        <v/>
      </c>
      <c r="R65" s="435"/>
      <c r="S65" s="436" t="str">
        <f t="shared" si="37"/>
        <v xml:space="preserve"> </v>
      </c>
      <c r="T65" s="436"/>
      <c r="U65" s="432"/>
      <c r="V65" s="432"/>
      <c r="W65" s="433"/>
      <c r="X65" s="433"/>
      <c r="Y65" s="434" t="str">
        <f t="shared" si="38"/>
        <v xml:space="preserve"> </v>
      </c>
      <c r="Z65" s="434"/>
      <c r="AA65" s="434"/>
      <c r="AB65" s="213" t="str">
        <f t="shared" si="18"/>
        <v/>
      </c>
      <c r="AC65" s="211" t="str">
        <f t="shared" si="19"/>
        <v/>
      </c>
      <c r="AD65" s="211" t="str">
        <f t="shared" si="39"/>
        <v/>
      </c>
      <c r="AE65" s="110" t="b">
        <f t="shared" si="21"/>
        <v>0</v>
      </c>
      <c r="AF65" s="110" t="b">
        <f t="shared" si="22"/>
        <v>0</v>
      </c>
      <c r="AG65" s="124" t="str">
        <f t="shared" si="23"/>
        <v xml:space="preserve"> </v>
      </c>
      <c r="AH65" s="110" t="str">
        <f t="shared" si="24"/>
        <v/>
      </c>
      <c r="AI65" s="110"/>
      <c r="AJ65" s="110" t="str">
        <f t="shared" si="25"/>
        <v/>
      </c>
      <c r="AK65" s="110" t="e">
        <f t="shared" si="26"/>
        <v>#N/A</v>
      </c>
      <c r="AL65" s="110" t="e">
        <f t="shared" si="27"/>
        <v>#N/A</v>
      </c>
      <c r="AM65" s="110" t="str">
        <f t="shared" si="28"/>
        <v/>
      </c>
      <c r="AN65" s="110" t="str">
        <f t="shared" si="29"/>
        <v/>
      </c>
      <c r="AO65" s="110" t="str">
        <f t="shared" si="30"/>
        <v xml:space="preserve"> </v>
      </c>
      <c r="AP65" s="286" t="str">
        <f t="shared" si="31"/>
        <v xml:space="preserve"> </v>
      </c>
      <c r="AQ65" s="223" t="str">
        <f t="shared" si="32"/>
        <v xml:space="preserve"> </v>
      </c>
      <c r="AR65" s="110" t="str">
        <f t="shared" si="33"/>
        <v/>
      </c>
      <c r="AS65" s="180" t="str">
        <f t="shared" si="34"/>
        <v/>
      </c>
      <c r="AT65" s="24" t="str">
        <f t="shared" si="35"/>
        <v/>
      </c>
      <c r="AU65" s="24" t="str">
        <f t="shared" si="40"/>
        <v/>
      </c>
      <c r="AV65" s="256" t="s">
        <v>193</v>
      </c>
      <c r="AW65" s="288">
        <v>90.059864640000001</v>
      </c>
      <c r="AX65" s="288">
        <v>153.58384770000001</v>
      </c>
      <c r="AY65" s="256">
        <f t="shared" si="41"/>
        <v>67.544898480000001</v>
      </c>
      <c r="AZ65" s="256">
        <f t="shared" si="42"/>
        <v>115.18788577500001</v>
      </c>
      <c r="BA65" s="53"/>
      <c r="BB65" s="60" t="s">
        <v>194</v>
      </c>
      <c r="BC65" s="293">
        <v>0.25</v>
      </c>
      <c r="BD65" s="293">
        <v>5.3998999999999997</v>
      </c>
      <c r="BE65" s="24">
        <f t="shared" si="15"/>
        <v>2700</v>
      </c>
      <c r="BF65" s="24">
        <f t="shared" si="16"/>
        <v>71278.680000000008</v>
      </c>
      <c r="BT65" s="330" t="s">
        <v>147</v>
      </c>
    </row>
    <row r="66" spans="1:72" s="24" customFormat="1" ht="12.75" customHeight="1">
      <c r="A66" s="456"/>
      <c r="B66" s="457"/>
      <c r="C66" s="457"/>
      <c r="D66" s="457"/>
      <c r="E66" s="457"/>
      <c r="F66" s="458"/>
      <c r="G66" s="455"/>
      <c r="H66" s="455"/>
      <c r="I66" s="455"/>
      <c r="J66" s="455"/>
      <c r="K66" s="419"/>
      <c r="L66" s="419"/>
      <c r="M66" s="429"/>
      <c r="N66" s="429"/>
      <c r="O66" s="403"/>
      <c r="P66" s="404"/>
      <c r="Q66" s="435" t="str">
        <f t="shared" si="36"/>
        <v/>
      </c>
      <c r="R66" s="435"/>
      <c r="S66" s="436" t="str">
        <f t="shared" si="37"/>
        <v xml:space="preserve"> </v>
      </c>
      <c r="T66" s="436"/>
      <c r="U66" s="432"/>
      <c r="V66" s="432"/>
      <c r="W66" s="433"/>
      <c r="X66" s="433"/>
      <c r="Y66" s="434" t="str">
        <f t="shared" si="38"/>
        <v xml:space="preserve"> </v>
      </c>
      <c r="Z66" s="434"/>
      <c r="AA66" s="434"/>
      <c r="AB66" s="213" t="str">
        <f t="shared" si="18"/>
        <v/>
      </c>
      <c r="AC66" s="211" t="str">
        <f t="shared" si="19"/>
        <v/>
      </c>
      <c r="AD66" s="211" t="str">
        <f t="shared" si="39"/>
        <v/>
      </c>
      <c r="AE66" s="110" t="b">
        <f t="shared" si="21"/>
        <v>0</v>
      </c>
      <c r="AF66" s="110" t="b">
        <f t="shared" si="22"/>
        <v>0</v>
      </c>
      <c r="AG66" s="124" t="str">
        <f t="shared" si="23"/>
        <v xml:space="preserve"> </v>
      </c>
      <c r="AH66" s="110" t="str">
        <f t="shared" si="24"/>
        <v/>
      </c>
      <c r="AI66" s="110"/>
      <c r="AJ66" s="110" t="str">
        <f t="shared" si="25"/>
        <v/>
      </c>
      <c r="AK66" s="110" t="e">
        <f t="shared" si="26"/>
        <v>#N/A</v>
      </c>
      <c r="AL66" s="110" t="e">
        <f t="shared" si="27"/>
        <v>#N/A</v>
      </c>
      <c r="AM66" s="110" t="str">
        <f t="shared" si="28"/>
        <v/>
      </c>
      <c r="AN66" s="110" t="str">
        <f t="shared" si="29"/>
        <v/>
      </c>
      <c r="AO66" s="110" t="str">
        <f t="shared" si="30"/>
        <v xml:space="preserve"> </v>
      </c>
      <c r="AP66" s="286" t="str">
        <f t="shared" si="31"/>
        <v xml:space="preserve"> </v>
      </c>
      <c r="AQ66" s="223" t="str">
        <f t="shared" si="32"/>
        <v xml:space="preserve"> </v>
      </c>
      <c r="AR66" s="110" t="str">
        <f t="shared" si="33"/>
        <v/>
      </c>
      <c r="AS66" s="180" t="str">
        <f t="shared" si="34"/>
        <v/>
      </c>
      <c r="AT66" s="24" t="str">
        <f t="shared" si="35"/>
        <v/>
      </c>
      <c r="AU66" s="24" t="str">
        <f t="shared" si="40"/>
        <v/>
      </c>
      <c r="AV66" s="256" t="s">
        <v>195</v>
      </c>
      <c r="AW66" s="288">
        <v>77.441518490000007</v>
      </c>
      <c r="AX66" s="288">
        <v>129.7217972</v>
      </c>
      <c r="AY66" s="256">
        <f t="shared" si="41"/>
        <v>58.081138867500002</v>
      </c>
      <c r="AZ66" s="256">
        <f t="shared" si="42"/>
        <v>97.291347900000005</v>
      </c>
      <c r="BA66" s="53"/>
      <c r="BB66" s="60" t="s">
        <v>196</v>
      </c>
      <c r="BC66" s="293">
        <v>0.25</v>
      </c>
      <c r="BD66" s="293">
        <v>5.99</v>
      </c>
      <c r="BE66" s="24">
        <f t="shared" si="15"/>
        <v>2700</v>
      </c>
      <c r="BF66" s="24">
        <f t="shared" si="16"/>
        <v>79068</v>
      </c>
      <c r="BT66" s="330" t="s">
        <v>147</v>
      </c>
    </row>
    <row r="67" spans="1:72" s="24" customFormat="1" ht="12.75" customHeight="1">
      <c r="A67" s="456"/>
      <c r="B67" s="457"/>
      <c r="C67" s="457"/>
      <c r="D67" s="457"/>
      <c r="E67" s="457"/>
      <c r="F67" s="458"/>
      <c r="G67" s="455"/>
      <c r="H67" s="455"/>
      <c r="I67" s="455"/>
      <c r="J67" s="455"/>
      <c r="K67" s="419"/>
      <c r="L67" s="419"/>
      <c r="M67" s="429"/>
      <c r="N67" s="429"/>
      <c r="O67" s="403"/>
      <c r="P67" s="404"/>
      <c r="Q67" s="435" t="str">
        <f t="shared" si="36"/>
        <v/>
      </c>
      <c r="R67" s="435"/>
      <c r="S67" s="436" t="str">
        <f t="shared" si="37"/>
        <v xml:space="preserve"> </v>
      </c>
      <c r="T67" s="436"/>
      <c r="U67" s="432"/>
      <c r="V67" s="432"/>
      <c r="W67" s="433"/>
      <c r="X67" s="433"/>
      <c r="Y67" s="434" t="str">
        <f t="shared" si="38"/>
        <v xml:space="preserve"> </v>
      </c>
      <c r="Z67" s="434"/>
      <c r="AA67" s="434"/>
      <c r="AB67" s="213" t="str">
        <f t="shared" si="18"/>
        <v/>
      </c>
      <c r="AC67" s="211" t="str">
        <f t="shared" si="19"/>
        <v/>
      </c>
      <c r="AD67" s="211" t="str">
        <f t="shared" si="39"/>
        <v/>
      </c>
      <c r="AE67" s="110" t="b">
        <f t="shared" si="21"/>
        <v>0</v>
      </c>
      <c r="AF67" s="110" t="b">
        <f t="shared" si="22"/>
        <v>0</v>
      </c>
      <c r="AG67" s="124" t="str">
        <f t="shared" si="23"/>
        <v xml:space="preserve"> </v>
      </c>
      <c r="AH67" s="110" t="str">
        <f t="shared" si="24"/>
        <v/>
      </c>
      <c r="AI67" s="110"/>
      <c r="AJ67" s="110" t="str">
        <f t="shared" si="25"/>
        <v/>
      </c>
      <c r="AK67" s="110" t="e">
        <f t="shared" si="26"/>
        <v>#N/A</v>
      </c>
      <c r="AL67" s="110" t="e">
        <f t="shared" si="27"/>
        <v>#N/A</v>
      </c>
      <c r="AM67" s="110" t="str">
        <f t="shared" si="28"/>
        <v/>
      </c>
      <c r="AN67" s="110" t="str">
        <f t="shared" si="29"/>
        <v/>
      </c>
      <c r="AO67" s="110" t="str">
        <f t="shared" si="30"/>
        <v xml:space="preserve"> </v>
      </c>
      <c r="AP67" s="286" t="str">
        <f t="shared" si="31"/>
        <v xml:space="preserve"> </v>
      </c>
      <c r="AQ67" s="223" t="str">
        <f t="shared" si="32"/>
        <v xml:space="preserve"> </v>
      </c>
      <c r="AR67" s="110" t="str">
        <f t="shared" si="33"/>
        <v/>
      </c>
      <c r="AS67" s="180" t="str">
        <f t="shared" si="34"/>
        <v/>
      </c>
      <c r="AT67" s="24" t="str">
        <f t="shared" si="35"/>
        <v/>
      </c>
      <c r="AU67" s="24" t="str">
        <f t="shared" si="40"/>
        <v/>
      </c>
      <c r="AV67" s="256" t="s">
        <v>197</v>
      </c>
      <c r="AW67" s="288">
        <v>63.535739640000003</v>
      </c>
      <c r="AX67" s="288">
        <v>113.8322929</v>
      </c>
      <c r="AY67" s="256">
        <f t="shared" si="41"/>
        <v>47.651804730000002</v>
      </c>
      <c r="AZ67" s="256">
        <f t="shared" si="42"/>
        <v>85.374219675000006</v>
      </c>
      <c r="BA67" s="53"/>
      <c r="BB67" s="57" t="s">
        <v>198</v>
      </c>
      <c r="BC67" s="292">
        <v>0</v>
      </c>
      <c r="BD67" s="292">
        <v>150</v>
      </c>
      <c r="BE67" s="24">
        <f t="shared" si="15"/>
        <v>0</v>
      </c>
      <c r="BF67" s="24">
        <f t="shared" si="16"/>
        <v>1980000</v>
      </c>
      <c r="BT67" s="330" t="s">
        <v>147</v>
      </c>
    </row>
    <row r="68" spans="1:72" s="24" customFormat="1" ht="12.75" customHeight="1">
      <c r="A68" s="456"/>
      <c r="B68" s="457"/>
      <c r="C68" s="457"/>
      <c r="D68" s="457"/>
      <c r="E68" s="457"/>
      <c r="F68" s="458"/>
      <c r="G68" s="455"/>
      <c r="H68" s="455"/>
      <c r="I68" s="455"/>
      <c r="J68" s="455"/>
      <c r="K68" s="419"/>
      <c r="L68" s="419"/>
      <c r="M68" s="429"/>
      <c r="N68" s="429"/>
      <c r="O68" s="403"/>
      <c r="P68" s="404"/>
      <c r="Q68" s="435" t="str">
        <f t="shared" si="36"/>
        <v/>
      </c>
      <c r="R68" s="435"/>
      <c r="S68" s="436" t="str">
        <f t="shared" si="37"/>
        <v xml:space="preserve"> </v>
      </c>
      <c r="T68" s="436"/>
      <c r="U68" s="432"/>
      <c r="V68" s="432"/>
      <c r="W68" s="433"/>
      <c r="X68" s="433"/>
      <c r="Y68" s="434" t="str">
        <f t="shared" si="38"/>
        <v xml:space="preserve"> </v>
      </c>
      <c r="Z68" s="434"/>
      <c r="AA68" s="434"/>
      <c r="AB68" s="213" t="str">
        <f t="shared" si="18"/>
        <v/>
      </c>
      <c r="AC68" s="211" t="str">
        <f t="shared" si="19"/>
        <v/>
      </c>
      <c r="AD68" s="211" t="str">
        <f t="shared" si="39"/>
        <v/>
      </c>
      <c r="AE68" s="110" t="b">
        <f t="shared" si="21"/>
        <v>0</v>
      </c>
      <c r="AF68" s="110" t="b">
        <f t="shared" si="22"/>
        <v>0</v>
      </c>
      <c r="AG68" s="124" t="str">
        <f t="shared" si="23"/>
        <v xml:space="preserve"> </v>
      </c>
      <c r="AH68" s="110" t="str">
        <f t="shared" si="24"/>
        <v/>
      </c>
      <c r="AI68" s="110"/>
      <c r="AJ68" s="110" t="str">
        <f t="shared" si="25"/>
        <v/>
      </c>
      <c r="AK68" s="110" t="e">
        <f t="shared" si="26"/>
        <v>#N/A</v>
      </c>
      <c r="AL68" s="110" t="e">
        <f t="shared" si="27"/>
        <v>#N/A</v>
      </c>
      <c r="AM68" s="110" t="str">
        <f t="shared" si="28"/>
        <v/>
      </c>
      <c r="AN68" s="110" t="str">
        <f t="shared" si="29"/>
        <v/>
      </c>
      <c r="AO68" s="110" t="str">
        <f t="shared" si="30"/>
        <v xml:space="preserve"> </v>
      </c>
      <c r="AP68" s="286" t="str">
        <f t="shared" si="31"/>
        <v xml:space="preserve"> </v>
      </c>
      <c r="AQ68" s="223" t="str">
        <f t="shared" si="32"/>
        <v xml:space="preserve"> </v>
      </c>
      <c r="AR68" s="110" t="str">
        <f t="shared" si="33"/>
        <v/>
      </c>
      <c r="AS68" s="180" t="str">
        <f t="shared" si="34"/>
        <v/>
      </c>
      <c r="AT68" s="24" t="str">
        <f t="shared" si="35"/>
        <v/>
      </c>
      <c r="AU68" s="24" t="str">
        <f t="shared" si="40"/>
        <v/>
      </c>
      <c r="AV68" s="256" t="s">
        <v>199</v>
      </c>
      <c r="AW68" s="288">
        <v>48.342528110000003</v>
      </c>
      <c r="AX68" s="288">
        <v>105.9153347</v>
      </c>
      <c r="AY68" s="256">
        <f t="shared" si="41"/>
        <v>36.256896082500006</v>
      </c>
      <c r="AZ68" s="256">
        <f t="shared" si="42"/>
        <v>79.436501024999998</v>
      </c>
      <c r="BA68" s="53"/>
      <c r="BB68" s="57" t="s">
        <v>200</v>
      </c>
      <c r="BC68" s="292">
        <v>11.25</v>
      </c>
      <c r="BD68" s="292">
        <v>19.989999999999998</v>
      </c>
      <c r="BE68" s="24">
        <f t="shared" si="15"/>
        <v>121500</v>
      </c>
      <c r="BF68" s="24">
        <f t="shared" si="16"/>
        <v>263868</v>
      </c>
    </row>
    <row r="69" spans="1:72" s="24" customFormat="1" ht="12.75" customHeight="1">
      <c r="A69" s="29"/>
      <c r="B69" s="29"/>
      <c r="C69" s="29"/>
      <c r="D69" s="29"/>
      <c r="E69" s="29"/>
      <c r="F69" s="29"/>
      <c r="G69" s="30"/>
      <c r="H69" s="30"/>
      <c r="I69" s="30"/>
      <c r="J69" s="30"/>
      <c r="K69" s="30"/>
      <c r="L69" s="31"/>
      <c r="M69" s="31"/>
      <c r="N69" s="31"/>
      <c r="O69" s="31"/>
      <c r="P69" s="30"/>
      <c r="Q69" s="30"/>
      <c r="R69" s="32"/>
      <c r="S69" s="32"/>
      <c r="T69" s="14"/>
      <c r="U69" s="14"/>
      <c r="V69" s="30"/>
      <c r="W69" s="30"/>
      <c r="X69" s="33"/>
      <c r="Y69" s="33"/>
      <c r="Z69" s="33"/>
      <c r="AA69" s="38" t="s">
        <v>201</v>
      </c>
      <c r="AB69" s="214"/>
      <c r="AC69" s="215"/>
      <c r="AD69" s="215"/>
      <c r="AE69" s="216"/>
      <c r="AV69" s="256" t="s">
        <v>202</v>
      </c>
      <c r="AW69" s="256">
        <v>113.35826208981743</v>
      </c>
      <c r="AX69" s="256">
        <v>204.58124999999998</v>
      </c>
      <c r="AY69" s="256">
        <f t="shared" si="41"/>
        <v>85.018696567363065</v>
      </c>
      <c r="AZ69" s="256">
        <f t="shared" si="42"/>
        <v>153.43593749999999</v>
      </c>
      <c r="BA69" s="53"/>
      <c r="BB69" s="57" t="s">
        <v>203</v>
      </c>
      <c r="BC69" s="292">
        <v>150</v>
      </c>
      <c r="BD69" s="292">
        <v>10000</v>
      </c>
      <c r="BE69" s="24">
        <f t="shared" si="15"/>
        <v>1620000</v>
      </c>
      <c r="BF69" s="24">
        <f t="shared" si="16"/>
        <v>132000000</v>
      </c>
    </row>
    <row r="70" spans="1:72" customFormat="1" ht="28.5" customHeight="1">
      <c r="A70" s="463" t="s">
        <v>204</v>
      </c>
      <c r="B70" s="463"/>
      <c r="C70" s="463"/>
      <c r="D70" s="463"/>
      <c r="E70" s="463"/>
      <c r="F70" s="463"/>
      <c r="G70" s="410" t="s">
        <v>205</v>
      </c>
      <c r="H70" s="410"/>
      <c r="I70" s="410"/>
      <c r="J70" s="410"/>
      <c r="K70" s="410"/>
      <c r="L70" s="410"/>
      <c r="M70" s="410"/>
      <c r="N70" s="410"/>
      <c r="O70" s="410"/>
      <c r="P70" s="410"/>
      <c r="Q70" s="410"/>
      <c r="R70" s="410"/>
      <c r="S70" s="410"/>
      <c r="T70" s="410"/>
      <c r="U70" s="478"/>
      <c r="V70" s="478"/>
      <c r="W70" s="478"/>
      <c r="X70" s="478"/>
      <c r="Y70" s="478"/>
      <c r="Z70" s="478"/>
      <c r="AA70" s="478"/>
      <c r="AC70" s="215"/>
      <c r="AH70" s="199"/>
      <c r="AI70" s="199"/>
      <c r="AJ70" s="199"/>
      <c r="AK70" s="217"/>
      <c r="AL70" s="291"/>
      <c r="AM70" s="50"/>
      <c r="AN70" s="50"/>
      <c r="AO70" s="50"/>
      <c r="AP70" s="58"/>
      <c r="AQ70" s="58"/>
      <c r="AR70" s="58"/>
      <c r="AS70" s="58"/>
      <c r="AT70" s="58"/>
      <c r="AU70" s="49"/>
      <c r="AV70" s="256" t="s">
        <v>206</v>
      </c>
      <c r="AW70" s="256">
        <v>87.352590561725279</v>
      </c>
      <c r="AX70" s="256">
        <v>118.61368760966984</v>
      </c>
      <c r="AY70" s="256">
        <f t="shared" si="41"/>
        <v>65.514442921293963</v>
      </c>
      <c r="AZ70" s="256">
        <f t="shared" si="42"/>
        <v>88.960265707252375</v>
      </c>
      <c r="BA70" s="53"/>
      <c r="BB70" s="57" t="s">
        <v>207</v>
      </c>
      <c r="BC70" s="292">
        <v>20</v>
      </c>
      <c r="BD70" s="292">
        <v>10000</v>
      </c>
      <c r="BE70" s="24">
        <f t="shared" si="15"/>
        <v>216000</v>
      </c>
      <c r="BF70" s="24">
        <f t="shared" si="16"/>
        <v>132000000</v>
      </c>
      <c r="BG70" s="28"/>
      <c r="BH70" s="28"/>
    </row>
    <row r="71" spans="1:72" s="24" customFormat="1" ht="26.25" customHeight="1">
      <c r="A71" s="453" t="s">
        <v>208</v>
      </c>
      <c r="B71" s="453"/>
      <c r="C71" s="453"/>
      <c r="D71" s="453"/>
      <c r="E71" s="453"/>
      <c r="F71" s="453"/>
      <c r="G71" s="453"/>
      <c r="H71" s="453"/>
      <c r="I71" s="453"/>
      <c r="J71" s="453"/>
      <c r="K71" s="453"/>
      <c r="L71" s="453"/>
      <c r="M71" s="453"/>
      <c r="N71" s="453"/>
      <c r="O71" s="453"/>
      <c r="P71" s="453"/>
      <c r="Q71" s="453"/>
      <c r="R71" s="453"/>
      <c r="S71" s="453"/>
      <c r="T71" s="453"/>
      <c r="U71" s="453"/>
      <c r="V71" s="453"/>
      <c r="W71" s="453"/>
      <c r="X71" s="453"/>
      <c r="Y71" s="453"/>
      <c r="Z71" s="453"/>
      <c r="AA71" s="453"/>
      <c r="AO71" s="60"/>
      <c r="AP71" s="60"/>
      <c r="AT71" s="53"/>
      <c r="AU71" s="53"/>
      <c r="AV71" s="56"/>
      <c r="AW71" s="56"/>
      <c r="AX71" s="56"/>
      <c r="AY71" s="56"/>
      <c r="AZ71" s="56"/>
      <c r="BA71" s="56"/>
      <c r="BB71" s="57" t="s">
        <v>209</v>
      </c>
      <c r="BC71" s="292">
        <v>20</v>
      </c>
      <c r="BD71" s="292">
        <v>10000</v>
      </c>
      <c r="BE71" s="24">
        <f t="shared" si="15"/>
        <v>216000</v>
      </c>
      <c r="BF71" s="24">
        <f t="shared" si="16"/>
        <v>132000000</v>
      </c>
    </row>
    <row r="72" spans="1:72" s="24" customFormat="1" ht="39" customHeight="1">
      <c r="A72" s="418" t="s">
        <v>20</v>
      </c>
      <c r="B72" s="418"/>
      <c r="C72" s="418"/>
      <c r="D72" s="418"/>
      <c r="E72" s="418"/>
      <c r="F72" s="418"/>
      <c r="G72" s="465" t="s">
        <v>210</v>
      </c>
      <c r="H72" s="465"/>
      <c r="I72" s="418" t="s">
        <v>211</v>
      </c>
      <c r="J72" s="418"/>
      <c r="K72" s="418"/>
      <c r="L72" s="424" t="s">
        <v>212</v>
      </c>
      <c r="M72" s="424"/>
      <c r="N72" s="424"/>
      <c r="O72" s="424" t="s">
        <v>213</v>
      </c>
      <c r="P72" s="424"/>
      <c r="Q72" s="424" t="s">
        <v>214</v>
      </c>
      <c r="R72" s="424"/>
      <c r="S72" s="424" t="s">
        <v>215</v>
      </c>
      <c r="T72" s="424"/>
      <c r="U72" s="424"/>
      <c r="V72" s="424"/>
      <c r="W72" s="424" t="s">
        <v>121</v>
      </c>
      <c r="X72" s="424"/>
      <c r="Y72" s="424"/>
      <c r="Z72" s="424"/>
      <c r="AA72" s="424"/>
      <c r="AB72" s="218" t="s">
        <v>216</v>
      </c>
      <c r="AC72" s="219" t="s">
        <v>217</v>
      </c>
      <c r="AD72" s="220" t="s">
        <v>124</v>
      </c>
      <c r="AE72" s="221" t="s">
        <v>218</v>
      </c>
      <c r="AO72" s="60"/>
      <c r="AP72" s="60"/>
      <c r="AT72" s="53"/>
      <c r="AU72" s="53"/>
      <c r="AV72" s="56"/>
      <c r="AW72" s="56"/>
      <c r="AX72" s="56"/>
      <c r="AY72" s="56"/>
      <c r="AZ72" s="56"/>
      <c r="BA72" s="56"/>
      <c r="BB72" s="57" t="s">
        <v>219</v>
      </c>
      <c r="BC72" s="292">
        <v>600</v>
      </c>
      <c r="BD72" s="292">
        <v>10000</v>
      </c>
      <c r="BE72" s="24">
        <f t="shared" si="15"/>
        <v>6480000</v>
      </c>
      <c r="BF72" s="24">
        <f t="shared" si="16"/>
        <v>132000000</v>
      </c>
    </row>
    <row r="73" spans="1:72" s="24" customFormat="1" ht="13.8">
      <c r="A73" s="421"/>
      <c r="B73" s="422"/>
      <c r="C73" s="422"/>
      <c r="D73" s="422"/>
      <c r="E73" s="422"/>
      <c r="F73" s="423"/>
      <c r="G73" s="402"/>
      <c r="H73" s="402"/>
      <c r="I73" s="406"/>
      <c r="J73" s="406"/>
      <c r="K73" s="406"/>
      <c r="L73" s="405"/>
      <c r="M73" s="405"/>
      <c r="N73" s="405"/>
      <c r="O73" s="464" t="str">
        <f t="shared" ref="O73:O80" si="43">IF(A73="","",VLOOKUP(A73,$AE$247:$AJ$247,6,FALSE))</f>
        <v/>
      </c>
      <c r="P73" s="464"/>
      <c r="Q73" s="415"/>
      <c r="R73" s="415"/>
      <c r="S73" s="389"/>
      <c r="T73" s="389"/>
      <c r="U73" s="389"/>
      <c r="V73" s="389"/>
      <c r="W73" s="416" t="str" cm="1">
        <f t="array" aca="1" ref="W73" ca="1">IF(AC73,"Check Shading Coefficient",IF(AE73,"Check Category",IF(AB73="Incomplete","Incomplete",IF(A73="","",_xlfn.XLOOKUP(A73,$AE$247:$AE$247,$AG$247:$AG$247,FALSE)*S73))))</f>
        <v/>
      </c>
      <c r="X73" s="416"/>
      <c r="Y73" s="416"/>
      <c r="Z73" s="416"/>
      <c r="AA73" s="416"/>
      <c r="AB73" s="218" t="str">
        <f>IF(A73="","",IF(OR(G73="",I73="",L73="",Q73="",S73=""),"Incomplete",""))</f>
        <v/>
      </c>
      <c r="AC73" s="220" t="b">
        <f t="shared" ref="AC73:AC80" si="44">Q73&gt;O73</f>
        <v>0</v>
      </c>
      <c r="AD73" s="211" t="str">
        <f t="shared" ref="AD73:AD80" ca="1" si="45">IF(ISBLANK(W73),"",IF(OR(AE73,AC73,W73="Incomplete"),1,""))</f>
        <v/>
      </c>
      <c r="AE73" s="110" t="b">
        <f t="shared" ref="AE73:AE80" ca="1" si="46">ISNA(VLOOKUP(I73,INDIRECT(A73),1,FALSE))</f>
        <v>0</v>
      </c>
      <c r="AO73" s="60"/>
      <c r="AP73" s="60"/>
      <c r="AT73" s="53"/>
      <c r="AU73" s="53"/>
      <c r="AV73" s="56"/>
      <c r="AW73" s="56"/>
      <c r="AX73" s="56"/>
      <c r="AY73" s="56"/>
      <c r="AZ73" s="56"/>
      <c r="BA73" s="56"/>
      <c r="BB73" s="57" t="s">
        <v>220</v>
      </c>
      <c r="BC73" s="292">
        <v>5.4</v>
      </c>
      <c r="BD73" s="292">
        <v>11.2499</v>
      </c>
      <c r="BE73" s="24">
        <f t="shared" si="15"/>
        <v>58320.000000000007</v>
      </c>
      <c r="BF73" s="24">
        <f t="shared" si="16"/>
        <v>148498.68</v>
      </c>
      <c r="BT73" s="330" t="s">
        <v>147</v>
      </c>
    </row>
    <row r="74" spans="1:72" s="24" customFormat="1">
      <c r="A74" s="421"/>
      <c r="B74" s="422"/>
      <c r="C74" s="422"/>
      <c r="D74" s="422"/>
      <c r="E74" s="422"/>
      <c r="F74" s="423"/>
      <c r="G74" s="402"/>
      <c r="H74" s="402"/>
      <c r="I74" s="406"/>
      <c r="J74" s="406"/>
      <c r="K74" s="406"/>
      <c r="L74" s="405"/>
      <c r="M74" s="405"/>
      <c r="N74" s="405"/>
      <c r="O74" s="417" t="str">
        <f t="shared" si="43"/>
        <v/>
      </c>
      <c r="P74" s="417"/>
      <c r="Q74" s="415"/>
      <c r="R74" s="415"/>
      <c r="S74" s="389"/>
      <c r="T74" s="389"/>
      <c r="U74" s="389"/>
      <c r="V74" s="389"/>
      <c r="W74" s="416" t="str" cm="1">
        <f t="array" aca="1" ref="W74" ca="1">IF(AC74,"Check Shading Coefficient",IF(AE74,"Check Category",IF(AB74="Incomplete","Incomplete",IF(A74="","",_xlfn.XLOOKUP(A74,$AE$247:$AE$247,$AG$247:$AG$247,FALSE)*S74))))</f>
        <v/>
      </c>
      <c r="X74" s="416"/>
      <c r="Y74" s="416"/>
      <c r="Z74" s="416"/>
      <c r="AA74" s="416"/>
      <c r="AB74" s="218" t="str">
        <f t="shared" ref="AB74:AB80" si="47">IF(A74="","",IF(OR(G74="",L74="",Q74="",S74=""),"Incomplete",""))</f>
        <v/>
      </c>
      <c r="AC74" s="220" t="b">
        <f t="shared" si="44"/>
        <v>0</v>
      </c>
      <c r="AD74" s="211" t="str">
        <f t="shared" ca="1" si="45"/>
        <v/>
      </c>
      <c r="AE74" s="110" t="b">
        <f t="shared" ca="1" si="46"/>
        <v>0</v>
      </c>
      <c r="AL74" s="60"/>
      <c r="AM74" s="60"/>
      <c r="AN74" s="60"/>
      <c r="AO74" s="60"/>
      <c r="AP74" s="60"/>
      <c r="AT74" s="53"/>
      <c r="AU74" s="53"/>
      <c r="AV74" s="56"/>
      <c r="AW74" s="56"/>
      <c r="AX74" s="56"/>
      <c r="AY74" s="56"/>
      <c r="AZ74" s="56"/>
      <c r="BA74" s="56"/>
      <c r="BB74" s="57" t="s">
        <v>221</v>
      </c>
      <c r="BC74" s="292">
        <v>63.3</v>
      </c>
      <c r="BD74" s="292">
        <v>10000</v>
      </c>
      <c r="BE74" s="24">
        <f t="shared" si="15"/>
        <v>683640</v>
      </c>
      <c r="BF74" s="24">
        <f t="shared" si="16"/>
        <v>132000000</v>
      </c>
    </row>
    <row r="75" spans="1:72" s="24" customFormat="1">
      <c r="A75" s="421"/>
      <c r="B75" s="422"/>
      <c r="C75" s="422"/>
      <c r="D75" s="422"/>
      <c r="E75" s="422"/>
      <c r="F75" s="423"/>
      <c r="G75" s="402"/>
      <c r="H75" s="402"/>
      <c r="I75" s="406"/>
      <c r="J75" s="406"/>
      <c r="K75" s="406"/>
      <c r="L75" s="405"/>
      <c r="M75" s="405"/>
      <c r="N75" s="405"/>
      <c r="O75" s="417" t="str">
        <f t="shared" si="43"/>
        <v/>
      </c>
      <c r="P75" s="417"/>
      <c r="Q75" s="415"/>
      <c r="R75" s="415"/>
      <c r="S75" s="389"/>
      <c r="T75" s="389"/>
      <c r="U75" s="389"/>
      <c r="V75" s="389"/>
      <c r="W75" s="416" t="str" cm="1">
        <f t="array" aca="1" ref="W75" ca="1">IF(AC75,"Check Shading Coefficient",IF(AE75,"Check Category",IF(AB75="Incomplete","Incomplete",IF(A75="","",_xlfn.XLOOKUP(A75,$AE$247:$AE$247,$AG$247:$AG$247,FALSE)*S75))))</f>
        <v/>
      </c>
      <c r="X75" s="416"/>
      <c r="Y75" s="416"/>
      <c r="Z75" s="416"/>
      <c r="AA75" s="416"/>
      <c r="AB75" s="218" t="str">
        <f t="shared" si="47"/>
        <v/>
      </c>
      <c r="AC75" s="220" t="b">
        <f t="shared" si="44"/>
        <v>0</v>
      </c>
      <c r="AD75" s="211" t="str">
        <f t="shared" ca="1" si="45"/>
        <v/>
      </c>
      <c r="AE75" s="110" t="b">
        <f t="shared" ca="1" si="46"/>
        <v>0</v>
      </c>
      <c r="AL75" s="60"/>
      <c r="AM75" s="60"/>
      <c r="AN75" s="60"/>
      <c r="AO75" s="60"/>
      <c r="AP75" s="60"/>
      <c r="AT75" s="53"/>
      <c r="AU75" s="53"/>
      <c r="AV75" s="56"/>
      <c r="AW75" s="56"/>
      <c r="AX75" s="56"/>
      <c r="AY75" s="56"/>
      <c r="AZ75" s="56"/>
      <c r="BA75" s="56"/>
      <c r="BB75" s="57" t="s">
        <v>222</v>
      </c>
      <c r="BC75" s="292">
        <v>11</v>
      </c>
      <c r="BD75" s="292">
        <v>19.989999999999998</v>
      </c>
      <c r="BE75" s="24">
        <f t="shared" si="15"/>
        <v>118800</v>
      </c>
      <c r="BF75" s="24">
        <f t="shared" si="16"/>
        <v>263868</v>
      </c>
    </row>
    <row r="76" spans="1:72" s="24" customFormat="1">
      <c r="A76" s="421"/>
      <c r="B76" s="422"/>
      <c r="C76" s="422"/>
      <c r="D76" s="422"/>
      <c r="E76" s="422"/>
      <c r="F76" s="423"/>
      <c r="G76" s="402"/>
      <c r="H76" s="402"/>
      <c r="I76" s="406"/>
      <c r="J76" s="406"/>
      <c r="K76" s="406"/>
      <c r="L76" s="405"/>
      <c r="M76" s="405"/>
      <c r="N76" s="405"/>
      <c r="O76" s="417" t="str">
        <f t="shared" si="43"/>
        <v/>
      </c>
      <c r="P76" s="417"/>
      <c r="Q76" s="415"/>
      <c r="R76" s="415"/>
      <c r="S76" s="389"/>
      <c r="T76" s="389"/>
      <c r="U76" s="389"/>
      <c r="V76" s="389"/>
      <c r="W76" s="416" t="str" cm="1">
        <f t="array" aca="1" ref="W76" ca="1">IF(AC76,"Check Shading Coefficient",IF(AE76,"Check Category",IF(AB76="Incomplete","Incomplete",IF(A76="","",_xlfn.XLOOKUP(A76,$AE$247:$AE$247,$AG$247:$AG$247,FALSE)*S76))))</f>
        <v/>
      </c>
      <c r="X76" s="416"/>
      <c r="Y76" s="416"/>
      <c r="Z76" s="416"/>
      <c r="AA76" s="416"/>
      <c r="AB76" s="218" t="str">
        <f t="shared" si="47"/>
        <v/>
      </c>
      <c r="AC76" s="220" t="b">
        <f t="shared" si="44"/>
        <v>0</v>
      </c>
      <c r="AD76" s="211" t="str">
        <f t="shared" ca="1" si="45"/>
        <v/>
      </c>
      <c r="AE76" s="110" t="b">
        <f t="shared" ca="1" si="46"/>
        <v>0</v>
      </c>
      <c r="AL76" s="60"/>
      <c r="AM76" s="60"/>
      <c r="AN76" s="60"/>
      <c r="AO76" s="60"/>
      <c r="AP76" s="60"/>
      <c r="AT76" s="53"/>
      <c r="AU76" s="53"/>
      <c r="AV76" s="56"/>
      <c r="AW76" s="56"/>
      <c r="AX76" s="56"/>
      <c r="AY76" s="56"/>
      <c r="AZ76" s="56"/>
      <c r="BA76" s="56"/>
      <c r="BB76" s="57" t="s">
        <v>223</v>
      </c>
      <c r="BC76" s="292">
        <v>11.25</v>
      </c>
      <c r="BD76" s="292">
        <v>19.989999999999998</v>
      </c>
      <c r="BE76" s="24">
        <f t="shared" si="15"/>
        <v>121500</v>
      </c>
      <c r="BF76" s="24">
        <f t="shared" si="16"/>
        <v>263868</v>
      </c>
    </row>
    <row r="77" spans="1:72" s="24" customFormat="1">
      <c r="A77" s="421"/>
      <c r="B77" s="422"/>
      <c r="C77" s="422"/>
      <c r="D77" s="422"/>
      <c r="E77" s="422"/>
      <c r="F77" s="423"/>
      <c r="G77" s="402"/>
      <c r="H77" s="402"/>
      <c r="I77" s="406"/>
      <c r="J77" s="406"/>
      <c r="K77" s="406"/>
      <c r="L77" s="405"/>
      <c r="M77" s="405"/>
      <c r="N77" s="405"/>
      <c r="O77" s="417" t="str">
        <f t="shared" si="43"/>
        <v/>
      </c>
      <c r="P77" s="417"/>
      <c r="Q77" s="415"/>
      <c r="R77" s="415"/>
      <c r="S77" s="389"/>
      <c r="T77" s="389"/>
      <c r="U77" s="389"/>
      <c r="V77" s="389"/>
      <c r="W77" s="416" t="str" cm="1">
        <f t="array" aca="1" ref="W77" ca="1">IF(AC77,"Check Shading Coefficient",IF(AE77,"Check Category",IF(AB77="Incomplete","Incomplete",IF(A77="","",_xlfn.XLOOKUP(A77,$AE$247:$AE$247,$AG$247:$AG$247,FALSE)*S77))))</f>
        <v/>
      </c>
      <c r="X77" s="416"/>
      <c r="Y77" s="416"/>
      <c r="Z77" s="416"/>
      <c r="AA77" s="416"/>
      <c r="AB77" s="218" t="str">
        <f t="shared" si="47"/>
        <v/>
      </c>
      <c r="AC77" s="220" t="b">
        <f t="shared" si="44"/>
        <v>0</v>
      </c>
      <c r="AD77" s="211" t="str">
        <f t="shared" ca="1" si="45"/>
        <v/>
      </c>
      <c r="AE77" s="110" t="b">
        <f t="shared" ca="1" si="46"/>
        <v>0</v>
      </c>
      <c r="AL77" s="60"/>
      <c r="AM77" s="60"/>
      <c r="AN77" s="60"/>
      <c r="AO77" s="60"/>
      <c r="AP77" s="60"/>
      <c r="AQ77" s="60"/>
      <c r="AR77" s="60"/>
      <c r="AS77" s="53"/>
      <c r="AT77" s="53"/>
      <c r="AU77" s="53"/>
      <c r="AV77" s="56"/>
      <c r="AW77" s="56"/>
      <c r="AX77" s="56"/>
      <c r="AY77" s="56"/>
      <c r="AZ77" s="56"/>
      <c r="BA77" s="56"/>
      <c r="BB77" s="57" t="s">
        <v>29</v>
      </c>
      <c r="BC77" s="292">
        <v>150</v>
      </c>
      <c r="BD77" s="292">
        <v>299.99900000000002</v>
      </c>
      <c r="BE77" s="24">
        <f t="shared" si="15"/>
        <v>1620000</v>
      </c>
      <c r="BF77" s="24">
        <f t="shared" si="16"/>
        <v>3959986.8000000007</v>
      </c>
    </row>
    <row r="78" spans="1:72" s="24" customFormat="1">
      <c r="A78" s="421"/>
      <c r="B78" s="422"/>
      <c r="C78" s="422"/>
      <c r="D78" s="422"/>
      <c r="E78" s="422"/>
      <c r="F78" s="423"/>
      <c r="G78" s="402"/>
      <c r="H78" s="402"/>
      <c r="I78" s="406"/>
      <c r="J78" s="406"/>
      <c r="K78" s="406"/>
      <c r="L78" s="405"/>
      <c r="M78" s="405"/>
      <c r="N78" s="405"/>
      <c r="O78" s="417" t="str">
        <f t="shared" si="43"/>
        <v/>
      </c>
      <c r="P78" s="417"/>
      <c r="Q78" s="415"/>
      <c r="R78" s="415"/>
      <c r="S78" s="389"/>
      <c r="T78" s="389"/>
      <c r="U78" s="389"/>
      <c r="V78" s="389"/>
      <c r="W78" s="416" t="str" cm="1">
        <f t="array" aca="1" ref="W78" ca="1">IF(AC78,"Check Shading Coefficient",IF(AE78,"Check Category",IF(AB78="Incomplete","Incomplete",IF(A78="","",_xlfn.XLOOKUP(A78,$AE$247:$AE$247,$AG$247:$AG$247,FALSE)*S78))))</f>
        <v/>
      </c>
      <c r="X78" s="416"/>
      <c r="Y78" s="416"/>
      <c r="Z78" s="416"/>
      <c r="AA78" s="416"/>
      <c r="AB78" s="218" t="str">
        <f t="shared" si="47"/>
        <v/>
      </c>
      <c r="AC78" s="220" t="b">
        <f t="shared" si="44"/>
        <v>0</v>
      </c>
      <c r="AD78" s="211" t="str">
        <f t="shared" ca="1" si="45"/>
        <v/>
      </c>
      <c r="AE78" s="110" t="b">
        <f t="shared" ca="1" si="46"/>
        <v>0</v>
      </c>
      <c r="AL78" s="60"/>
      <c r="AM78" s="60"/>
      <c r="AN78" s="60"/>
      <c r="AO78" s="60"/>
      <c r="AP78" s="60"/>
      <c r="AQ78" s="60"/>
      <c r="AR78" s="60"/>
      <c r="AS78" s="53"/>
      <c r="AT78" s="53"/>
      <c r="AU78" s="53"/>
      <c r="AV78" s="56"/>
      <c r="AW78" s="56"/>
      <c r="AX78" s="56"/>
      <c r="AY78" s="56"/>
      <c r="AZ78" s="56"/>
      <c r="BA78" s="56"/>
      <c r="BB78" s="57" t="s">
        <v>224</v>
      </c>
      <c r="BC78" s="292">
        <v>20</v>
      </c>
      <c r="BD78" s="292">
        <v>63.298999999999999</v>
      </c>
      <c r="BE78" s="24">
        <f t="shared" si="15"/>
        <v>216000</v>
      </c>
      <c r="BF78" s="24">
        <f t="shared" si="16"/>
        <v>835546.8</v>
      </c>
    </row>
    <row r="79" spans="1:72" s="24" customFormat="1">
      <c r="A79" s="421"/>
      <c r="B79" s="422"/>
      <c r="C79" s="422"/>
      <c r="D79" s="422"/>
      <c r="E79" s="422"/>
      <c r="F79" s="423"/>
      <c r="G79" s="402"/>
      <c r="H79" s="402"/>
      <c r="I79" s="406"/>
      <c r="J79" s="406"/>
      <c r="K79" s="406"/>
      <c r="L79" s="405"/>
      <c r="M79" s="405"/>
      <c r="N79" s="405"/>
      <c r="O79" s="417" t="str">
        <f t="shared" si="43"/>
        <v/>
      </c>
      <c r="P79" s="417"/>
      <c r="Q79" s="415"/>
      <c r="R79" s="415"/>
      <c r="S79" s="389"/>
      <c r="T79" s="389"/>
      <c r="U79" s="389"/>
      <c r="V79" s="389"/>
      <c r="W79" s="416" t="str" cm="1">
        <f t="array" aca="1" ref="W79" ca="1">IF(AC79,"Check Shading Coefficient",IF(AE79,"Check Category",IF(AB79="Incomplete","Incomplete",IF(A79="","",_xlfn.XLOOKUP(A79,$AE$247:$AE$247,$AG$247:$AG$247,FALSE)*S79))))</f>
        <v/>
      </c>
      <c r="X79" s="416"/>
      <c r="Y79" s="416"/>
      <c r="Z79" s="416"/>
      <c r="AA79" s="416"/>
      <c r="AB79" s="218" t="str">
        <f t="shared" si="47"/>
        <v/>
      </c>
      <c r="AC79" s="220" t="b">
        <f t="shared" si="44"/>
        <v>0</v>
      </c>
      <c r="AD79" s="211" t="str">
        <f t="shared" ca="1" si="45"/>
        <v/>
      </c>
      <c r="AE79" s="110" t="b">
        <f t="shared" ca="1" si="46"/>
        <v>0</v>
      </c>
      <c r="AL79" s="60"/>
      <c r="AM79" s="60"/>
      <c r="AN79" s="60"/>
      <c r="AO79" s="60"/>
      <c r="AP79" s="60"/>
      <c r="AQ79" s="60"/>
      <c r="AR79" s="60"/>
      <c r="AS79" s="53"/>
      <c r="AT79" s="53"/>
      <c r="AU79" s="53"/>
      <c r="AV79" s="56"/>
      <c r="AW79" s="56"/>
      <c r="AX79" s="56"/>
      <c r="AY79" s="56"/>
      <c r="AZ79" s="56"/>
      <c r="BA79" s="56"/>
      <c r="BB79" s="57" t="s">
        <v>225</v>
      </c>
      <c r="BC79" s="292">
        <v>5.4</v>
      </c>
      <c r="BD79" s="292">
        <v>11.2499</v>
      </c>
      <c r="BE79" s="24">
        <f t="shared" si="15"/>
        <v>58320.000000000007</v>
      </c>
      <c r="BF79" s="24">
        <f t="shared" si="16"/>
        <v>148498.68</v>
      </c>
    </row>
    <row r="80" spans="1:72" s="24" customFormat="1">
      <c r="A80" s="421"/>
      <c r="B80" s="422"/>
      <c r="C80" s="422"/>
      <c r="D80" s="422"/>
      <c r="E80" s="422"/>
      <c r="F80" s="423"/>
      <c r="G80" s="402"/>
      <c r="H80" s="402"/>
      <c r="I80" s="406"/>
      <c r="J80" s="406"/>
      <c r="K80" s="406"/>
      <c r="L80" s="405"/>
      <c r="M80" s="405"/>
      <c r="N80" s="405"/>
      <c r="O80" s="417" t="str">
        <f t="shared" si="43"/>
        <v/>
      </c>
      <c r="P80" s="417"/>
      <c r="Q80" s="415"/>
      <c r="R80" s="415"/>
      <c r="S80" s="389"/>
      <c r="T80" s="389"/>
      <c r="U80" s="389"/>
      <c r="V80" s="389"/>
      <c r="W80" s="434" t="str" cm="1">
        <f t="array" aca="1" ref="W80" ca="1">IF(AC80,"Check Shading Coefficient",IF(AE80,"Check Category",IF(AB80="Incomplete","Incomplete",IF(A80="","",_xlfn.XLOOKUP(A80,$AE$247:$AE$247,$AG$247:$AG$247,FALSE)*S80))))</f>
        <v/>
      </c>
      <c r="X80" s="434"/>
      <c r="Y80" s="434"/>
      <c r="Z80" s="434"/>
      <c r="AA80" s="434"/>
      <c r="AB80" s="218" t="str">
        <f t="shared" si="47"/>
        <v/>
      </c>
      <c r="AC80" s="220" t="b">
        <f t="shared" si="44"/>
        <v>0</v>
      </c>
      <c r="AD80" s="211" t="str">
        <f t="shared" ca="1" si="45"/>
        <v/>
      </c>
      <c r="AE80" s="110" t="b">
        <f t="shared" ca="1" si="46"/>
        <v>0</v>
      </c>
      <c r="AK80" s="222"/>
      <c r="AL80" s="76"/>
      <c r="AM80" s="60"/>
      <c r="AN80" s="60"/>
      <c r="AO80" s="60"/>
      <c r="AP80" s="60"/>
      <c r="AQ80" s="60"/>
      <c r="AR80" s="60"/>
      <c r="AS80" s="53"/>
      <c r="AT80" s="53"/>
      <c r="AU80" s="53"/>
      <c r="AV80" s="56"/>
      <c r="AW80" s="56"/>
      <c r="AX80" s="56"/>
      <c r="AY80" s="56"/>
      <c r="AZ80" s="56"/>
      <c r="BA80" s="56"/>
      <c r="BB80" s="57" t="s">
        <v>226</v>
      </c>
      <c r="BC80" s="292">
        <v>6</v>
      </c>
      <c r="BD80" s="292">
        <v>10.99</v>
      </c>
      <c r="BE80" s="24">
        <f t="shared" si="15"/>
        <v>64800.000000000007</v>
      </c>
      <c r="BF80" s="24">
        <f t="shared" si="16"/>
        <v>145068</v>
      </c>
    </row>
    <row r="81" spans="1:72" s="24" customFormat="1" ht="24.75" customHeight="1">
      <c r="A81" s="39"/>
      <c r="B81" s="39"/>
      <c r="C81" s="39"/>
      <c r="D81" s="39"/>
      <c r="E81" s="39"/>
      <c r="F81" s="39"/>
      <c r="G81" s="40"/>
      <c r="H81" s="40"/>
      <c r="I81" s="40"/>
      <c r="J81" s="40"/>
      <c r="K81" s="40"/>
      <c r="L81" s="41"/>
      <c r="M81" s="41"/>
      <c r="N81" s="41"/>
      <c r="O81" s="41"/>
      <c r="P81" s="40"/>
      <c r="Q81" s="40"/>
      <c r="R81" s="42"/>
      <c r="S81" s="42"/>
      <c r="T81" s="34"/>
      <c r="U81" s="34"/>
      <c r="V81" s="40"/>
      <c r="W81" s="40"/>
      <c r="X81" s="43"/>
      <c r="Y81" s="43"/>
      <c r="Z81" s="43"/>
      <c r="AA81" s="353" t="s">
        <v>201</v>
      </c>
      <c r="AB81" s="208"/>
      <c r="AC81" s="209"/>
      <c r="AD81" s="209"/>
      <c r="AK81" s="222"/>
      <c r="AL81" s="76"/>
      <c r="AM81" s="60"/>
      <c r="AN81" s="60"/>
      <c r="AO81" s="60"/>
      <c r="AP81" s="60"/>
      <c r="AQ81" s="60"/>
      <c r="AR81" s="60"/>
      <c r="AS81" s="53"/>
      <c r="AT81" s="53"/>
      <c r="AU81" s="53"/>
      <c r="AV81" s="56"/>
      <c r="AW81" s="56"/>
      <c r="AX81" s="56"/>
      <c r="AY81" s="56"/>
      <c r="AZ81" s="56"/>
      <c r="BA81" s="56"/>
      <c r="BB81" s="110"/>
      <c r="BC81" s="292"/>
      <c r="BD81" s="292"/>
      <c r="BE81" s="24">
        <f t="shared" si="15"/>
        <v>0</v>
      </c>
      <c r="BF81" s="24">
        <f t="shared" si="16"/>
        <v>0</v>
      </c>
    </row>
    <row r="82" spans="1:72" s="24" customFormat="1" ht="21.75" customHeight="1">
      <c r="A82" s="453" t="s">
        <v>227</v>
      </c>
      <c r="B82" s="454"/>
      <c r="C82" s="454"/>
      <c r="D82" s="454"/>
      <c r="E82" s="454"/>
      <c r="F82" s="454"/>
      <c r="G82" s="454"/>
      <c r="H82" s="454"/>
      <c r="I82" s="454"/>
      <c r="J82" s="454"/>
      <c r="K82" s="454"/>
      <c r="L82" s="454"/>
      <c r="M82" s="454"/>
      <c r="N82" s="454"/>
      <c r="O82" s="454"/>
      <c r="P82" s="454"/>
      <c r="Q82" s="454"/>
      <c r="R82" s="454"/>
      <c r="S82" s="454"/>
      <c r="T82" s="454"/>
      <c r="U82" s="454"/>
      <c r="V82" s="454"/>
      <c r="W82" s="454"/>
      <c r="X82" s="454"/>
      <c r="Y82" s="454"/>
      <c r="Z82" s="454"/>
      <c r="AA82" s="454"/>
      <c r="AB82" s="214"/>
      <c r="AK82" s="222"/>
      <c r="AL82" s="76"/>
      <c r="AM82" s="60"/>
      <c r="AN82" s="60"/>
      <c r="AO82" s="60"/>
      <c r="AP82" s="60"/>
      <c r="AQ82" s="60"/>
      <c r="AR82" s="60"/>
      <c r="AS82" s="56"/>
      <c r="AT82" s="56"/>
      <c r="AU82" s="56"/>
      <c r="AV82" s="56"/>
      <c r="AW82" s="56"/>
      <c r="AX82" s="56"/>
      <c r="AY82" s="56"/>
      <c r="AZ82" s="56"/>
      <c r="BA82" s="56"/>
      <c r="BB82" s="110"/>
      <c r="BC82" s="292"/>
      <c r="BD82" s="292"/>
      <c r="BE82" s="24">
        <f t="shared" si="15"/>
        <v>0</v>
      </c>
      <c r="BF82" s="24">
        <f t="shared" si="16"/>
        <v>0</v>
      </c>
    </row>
    <row r="83" spans="1:72" s="24" customFormat="1" ht="38.25" customHeight="1">
      <c r="A83" s="450" t="s">
        <v>20</v>
      </c>
      <c r="B83" s="451"/>
      <c r="C83" s="451"/>
      <c r="D83" s="451"/>
      <c r="E83" s="451"/>
      <c r="F83" s="451"/>
      <c r="G83" s="452"/>
      <c r="H83" s="418" t="s">
        <v>228</v>
      </c>
      <c r="I83" s="430"/>
      <c r="J83" s="430"/>
      <c r="K83" s="430"/>
      <c r="L83" s="431"/>
      <c r="M83" s="424" t="s">
        <v>229</v>
      </c>
      <c r="N83" s="425"/>
      <c r="O83" s="425"/>
      <c r="P83" s="426"/>
      <c r="Q83" s="424" t="s">
        <v>230</v>
      </c>
      <c r="R83" s="425"/>
      <c r="S83" s="425"/>
      <c r="T83" s="426"/>
      <c r="U83" s="424" t="s">
        <v>121</v>
      </c>
      <c r="V83" s="425"/>
      <c r="W83" s="425"/>
      <c r="X83" s="425"/>
      <c r="Y83" s="425"/>
      <c r="Z83" s="425"/>
      <c r="AA83" s="426"/>
      <c r="AB83" s="213"/>
      <c r="AC83" s="211" t="s">
        <v>216</v>
      </c>
      <c r="AD83" s="211"/>
      <c r="AE83" s="110" t="s">
        <v>132</v>
      </c>
      <c r="AF83" s="232"/>
      <c r="AG83" s="232"/>
      <c r="AH83" s="233"/>
      <c r="AK83" s="222"/>
      <c r="AL83" s="76"/>
      <c r="AM83" s="60"/>
      <c r="AN83" s="60"/>
      <c r="AO83" s="60"/>
      <c r="AP83" s="60"/>
      <c r="AQ83" s="60"/>
      <c r="AR83" s="60"/>
      <c r="AS83" s="56"/>
      <c r="AT83" s="56"/>
      <c r="AU83" s="56"/>
      <c r="AV83" s="56"/>
      <c r="AW83" s="77"/>
      <c r="AX83" s="56"/>
      <c r="AY83" s="56"/>
      <c r="AZ83" s="56"/>
      <c r="BA83" s="56"/>
      <c r="BB83" s="57" t="s">
        <v>231</v>
      </c>
      <c r="BC83" s="292">
        <v>3</v>
      </c>
      <c r="BD83" s="292">
        <v>3</v>
      </c>
      <c r="BE83" s="24">
        <f t="shared" si="15"/>
        <v>32400.000000000004</v>
      </c>
      <c r="BF83" s="24">
        <f t="shared" si="16"/>
        <v>39600</v>
      </c>
    </row>
    <row r="84" spans="1:72" s="24" customFormat="1" ht="12.75" customHeight="1">
      <c r="A84" s="360"/>
      <c r="B84" s="361"/>
      <c r="C84" s="361"/>
      <c r="D84" s="361"/>
      <c r="E84" s="361"/>
      <c r="F84" s="361"/>
      <c r="G84" s="362"/>
      <c r="H84" s="386"/>
      <c r="I84" s="387"/>
      <c r="J84" s="387"/>
      <c r="K84" s="387"/>
      <c r="L84" s="388"/>
      <c r="M84" s="389"/>
      <c r="N84" s="390"/>
      <c r="O84" s="390"/>
      <c r="P84" s="391"/>
      <c r="Q84" s="389"/>
      <c r="R84" s="390"/>
      <c r="S84" s="390"/>
      <c r="T84" s="391"/>
      <c r="U84" s="383" t="str">
        <f t="shared" ref="U84:U93" si="48">IF(AC84="Incomplete","Incomplete",IF(ISBLANK(A84),"",M84*AE84))</f>
        <v/>
      </c>
      <c r="V84" s="384"/>
      <c r="W84" s="384"/>
      <c r="X84" s="384"/>
      <c r="Y84" s="384"/>
      <c r="Z84" s="384"/>
      <c r="AA84" s="385"/>
      <c r="AB84" s="213"/>
      <c r="AC84" s="211" t="str">
        <f t="shared" ref="AC84:AC93" si="49">IF(AND(A84&lt;&gt;"",OR(H84="",M84="")),"Incomplete",IF(AND(A84="",OR(H84&lt;&gt;"",M84&lt;&gt;"")),"Incomplete",""))</f>
        <v/>
      </c>
      <c r="AD84" s="211"/>
      <c r="AE84" s="286">
        <f t="shared" ref="AE84:AE93" si="50">_xlfn.XLOOKUP($A84,$AE$163:$AE$313,$AG$163:$AG$313,FALSE)</f>
        <v>0</v>
      </c>
      <c r="AH84" s="234"/>
      <c r="AI84" s="235"/>
      <c r="AL84" s="69"/>
      <c r="AM84" s="60"/>
      <c r="AN84" s="60"/>
      <c r="AO84" s="60"/>
      <c r="AP84" s="60"/>
      <c r="AQ84" s="60"/>
      <c r="AR84" s="60"/>
      <c r="AS84" s="56"/>
      <c r="AT84" s="56"/>
      <c r="AU84" s="56"/>
      <c r="AV84" s="56"/>
      <c r="AW84" s="56"/>
      <c r="AX84" s="56"/>
      <c r="AY84" s="56"/>
      <c r="AZ84" s="56"/>
      <c r="BA84" s="56"/>
      <c r="BB84" s="57" t="s">
        <v>232</v>
      </c>
      <c r="BC84" s="292">
        <v>4</v>
      </c>
      <c r="BD84" s="292">
        <v>4</v>
      </c>
      <c r="BE84" s="24">
        <f t="shared" si="15"/>
        <v>43200</v>
      </c>
      <c r="BF84" s="24">
        <f t="shared" si="16"/>
        <v>52800.000000000007</v>
      </c>
      <c r="BT84" s="330" t="s">
        <v>147</v>
      </c>
    </row>
    <row r="85" spans="1:72" s="24" customFormat="1" ht="12.75" customHeight="1">
      <c r="A85" s="360"/>
      <c r="B85" s="361"/>
      <c r="C85" s="361"/>
      <c r="D85" s="361"/>
      <c r="E85" s="361"/>
      <c r="F85" s="361"/>
      <c r="G85" s="362"/>
      <c r="H85" s="386"/>
      <c r="I85" s="387"/>
      <c r="J85" s="387"/>
      <c r="K85" s="387"/>
      <c r="L85" s="388"/>
      <c r="M85" s="389"/>
      <c r="N85" s="390"/>
      <c r="O85" s="390"/>
      <c r="P85" s="391"/>
      <c r="Q85" s="389"/>
      <c r="R85" s="390"/>
      <c r="S85" s="390"/>
      <c r="T85" s="391"/>
      <c r="U85" s="383" t="str">
        <f t="shared" si="48"/>
        <v/>
      </c>
      <c r="V85" s="384"/>
      <c r="W85" s="384"/>
      <c r="X85" s="384"/>
      <c r="Y85" s="384"/>
      <c r="Z85" s="384"/>
      <c r="AA85" s="385"/>
      <c r="AB85" s="213"/>
      <c r="AC85" s="211" t="str">
        <f t="shared" si="49"/>
        <v/>
      </c>
      <c r="AD85" s="211"/>
      <c r="AE85" s="286">
        <f t="shared" si="50"/>
        <v>0</v>
      </c>
      <c r="AH85" s="234"/>
      <c r="AI85" s="235"/>
      <c r="AL85" s="69"/>
      <c r="AM85" s="60"/>
      <c r="AN85" s="60"/>
      <c r="AO85" s="60"/>
      <c r="AP85" s="60"/>
      <c r="AQ85" s="60"/>
      <c r="AR85" s="60"/>
      <c r="AS85" s="56"/>
      <c r="AT85" s="56"/>
      <c r="AU85" s="56"/>
      <c r="AV85" s="56"/>
      <c r="AW85" s="79"/>
      <c r="AX85" s="56"/>
      <c r="AY85" s="56"/>
      <c r="AZ85" s="56"/>
      <c r="BA85" s="56"/>
      <c r="BB85" s="57" t="s">
        <v>233</v>
      </c>
      <c r="BC85" s="292">
        <v>5</v>
      </c>
      <c r="BD85" s="292">
        <v>5</v>
      </c>
      <c r="BE85" s="24">
        <f t="shared" si="15"/>
        <v>54000</v>
      </c>
      <c r="BF85" s="24">
        <f t="shared" si="16"/>
        <v>66000</v>
      </c>
      <c r="BT85" s="330" t="s">
        <v>147</v>
      </c>
    </row>
    <row r="86" spans="1:72" s="24" customFormat="1" ht="12.75" customHeight="1">
      <c r="A86" s="360"/>
      <c r="B86" s="361"/>
      <c r="C86" s="361"/>
      <c r="D86" s="361"/>
      <c r="E86" s="361"/>
      <c r="F86" s="361"/>
      <c r="G86" s="362"/>
      <c r="H86" s="386"/>
      <c r="I86" s="387"/>
      <c r="J86" s="387"/>
      <c r="K86" s="387"/>
      <c r="L86" s="388"/>
      <c r="M86" s="389"/>
      <c r="N86" s="390"/>
      <c r="O86" s="390"/>
      <c r="P86" s="391"/>
      <c r="Q86" s="389"/>
      <c r="R86" s="390"/>
      <c r="S86" s="390"/>
      <c r="T86" s="391"/>
      <c r="U86" s="383" t="str">
        <f t="shared" si="48"/>
        <v/>
      </c>
      <c r="V86" s="384"/>
      <c r="W86" s="384"/>
      <c r="X86" s="384"/>
      <c r="Y86" s="384"/>
      <c r="Z86" s="384"/>
      <c r="AA86" s="385"/>
      <c r="AB86" s="213"/>
      <c r="AC86" s="211" t="str">
        <f t="shared" si="49"/>
        <v/>
      </c>
      <c r="AD86" s="211"/>
      <c r="AE86" s="286">
        <f t="shared" si="50"/>
        <v>0</v>
      </c>
      <c r="AH86" s="234"/>
      <c r="AI86" s="235"/>
      <c r="AL86" s="53"/>
      <c r="AM86" s="80"/>
      <c r="AN86" s="56"/>
      <c r="AO86" s="60"/>
      <c r="AP86" s="60"/>
      <c r="AQ86" s="60"/>
      <c r="AR86" s="60"/>
      <c r="AS86" s="67"/>
      <c r="AT86" s="56"/>
      <c r="AU86" s="56"/>
      <c r="AV86" s="56"/>
      <c r="AW86" s="77"/>
      <c r="AX86" s="75"/>
      <c r="AY86" s="75"/>
      <c r="AZ86" s="75"/>
      <c r="BA86" s="75"/>
      <c r="BB86" s="60" t="s">
        <v>30</v>
      </c>
      <c r="BC86" s="292">
        <v>300</v>
      </c>
      <c r="BD86" s="292">
        <v>399.99900000000002</v>
      </c>
      <c r="BE86" s="24">
        <f t="shared" si="15"/>
        <v>3240000</v>
      </c>
      <c r="BF86" s="24">
        <f t="shared" si="16"/>
        <v>5279986.8000000007</v>
      </c>
    </row>
    <row r="87" spans="1:72" s="24" customFormat="1" ht="12.75" customHeight="1">
      <c r="A87" s="360"/>
      <c r="B87" s="361"/>
      <c r="C87" s="361"/>
      <c r="D87" s="361"/>
      <c r="E87" s="361"/>
      <c r="F87" s="361"/>
      <c r="G87" s="362"/>
      <c r="H87" s="386"/>
      <c r="I87" s="387"/>
      <c r="J87" s="387"/>
      <c r="K87" s="387"/>
      <c r="L87" s="388"/>
      <c r="M87" s="389"/>
      <c r="N87" s="390"/>
      <c r="O87" s="390"/>
      <c r="P87" s="391"/>
      <c r="Q87" s="389"/>
      <c r="R87" s="390"/>
      <c r="S87" s="390"/>
      <c r="T87" s="391"/>
      <c r="U87" s="383" t="str">
        <f t="shared" si="48"/>
        <v/>
      </c>
      <c r="V87" s="384"/>
      <c r="W87" s="384"/>
      <c r="X87" s="384"/>
      <c r="Y87" s="384"/>
      <c r="Z87" s="384"/>
      <c r="AA87" s="385"/>
      <c r="AB87" s="213"/>
      <c r="AC87" s="211" t="str">
        <f t="shared" si="49"/>
        <v/>
      </c>
      <c r="AD87" s="211"/>
      <c r="AE87" s="286">
        <f t="shared" si="50"/>
        <v>0</v>
      </c>
      <c r="AH87" s="234"/>
      <c r="AI87" s="235"/>
      <c r="AL87" s="53"/>
      <c r="AM87" s="80"/>
      <c r="AN87" s="60"/>
      <c r="AO87" s="60"/>
      <c r="AP87" s="60"/>
      <c r="AQ87" s="60"/>
      <c r="AR87" s="60"/>
      <c r="AS87" s="75"/>
      <c r="AT87" s="75"/>
      <c r="AU87" s="75"/>
      <c r="AV87" s="56"/>
      <c r="AW87" s="55"/>
      <c r="AX87" s="55"/>
      <c r="AY87" s="55"/>
      <c r="AZ87" s="55"/>
      <c r="BA87" s="55"/>
      <c r="BB87" s="60" t="s">
        <v>31</v>
      </c>
      <c r="BC87" s="292">
        <v>400</v>
      </c>
      <c r="BD87" s="292">
        <v>599.99900000000002</v>
      </c>
      <c r="BE87" s="24">
        <f t="shared" si="15"/>
        <v>4320000</v>
      </c>
      <c r="BF87" s="24">
        <f t="shared" si="16"/>
        <v>7919986.8000000007</v>
      </c>
    </row>
    <row r="88" spans="1:72" s="24" customFormat="1" ht="12.75" customHeight="1">
      <c r="A88" s="360"/>
      <c r="B88" s="361"/>
      <c r="C88" s="361"/>
      <c r="D88" s="361"/>
      <c r="E88" s="361"/>
      <c r="F88" s="361"/>
      <c r="G88" s="362"/>
      <c r="H88" s="386"/>
      <c r="I88" s="387"/>
      <c r="J88" s="387"/>
      <c r="K88" s="387"/>
      <c r="L88" s="388"/>
      <c r="M88" s="389"/>
      <c r="N88" s="390"/>
      <c r="O88" s="390"/>
      <c r="P88" s="391"/>
      <c r="Q88" s="389"/>
      <c r="R88" s="390"/>
      <c r="S88" s="390"/>
      <c r="T88" s="391"/>
      <c r="U88" s="383" t="str">
        <f t="shared" si="48"/>
        <v/>
      </c>
      <c r="V88" s="384"/>
      <c r="W88" s="384"/>
      <c r="X88" s="384"/>
      <c r="Y88" s="384"/>
      <c r="Z88" s="384"/>
      <c r="AA88" s="385"/>
      <c r="AB88" s="213"/>
      <c r="AC88" s="211" t="str">
        <f t="shared" si="49"/>
        <v/>
      </c>
      <c r="AD88" s="211"/>
      <c r="AE88" s="286">
        <f t="shared" si="50"/>
        <v>0</v>
      </c>
      <c r="AH88" s="234"/>
      <c r="AI88" s="235"/>
      <c r="AL88" s="53"/>
      <c r="AM88" s="80"/>
      <c r="AN88" s="60"/>
      <c r="AO88" s="60"/>
      <c r="AP88" s="60"/>
      <c r="AQ88" s="60"/>
      <c r="AR88" s="60"/>
      <c r="AS88" s="75"/>
      <c r="AT88" s="75"/>
      <c r="AU88" s="75"/>
      <c r="AV88" s="56"/>
      <c r="AW88" s="55"/>
      <c r="AX88" s="55"/>
      <c r="AY88" s="55"/>
      <c r="AZ88" s="55"/>
      <c r="BA88" s="55"/>
      <c r="BB88" s="24" t="s">
        <v>234</v>
      </c>
      <c r="BC88" s="292">
        <v>0</v>
      </c>
      <c r="BD88" s="292">
        <v>74.998999999999995</v>
      </c>
      <c r="BE88" s="24">
        <f t="shared" si="15"/>
        <v>0</v>
      </c>
      <c r="BF88" s="24">
        <f t="shared" si="16"/>
        <v>989986.8</v>
      </c>
    </row>
    <row r="89" spans="1:72" s="24" customFormat="1" ht="12.75" customHeight="1">
      <c r="A89" s="360"/>
      <c r="B89" s="361"/>
      <c r="C89" s="361"/>
      <c r="D89" s="361"/>
      <c r="E89" s="361"/>
      <c r="F89" s="361"/>
      <c r="G89" s="362"/>
      <c r="H89" s="386"/>
      <c r="I89" s="387"/>
      <c r="J89" s="387"/>
      <c r="K89" s="387"/>
      <c r="L89" s="388"/>
      <c r="M89" s="389"/>
      <c r="N89" s="390"/>
      <c r="O89" s="390"/>
      <c r="P89" s="391"/>
      <c r="Q89" s="389"/>
      <c r="R89" s="390"/>
      <c r="S89" s="390"/>
      <c r="T89" s="391"/>
      <c r="U89" s="383" t="str">
        <f t="shared" si="48"/>
        <v/>
      </c>
      <c r="V89" s="384"/>
      <c r="W89" s="384"/>
      <c r="X89" s="384"/>
      <c r="Y89" s="384"/>
      <c r="Z89" s="384"/>
      <c r="AA89" s="385"/>
      <c r="AB89" s="213"/>
      <c r="AC89" s="211" t="str">
        <f t="shared" si="49"/>
        <v/>
      </c>
      <c r="AD89" s="211"/>
      <c r="AE89" s="286">
        <f t="shared" si="50"/>
        <v>0</v>
      </c>
      <c r="AH89" s="234"/>
      <c r="AI89" s="235"/>
      <c r="AL89" s="53"/>
      <c r="AM89" s="80"/>
      <c r="AN89" s="60"/>
      <c r="AO89" s="60"/>
      <c r="AP89" s="60"/>
      <c r="AQ89" s="60"/>
      <c r="AR89" s="60"/>
      <c r="AS89" s="75"/>
      <c r="AT89" s="75"/>
      <c r="AU89" s="75"/>
      <c r="AV89" s="56"/>
      <c r="AW89" s="55"/>
      <c r="AX89" s="55"/>
      <c r="AY89" s="55"/>
      <c r="AZ89" s="55"/>
      <c r="BA89" s="55"/>
      <c r="BB89" s="24" t="s">
        <v>235</v>
      </c>
      <c r="BC89" s="292">
        <v>75</v>
      </c>
      <c r="BD89" s="292">
        <v>149.999</v>
      </c>
      <c r="BE89" s="24">
        <f t="shared" si="15"/>
        <v>810000</v>
      </c>
      <c r="BF89" s="24">
        <f t="shared" si="16"/>
        <v>1979986.8000000003</v>
      </c>
    </row>
    <row r="90" spans="1:72" s="24" customFormat="1" ht="12.75" customHeight="1">
      <c r="A90" s="360"/>
      <c r="B90" s="361"/>
      <c r="C90" s="361"/>
      <c r="D90" s="361"/>
      <c r="E90" s="361"/>
      <c r="F90" s="361"/>
      <c r="G90" s="362"/>
      <c r="H90" s="386"/>
      <c r="I90" s="387"/>
      <c r="J90" s="387"/>
      <c r="K90" s="387"/>
      <c r="L90" s="388"/>
      <c r="M90" s="389"/>
      <c r="N90" s="390"/>
      <c r="O90" s="390"/>
      <c r="P90" s="391"/>
      <c r="Q90" s="389"/>
      <c r="R90" s="390"/>
      <c r="S90" s="390"/>
      <c r="T90" s="391"/>
      <c r="U90" s="383" t="str">
        <f t="shared" si="48"/>
        <v/>
      </c>
      <c r="V90" s="384"/>
      <c r="W90" s="384"/>
      <c r="X90" s="384"/>
      <c r="Y90" s="384"/>
      <c r="Z90" s="384"/>
      <c r="AA90" s="385"/>
      <c r="AB90" s="213"/>
      <c r="AC90" s="211" t="str">
        <f t="shared" si="49"/>
        <v/>
      </c>
      <c r="AD90" s="211"/>
      <c r="AE90" s="286">
        <f t="shared" si="50"/>
        <v>0</v>
      </c>
      <c r="AH90" s="234"/>
      <c r="AI90" s="235"/>
      <c r="AL90" s="53"/>
      <c r="AM90" s="80"/>
      <c r="AN90" s="60"/>
      <c r="AO90" s="60"/>
      <c r="AP90" s="60"/>
      <c r="AQ90" s="60"/>
      <c r="AR90" s="60"/>
      <c r="AS90" s="75"/>
      <c r="AT90" s="75"/>
      <c r="AU90" s="75"/>
      <c r="AV90" s="56"/>
      <c r="AW90" s="55"/>
      <c r="AX90" s="55"/>
      <c r="AY90" s="55"/>
      <c r="AZ90" s="55"/>
      <c r="BA90" s="55"/>
      <c r="BB90" s="60" t="s">
        <v>236</v>
      </c>
      <c r="BC90" s="292">
        <v>300</v>
      </c>
      <c r="BD90" s="292">
        <v>599.99900000000002</v>
      </c>
      <c r="BE90" s="24">
        <f t="shared" si="15"/>
        <v>3240000</v>
      </c>
      <c r="BF90" s="24">
        <f t="shared" si="16"/>
        <v>7919986.8000000007</v>
      </c>
    </row>
    <row r="91" spans="1:72" s="24" customFormat="1" ht="12.75" customHeight="1">
      <c r="A91" s="360"/>
      <c r="B91" s="361"/>
      <c r="C91" s="361"/>
      <c r="D91" s="361"/>
      <c r="E91" s="361"/>
      <c r="F91" s="361"/>
      <c r="G91" s="362"/>
      <c r="H91" s="386"/>
      <c r="I91" s="387"/>
      <c r="J91" s="387"/>
      <c r="K91" s="387"/>
      <c r="L91" s="388"/>
      <c r="M91" s="389"/>
      <c r="N91" s="390"/>
      <c r="O91" s="390"/>
      <c r="P91" s="391"/>
      <c r="Q91" s="389"/>
      <c r="R91" s="390"/>
      <c r="S91" s="390"/>
      <c r="T91" s="391"/>
      <c r="U91" s="383" t="str">
        <f t="shared" si="48"/>
        <v/>
      </c>
      <c r="V91" s="384"/>
      <c r="W91" s="384"/>
      <c r="X91" s="384"/>
      <c r="Y91" s="384"/>
      <c r="Z91" s="384"/>
      <c r="AA91" s="385"/>
      <c r="AB91" s="213"/>
      <c r="AC91" s="211" t="str">
        <f t="shared" si="49"/>
        <v/>
      </c>
      <c r="AD91" s="211"/>
      <c r="AE91" s="286">
        <f t="shared" si="50"/>
        <v>0</v>
      </c>
      <c r="AH91" s="234"/>
      <c r="AI91" s="235"/>
      <c r="AL91" s="53"/>
      <c r="AM91" s="80"/>
      <c r="AN91" s="60"/>
      <c r="AO91" s="60"/>
      <c r="AP91" s="60"/>
      <c r="AQ91" s="60"/>
      <c r="AR91" s="60"/>
      <c r="AS91" s="75"/>
      <c r="AT91" s="75"/>
      <c r="AU91" s="75"/>
      <c r="AV91" s="56"/>
      <c r="AW91" s="55"/>
      <c r="AX91" s="55"/>
      <c r="AY91" s="55"/>
      <c r="AZ91" s="55"/>
      <c r="BA91" s="55"/>
    </row>
    <row r="92" spans="1:72" s="24" customFormat="1" ht="12.75" customHeight="1">
      <c r="A92" s="360"/>
      <c r="B92" s="361"/>
      <c r="C92" s="361"/>
      <c r="D92" s="361"/>
      <c r="E92" s="361"/>
      <c r="F92" s="361"/>
      <c r="G92" s="362"/>
      <c r="H92" s="386"/>
      <c r="I92" s="387"/>
      <c r="J92" s="387"/>
      <c r="K92" s="387"/>
      <c r="L92" s="388"/>
      <c r="M92" s="389"/>
      <c r="N92" s="390"/>
      <c r="O92" s="390"/>
      <c r="P92" s="391"/>
      <c r="Q92" s="389"/>
      <c r="R92" s="390"/>
      <c r="S92" s="390"/>
      <c r="T92" s="391"/>
      <c r="U92" s="383" t="str">
        <f t="shared" si="48"/>
        <v/>
      </c>
      <c r="V92" s="384"/>
      <c r="W92" s="384"/>
      <c r="X92" s="384"/>
      <c r="Y92" s="384"/>
      <c r="Z92" s="384"/>
      <c r="AA92" s="385"/>
      <c r="AB92" s="213"/>
      <c r="AC92" s="211" t="str">
        <f t="shared" si="49"/>
        <v/>
      </c>
      <c r="AD92" s="211"/>
      <c r="AE92" s="286">
        <f t="shared" si="50"/>
        <v>0</v>
      </c>
      <c r="AH92" s="234"/>
      <c r="AI92" s="235"/>
      <c r="AL92" s="53"/>
      <c r="AM92" s="80"/>
      <c r="AN92" s="60"/>
      <c r="AO92" s="60"/>
      <c r="AP92" s="60"/>
      <c r="AQ92" s="60"/>
      <c r="AR92" s="60"/>
      <c r="AS92" s="75"/>
      <c r="AT92" s="75"/>
      <c r="AU92" s="75"/>
      <c r="AV92" s="56"/>
      <c r="AW92" s="55"/>
      <c r="AX92" s="55"/>
      <c r="AY92" s="55"/>
      <c r="AZ92" s="55"/>
      <c r="BA92" s="55"/>
      <c r="BB92" s="55"/>
    </row>
    <row r="93" spans="1:72" s="24" customFormat="1" ht="12.75" customHeight="1">
      <c r="A93" s="360"/>
      <c r="B93" s="361"/>
      <c r="C93" s="361"/>
      <c r="D93" s="361"/>
      <c r="E93" s="361"/>
      <c r="F93" s="361"/>
      <c r="G93" s="362"/>
      <c r="H93" s="386"/>
      <c r="I93" s="387"/>
      <c r="J93" s="387"/>
      <c r="K93" s="387"/>
      <c r="L93" s="388"/>
      <c r="M93" s="389"/>
      <c r="N93" s="390"/>
      <c r="O93" s="390"/>
      <c r="P93" s="391"/>
      <c r="Q93" s="389"/>
      <c r="R93" s="390"/>
      <c r="S93" s="390"/>
      <c r="T93" s="391"/>
      <c r="U93" s="380" t="str">
        <f t="shared" si="48"/>
        <v/>
      </c>
      <c r="V93" s="381"/>
      <c r="W93" s="381"/>
      <c r="X93" s="381"/>
      <c r="Y93" s="381"/>
      <c r="Z93" s="381"/>
      <c r="AA93" s="382"/>
      <c r="AB93" s="213"/>
      <c r="AC93" s="211" t="str">
        <f t="shared" si="49"/>
        <v/>
      </c>
      <c r="AD93" s="211"/>
      <c r="AE93" s="286">
        <f t="shared" si="50"/>
        <v>0</v>
      </c>
      <c r="AH93" s="234"/>
      <c r="AI93" s="235"/>
      <c r="AL93" s="53"/>
      <c r="AM93" s="80"/>
      <c r="AN93" s="53"/>
      <c r="AO93" s="53"/>
      <c r="AP93" s="53"/>
      <c r="AQ93" s="53"/>
      <c r="AR93" s="53"/>
      <c r="AS93" s="60"/>
      <c r="AT93" s="60"/>
      <c r="AU93" s="60"/>
      <c r="AV93" s="53"/>
      <c r="AW93" s="53"/>
      <c r="AX93" s="53"/>
      <c r="AY93" s="53"/>
      <c r="AZ93" s="53"/>
      <c r="BA93" s="53"/>
      <c r="BB93" s="53"/>
    </row>
    <row r="94" spans="1:72" s="24" customFormat="1" ht="12.75" customHeight="1">
      <c r="A94" s="29"/>
      <c r="B94" s="29"/>
      <c r="C94" s="29"/>
      <c r="D94" s="29"/>
      <c r="E94" s="29"/>
      <c r="F94" s="29"/>
      <c r="G94" s="29"/>
      <c r="H94" s="30"/>
      <c r="I94" s="30"/>
      <c r="J94" s="30"/>
      <c r="K94" s="30"/>
      <c r="L94" s="123"/>
      <c r="M94" s="123"/>
      <c r="N94" s="123"/>
      <c r="O94" s="191"/>
      <c r="P94" s="191"/>
      <c r="Q94" s="191"/>
      <c r="R94" s="191"/>
      <c r="S94" s="191"/>
      <c r="T94" s="191"/>
      <c r="U94" s="191"/>
      <c r="V94" s="191"/>
      <c r="W94" s="191"/>
      <c r="X94" s="191"/>
      <c r="Y94" s="191"/>
      <c r="Z94" s="191"/>
      <c r="AA94" s="38" t="s">
        <v>201</v>
      </c>
      <c r="AB94" s="70"/>
      <c r="AH94" s="234"/>
      <c r="AI94" s="235"/>
      <c r="AL94" s="53"/>
      <c r="AM94" s="80"/>
      <c r="AN94" s="53"/>
      <c r="AO94" s="53"/>
      <c r="AP94" s="53"/>
      <c r="AQ94" s="53"/>
      <c r="AR94" s="53"/>
      <c r="AS94" s="60"/>
      <c r="AT94" s="60"/>
      <c r="AU94" s="60"/>
      <c r="AV94" s="53"/>
      <c r="AW94" s="53"/>
      <c r="AX94" s="53"/>
      <c r="AY94" s="53"/>
      <c r="AZ94" s="53"/>
      <c r="BA94" s="53"/>
      <c r="BB94" s="53"/>
    </row>
    <row r="95" spans="1:72" s="24" customFormat="1" ht="21" customHeight="1">
      <c r="A95" s="29"/>
      <c r="B95" s="29"/>
      <c r="C95" s="29"/>
      <c r="D95" s="29"/>
      <c r="E95" s="29"/>
      <c r="F95" s="29"/>
      <c r="G95" s="29"/>
      <c r="H95" s="30"/>
      <c r="I95" s="30"/>
      <c r="J95" s="30"/>
      <c r="K95" s="30"/>
      <c r="L95" s="123"/>
      <c r="M95" s="123"/>
      <c r="N95" s="123"/>
      <c r="O95" s="191"/>
      <c r="P95" s="191"/>
      <c r="Q95" s="191"/>
      <c r="R95" s="191"/>
      <c r="S95" s="191"/>
      <c r="T95" s="191"/>
      <c r="U95" s="191"/>
      <c r="V95" s="191"/>
      <c r="W95" s="191"/>
      <c r="X95" s="191"/>
      <c r="Y95" s="191"/>
      <c r="Z95" s="191"/>
      <c r="AA95" s="191"/>
      <c r="AB95" s="70"/>
      <c r="AC95" s="215"/>
      <c r="AD95" s="215"/>
      <c r="AH95" s="234"/>
      <c r="AI95" s="235"/>
      <c r="AL95" s="53"/>
      <c r="AM95" s="80"/>
      <c r="AN95" s="53"/>
      <c r="AO95" s="53"/>
      <c r="AP95" s="53"/>
      <c r="AQ95" s="53"/>
      <c r="AR95" s="53"/>
      <c r="AS95" s="60"/>
      <c r="AT95" s="60"/>
      <c r="AU95" s="60"/>
      <c r="AV95" s="53"/>
      <c r="AW95" s="53"/>
      <c r="AX95" s="53"/>
      <c r="AY95" s="53"/>
      <c r="AZ95" s="53"/>
      <c r="BA95" s="53"/>
      <c r="BB95" s="53"/>
    </row>
    <row r="96" spans="1:72" s="24" customFormat="1" ht="33" customHeight="1">
      <c r="A96" s="438" t="s">
        <v>237</v>
      </c>
      <c r="B96" s="439"/>
      <c r="C96" s="439"/>
      <c r="D96" s="439"/>
      <c r="E96" s="439"/>
      <c r="F96" s="439"/>
      <c r="G96" s="440"/>
      <c r="H96" s="441"/>
      <c r="I96" s="442"/>
      <c r="J96" s="442"/>
      <c r="K96" s="442"/>
      <c r="L96" s="442"/>
      <c r="M96" s="442"/>
      <c r="N96" s="442"/>
      <c r="O96" s="442"/>
      <c r="P96" s="442"/>
      <c r="Q96" s="442"/>
      <c r="R96" s="442"/>
      <c r="S96" s="6"/>
      <c r="T96" s="6"/>
      <c r="U96" s="2"/>
      <c r="V96" s="7"/>
      <c r="W96" s="12"/>
      <c r="X96" s="7"/>
      <c r="Y96" s="12"/>
      <c r="Z96" s="12"/>
      <c r="AA96" s="122"/>
      <c r="AB96" s="70"/>
      <c r="AH96" s="234"/>
      <c r="AI96" s="235"/>
      <c r="AL96" s="53"/>
      <c r="AM96" s="80"/>
      <c r="AN96" s="53"/>
      <c r="AO96" s="53"/>
      <c r="AP96" s="53"/>
      <c r="AQ96" s="53"/>
      <c r="AR96" s="53"/>
      <c r="AS96" s="60"/>
      <c r="AT96" s="60"/>
      <c r="AU96" s="60"/>
      <c r="AV96" s="53"/>
      <c r="AW96" s="53"/>
      <c r="AX96" s="53"/>
      <c r="AY96" s="53"/>
      <c r="AZ96" s="53"/>
      <c r="BA96" s="53"/>
      <c r="BB96" s="53"/>
    </row>
    <row r="97" spans="1:54" s="24" customFormat="1" ht="12.75" customHeight="1">
      <c r="A97" s="443"/>
      <c r="B97" s="444"/>
      <c r="C97" s="444"/>
      <c r="D97" s="444"/>
      <c r="E97" s="444"/>
      <c r="F97" s="444"/>
      <c r="G97" s="445"/>
      <c r="H97" s="441"/>
      <c r="I97" s="442"/>
      <c r="J97" s="442"/>
      <c r="K97" s="442"/>
      <c r="L97" s="442"/>
      <c r="M97" s="442"/>
      <c r="N97" s="442"/>
      <c r="O97" s="442"/>
      <c r="P97" s="442"/>
      <c r="Q97" s="442"/>
      <c r="R97" s="442"/>
      <c r="S97" s="6"/>
      <c r="T97" s="6"/>
      <c r="U97" s="6"/>
      <c r="V97" s="143"/>
      <c r="W97" s="36" t="s">
        <v>238</v>
      </c>
      <c r="X97" s="473">
        <f ca="1">SUM(Y51:Y68)+SUM(W73:W80)+SUM(U84:U93)</f>
        <v>0</v>
      </c>
      <c r="Y97" s="474"/>
      <c r="Z97" s="474"/>
      <c r="AA97" s="474"/>
      <c r="AB97" s="70"/>
      <c r="AH97" s="234"/>
      <c r="AI97" s="235"/>
      <c r="AL97" s="53"/>
      <c r="AM97" s="80"/>
      <c r="AN97" s="53"/>
      <c r="AO97" s="53"/>
      <c r="AP97" s="53"/>
      <c r="AQ97" s="53"/>
      <c r="AR97" s="53"/>
      <c r="AS97" s="60"/>
      <c r="AT97" s="60"/>
      <c r="AU97" s="60"/>
      <c r="AV97" s="53"/>
      <c r="AW97" s="53"/>
      <c r="AX97" s="53"/>
      <c r="AY97" s="53"/>
      <c r="AZ97" s="53"/>
      <c r="BA97" s="53"/>
      <c r="BB97" s="53"/>
    </row>
    <row r="98" spans="1:54" s="24" customFormat="1" ht="12.75" customHeight="1">
      <c r="A98" s="35"/>
      <c r="B98" s="35"/>
      <c r="C98" s="35"/>
      <c r="D98" s="35"/>
      <c r="E98" s="35"/>
      <c r="F98" s="35"/>
      <c r="G98" s="35"/>
      <c r="H98" s="188"/>
      <c r="I98" s="188"/>
      <c r="J98" s="188"/>
      <c r="K98" s="188"/>
      <c r="L98" s="188"/>
      <c r="M98" s="188"/>
      <c r="N98" s="188"/>
      <c r="O98" s="188"/>
      <c r="P98" s="188"/>
      <c r="Q98" s="188"/>
      <c r="R98" s="188"/>
      <c r="S98" s="6"/>
      <c r="T98" s="6"/>
      <c r="U98" s="6"/>
      <c r="V98" s="36"/>
      <c r="W98" s="37"/>
      <c r="X98" s="327"/>
      <c r="Y98" s="327"/>
      <c r="Z98" s="327"/>
      <c r="AA98" s="13" t="s">
        <v>239</v>
      </c>
      <c r="AB98" s="70"/>
      <c r="AH98" s="234"/>
      <c r="AI98" s="235"/>
      <c r="AL98" s="53"/>
      <c r="AM98" s="80"/>
      <c r="AN98" s="53"/>
      <c r="AO98" s="53"/>
      <c r="AP98" s="53"/>
      <c r="AQ98" s="53"/>
      <c r="AR98" s="53"/>
      <c r="AS98" s="60"/>
      <c r="AT98" s="60"/>
      <c r="AU98" s="60"/>
      <c r="AV98" s="53"/>
      <c r="AW98" s="53"/>
      <c r="AX98" s="53"/>
      <c r="AY98" s="53"/>
      <c r="AZ98" s="53"/>
      <c r="BA98" s="53"/>
      <c r="BB98" s="53"/>
    </row>
    <row r="99" spans="1:54" s="24" customFormat="1" ht="12.75" customHeight="1">
      <c r="A99" s="35"/>
      <c r="B99" s="35"/>
      <c r="C99" s="35"/>
      <c r="D99" s="35"/>
      <c r="E99" s="35"/>
      <c r="F99" s="35"/>
      <c r="G99" s="35"/>
      <c r="H99" s="188"/>
      <c r="I99" s="188"/>
      <c r="J99" s="188"/>
      <c r="K99" s="188"/>
      <c r="L99" s="188"/>
      <c r="M99" s="188"/>
      <c r="N99" s="188"/>
      <c r="O99" s="188"/>
      <c r="P99" s="188"/>
      <c r="Q99" s="188"/>
      <c r="R99" s="188"/>
      <c r="S99" s="6"/>
      <c r="T99" s="6"/>
      <c r="U99" s="6"/>
      <c r="V99" s="36"/>
      <c r="W99" s="37"/>
      <c r="X99" s="327"/>
      <c r="Y99" s="327"/>
      <c r="Z99" s="327"/>
      <c r="AA99" s="13" t="s">
        <v>240</v>
      </c>
      <c r="AB99" s="70"/>
      <c r="AH99" s="234"/>
      <c r="AI99" s="235"/>
      <c r="AL99" s="53"/>
      <c r="AM99" s="80"/>
      <c r="AN99" s="53"/>
      <c r="AO99" s="53"/>
      <c r="AP99" s="53"/>
      <c r="AQ99" s="53"/>
      <c r="AR99" s="53"/>
      <c r="AS99" s="60"/>
      <c r="AT99" s="60"/>
      <c r="AU99" s="60"/>
      <c r="AV99" s="53"/>
      <c r="AW99" s="53"/>
      <c r="AX99" s="53"/>
      <c r="AY99" s="53"/>
      <c r="AZ99" s="53"/>
      <c r="BA99" s="53"/>
      <c r="BB99" s="53"/>
    </row>
    <row r="100" spans="1:54" s="24" customFormat="1" ht="12.75" customHeight="1">
      <c r="A100" s="115" t="s">
        <v>241</v>
      </c>
      <c r="B100" s="37"/>
      <c r="C100" s="44"/>
      <c r="D100" s="5"/>
      <c r="E100" s="5"/>
      <c r="F100" s="6"/>
      <c r="G100" s="6"/>
      <c r="H100" s="6"/>
      <c r="I100" s="8"/>
      <c r="J100" s="8"/>
      <c r="K100" s="8"/>
      <c r="L100" s="6"/>
      <c r="M100" s="6"/>
      <c r="N100" s="6"/>
      <c r="O100" s="6"/>
      <c r="P100" s="6"/>
      <c r="Q100" s="6"/>
      <c r="R100" s="6"/>
      <c r="S100" s="6"/>
      <c r="T100" s="6"/>
      <c r="U100" s="6"/>
      <c r="V100" s="7"/>
      <c r="W100" s="12"/>
      <c r="X100" s="6"/>
      <c r="Y100" s="328"/>
      <c r="Z100" s="328"/>
      <c r="AA100" s="37"/>
      <c r="AB100" s="70"/>
      <c r="AH100" s="234"/>
      <c r="AI100" s="235"/>
      <c r="AL100" s="53"/>
      <c r="AM100" s="80"/>
      <c r="AN100" s="53"/>
      <c r="AO100" s="53"/>
      <c r="AP100" s="53"/>
      <c r="AQ100" s="53"/>
      <c r="AR100" s="53"/>
      <c r="AS100" s="60"/>
      <c r="AT100" s="60"/>
      <c r="AU100" s="60"/>
      <c r="AV100" s="53"/>
      <c r="AW100" s="53"/>
      <c r="AX100" s="53"/>
      <c r="AY100" s="53"/>
      <c r="AZ100" s="53"/>
      <c r="BA100" s="53"/>
      <c r="BB100" s="53"/>
    </row>
    <row r="101" spans="1:54" s="24" customFormat="1" ht="12.75" customHeight="1">
      <c r="A101" s="4" t="s">
        <v>242</v>
      </c>
      <c r="B101" s="37"/>
      <c r="C101" s="5"/>
      <c r="D101" s="5"/>
      <c r="E101" s="6"/>
      <c r="F101" s="7"/>
      <c r="G101" s="7"/>
      <c r="H101" s="7"/>
      <c r="I101" s="7"/>
      <c r="J101" s="7"/>
      <c r="K101" s="7"/>
      <c r="L101" s="7"/>
      <c r="M101" s="7"/>
      <c r="N101" s="7"/>
      <c r="O101" s="7"/>
      <c r="P101" s="7"/>
      <c r="Q101" s="7"/>
      <c r="R101" s="7"/>
      <c r="S101" s="7"/>
      <c r="T101" s="7"/>
      <c r="U101" s="7"/>
      <c r="V101" s="12"/>
      <c r="W101" s="12"/>
      <c r="X101" s="7"/>
      <c r="Y101" s="3"/>
      <c r="Z101" s="3"/>
      <c r="AA101" s="37"/>
      <c r="AB101" s="70"/>
      <c r="AH101" s="234"/>
      <c r="AI101" s="235"/>
      <c r="AL101" s="53"/>
      <c r="AM101" s="80"/>
      <c r="AN101" s="53"/>
      <c r="AO101" s="53"/>
      <c r="AP101" s="53"/>
      <c r="AQ101" s="53"/>
      <c r="AR101" s="53"/>
      <c r="AS101" s="60"/>
      <c r="AT101" s="60"/>
      <c r="AU101" s="60"/>
      <c r="AV101" s="53"/>
      <c r="AW101" s="53"/>
      <c r="AX101" s="53"/>
      <c r="AY101" s="53"/>
      <c r="AZ101" s="53"/>
      <c r="BA101" s="53"/>
      <c r="BB101" s="53"/>
    </row>
    <row r="102" spans="1:54" s="24" customFormat="1" ht="12.75" customHeight="1">
      <c r="A102" s="4" t="s">
        <v>243</v>
      </c>
      <c r="B102" s="5"/>
      <c r="C102" s="5"/>
      <c r="D102" s="5"/>
      <c r="E102" s="37"/>
      <c r="F102" s="37"/>
      <c r="G102" s="37"/>
      <c r="H102" s="37"/>
      <c r="I102" s="37"/>
      <c r="J102" s="37"/>
      <c r="K102" s="37"/>
      <c r="L102" s="37"/>
      <c r="M102" s="37"/>
      <c r="N102" s="37"/>
      <c r="O102" s="37"/>
      <c r="P102" s="37"/>
      <c r="Q102" s="37"/>
      <c r="R102" s="37"/>
      <c r="S102" s="37"/>
      <c r="T102" s="37"/>
      <c r="U102" s="37"/>
      <c r="V102" s="37"/>
      <c r="W102" s="37"/>
      <c r="X102" s="8"/>
      <c r="Y102" s="9"/>
      <c r="Z102" s="9"/>
      <c r="AA102" s="10"/>
      <c r="AB102" s="70"/>
      <c r="AH102" s="234"/>
      <c r="AI102" s="235"/>
      <c r="AL102" s="53"/>
      <c r="AM102" s="80"/>
      <c r="AN102" s="53"/>
      <c r="AO102" s="53"/>
      <c r="AP102" s="53"/>
      <c r="AQ102" s="53"/>
      <c r="AR102" s="53"/>
      <c r="AS102" s="60"/>
      <c r="AT102" s="60"/>
      <c r="AU102" s="60"/>
      <c r="AV102" s="53"/>
      <c r="AW102" s="53"/>
      <c r="AX102" s="53"/>
      <c r="AY102" s="53"/>
      <c r="AZ102" s="53"/>
      <c r="BA102" s="53"/>
      <c r="BB102" s="53"/>
    </row>
    <row r="103" spans="1:54" s="24" customFormat="1" ht="12.75" customHeight="1">
      <c r="A103" s="4" t="s">
        <v>244</v>
      </c>
      <c r="B103" s="5"/>
      <c r="C103" s="5"/>
      <c r="D103" s="5"/>
      <c r="E103" s="37"/>
      <c r="F103" s="11"/>
      <c r="G103" s="11"/>
      <c r="H103" s="11"/>
      <c r="I103" s="11"/>
      <c r="J103" s="11"/>
      <c r="K103" s="11"/>
      <c r="L103" s="11"/>
      <c r="M103" s="11"/>
      <c r="N103" s="11"/>
      <c r="O103" s="11"/>
      <c r="P103" s="11"/>
      <c r="Q103" s="11"/>
      <c r="R103" s="11"/>
      <c r="S103" s="11"/>
      <c r="T103" s="11"/>
      <c r="U103" s="11"/>
      <c r="V103" s="11"/>
      <c r="W103" s="189"/>
      <c r="X103" s="408"/>
      <c r="Y103" s="408"/>
      <c r="Z103" s="189"/>
      <c r="AA103" s="189"/>
      <c r="AB103" s="70"/>
      <c r="AH103" s="234"/>
      <c r="AI103" s="235"/>
      <c r="AL103" s="53"/>
      <c r="AM103" s="80"/>
      <c r="AN103" s="53"/>
      <c r="AO103" s="53"/>
      <c r="AP103" s="53"/>
      <c r="AQ103" s="53"/>
      <c r="AR103" s="53"/>
      <c r="AS103" s="60"/>
      <c r="AT103" s="60"/>
      <c r="AU103" s="60"/>
      <c r="AV103" s="53"/>
      <c r="AW103" s="53"/>
      <c r="AX103" s="53"/>
      <c r="AY103" s="53"/>
      <c r="AZ103" s="53"/>
      <c r="BA103" s="53"/>
      <c r="BB103" s="53"/>
    </row>
    <row r="104" spans="1:54" s="24" customFormat="1" ht="12.75" customHeight="1">
      <c r="A104" s="4"/>
      <c r="B104" s="5"/>
      <c r="C104" s="5"/>
      <c r="D104" s="5"/>
      <c r="E104" s="37"/>
      <c r="F104" s="11"/>
      <c r="G104" s="11"/>
      <c r="H104" s="11"/>
      <c r="I104" s="11"/>
      <c r="J104" s="11"/>
      <c r="K104" s="11"/>
      <c r="L104" s="11"/>
      <c r="M104" s="11"/>
      <c r="N104" s="11"/>
      <c r="O104" s="11"/>
      <c r="P104" s="11"/>
      <c r="Q104" s="11"/>
      <c r="R104" s="11"/>
      <c r="S104" s="11"/>
      <c r="T104" s="11"/>
      <c r="U104" s="11"/>
      <c r="V104" s="11"/>
      <c r="W104" s="189"/>
      <c r="X104" s="189"/>
      <c r="Y104" s="189"/>
      <c r="Z104" s="189"/>
      <c r="AA104" s="189"/>
      <c r="AB104" s="70"/>
      <c r="AH104" s="234"/>
      <c r="AI104" s="235"/>
      <c r="AL104" s="53"/>
      <c r="AM104" s="80"/>
      <c r="AN104" s="53"/>
      <c r="AO104" s="53"/>
      <c r="AP104" s="53"/>
      <c r="AQ104" s="53"/>
      <c r="AR104" s="53"/>
      <c r="AS104" s="60"/>
      <c r="AT104" s="60"/>
      <c r="AU104" s="60"/>
      <c r="AV104" s="53"/>
      <c r="AW104" s="53"/>
      <c r="AX104" s="53"/>
      <c r="AY104" s="53"/>
      <c r="AZ104" s="53"/>
      <c r="BA104" s="53"/>
      <c r="BB104" s="53"/>
    </row>
    <row r="105" spans="1:54" s="24" customFormat="1" ht="12.75" customHeight="1">
      <c r="A105" s="48"/>
      <c r="B105" s="45"/>
      <c r="C105" s="45"/>
      <c r="D105" s="45"/>
      <c r="E105" s="46"/>
      <c r="F105" s="47"/>
      <c r="G105" s="47"/>
      <c r="H105" s="11"/>
      <c r="I105" s="11"/>
      <c r="J105" s="11"/>
      <c r="K105" s="11"/>
      <c r="L105" s="11"/>
      <c r="M105" s="11"/>
      <c r="N105" s="11"/>
      <c r="O105" s="11"/>
      <c r="P105" s="11"/>
      <c r="Q105" s="11"/>
      <c r="R105" s="11"/>
      <c r="S105" s="11"/>
      <c r="T105" s="11"/>
      <c r="U105" s="11"/>
      <c r="V105" s="11"/>
      <c r="W105" s="189"/>
      <c r="X105" s="189"/>
      <c r="Y105" s="189"/>
      <c r="Z105" s="189"/>
      <c r="AA105" s="189"/>
      <c r="AB105" s="70"/>
      <c r="AH105" s="234"/>
      <c r="AI105" s="235"/>
      <c r="AL105" s="53"/>
      <c r="AM105" s="80"/>
      <c r="AN105" s="53"/>
      <c r="AO105" s="53"/>
      <c r="AP105" s="53"/>
      <c r="AQ105" s="53"/>
      <c r="AR105" s="53"/>
      <c r="AS105" s="60"/>
      <c r="AT105" s="60"/>
      <c r="AU105" s="60"/>
      <c r="AV105" s="53"/>
      <c r="AW105" s="53"/>
      <c r="AX105" s="53"/>
      <c r="AY105" s="53"/>
      <c r="AZ105" s="53"/>
      <c r="BA105" s="53"/>
      <c r="BB105" s="53"/>
    </row>
    <row r="106" spans="1:54" s="24" customFormat="1" ht="22.5" customHeight="1">
      <c r="A106" s="400" t="s">
        <v>245</v>
      </c>
      <c r="B106" s="401"/>
      <c r="C106" s="401"/>
      <c r="D106" s="401"/>
      <c r="E106" s="401"/>
      <c r="F106" s="401"/>
      <c r="G106" s="401"/>
      <c r="H106" s="401"/>
      <c r="I106" s="401"/>
      <c r="J106" s="401"/>
      <c r="K106" s="401"/>
      <c r="L106" s="401"/>
      <c r="M106" s="401"/>
      <c r="N106" s="401"/>
      <c r="O106" s="401"/>
      <c r="P106" s="401"/>
      <c r="Q106" s="401"/>
      <c r="R106" s="401"/>
      <c r="S106" s="401"/>
      <c r="T106" s="401"/>
      <c r="U106" s="401"/>
      <c r="V106" s="401"/>
      <c r="W106" s="401"/>
      <c r="X106" s="401"/>
      <c r="Y106" s="401"/>
      <c r="Z106" s="401"/>
      <c r="AA106" s="401"/>
      <c r="AB106" s="70"/>
      <c r="AH106" s="234"/>
      <c r="AI106" s="235"/>
      <c r="AL106" s="53"/>
      <c r="AM106" s="80"/>
      <c r="AN106" s="53"/>
      <c r="AO106" s="53"/>
      <c r="AP106" s="53"/>
      <c r="AQ106" s="53"/>
      <c r="AR106" s="53"/>
      <c r="AS106" s="60"/>
      <c r="AT106" s="60"/>
      <c r="AU106" s="60"/>
      <c r="AV106" s="53"/>
      <c r="AW106" s="53"/>
      <c r="AX106" s="53"/>
      <c r="AY106" s="53"/>
      <c r="AZ106" s="53"/>
      <c r="BA106" s="53"/>
      <c r="BB106" s="53"/>
    </row>
    <row r="107" spans="1:54" s="24" customFormat="1" ht="15" customHeight="1">
      <c r="A107" s="399" t="s">
        <v>246</v>
      </c>
      <c r="B107" s="399"/>
      <c r="C107" s="399"/>
      <c r="D107" s="399"/>
      <c r="E107" s="399"/>
      <c r="F107" s="399"/>
      <c r="G107" s="399"/>
      <c r="H107" s="399"/>
      <c r="I107" s="399"/>
      <c r="J107" s="399"/>
      <c r="K107" s="399"/>
      <c r="L107" s="399"/>
      <c r="M107" s="399"/>
      <c r="N107" s="399"/>
      <c r="O107" s="399"/>
      <c r="P107" s="399"/>
      <c r="Q107" s="399"/>
      <c r="R107" s="399"/>
      <c r="S107" s="399"/>
      <c r="T107" s="399"/>
      <c r="U107" s="399"/>
      <c r="V107" s="399"/>
      <c r="W107" s="399"/>
      <c r="X107" s="399"/>
      <c r="Y107" s="399"/>
      <c r="Z107" s="399"/>
      <c r="AA107" s="399"/>
      <c r="AB107" s="70"/>
      <c r="AC107" s="78"/>
      <c r="AI107" s="121"/>
      <c r="AJ107" s="60"/>
      <c r="AK107" s="60"/>
      <c r="AL107" s="53"/>
      <c r="AM107" s="80"/>
      <c r="AN107" s="53"/>
      <c r="AO107" s="53"/>
      <c r="AP107" s="53"/>
      <c r="AQ107" s="53"/>
      <c r="AR107" s="53"/>
      <c r="AS107" s="60"/>
      <c r="AT107" s="60"/>
      <c r="AU107" s="60"/>
      <c r="AV107" s="53"/>
      <c r="AW107" s="53"/>
      <c r="AX107" s="53"/>
      <c r="AY107" s="53"/>
      <c r="AZ107" s="53"/>
      <c r="BA107" s="53"/>
      <c r="BB107" s="53"/>
    </row>
    <row r="108" spans="1:54" s="24" customFormat="1" ht="6.75" customHeight="1">
      <c r="A108" s="190"/>
      <c r="B108" s="190"/>
      <c r="C108" s="190"/>
      <c r="D108" s="190"/>
      <c r="E108" s="190"/>
      <c r="F108" s="190"/>
      <c r="G108" s="190"/>
      <c r="H108" s="190"/>
      <c r="I108" s="190"/>
      <c r="J108" s="190"/>
      <c r="K108" s="190"/>
      <c r="L108" s="190"/>
      <c r="M108" s="190"/>
      <c r="N108" s="190"/>
      <c r="O108" s="190"/>
      <c r="P108" s="190"/>
      <c r="Q108" s="190"/>
      <c r="R108" s="190"/>
      <c r="S108" s="190"/>
      <c r="T108" s="190"/>
      <c r="U108" s="190"/>
      <c r="V108" s="190"/>
      <c r="W108" s="190"/>
      <c r="X108" s="190"/>
      <c r="Y108" s="190"/>
      <c r="Z108" s="190"/>
      <c r="AA108" s="190"/>
      <c r="AB108" s="70"/>
      <c r="AC108" s="78"/>
      <c r="AD108" s="170"/>
      <c r="AI108" s="121"/>
      <c r="AJ108" s="60"/>
      <c r="AK108" s="60"/>
      <c r="AL108" s="53"/>
      <c r="AM108" s="80"/>
      <c r="AN108" s="53"/>
      <c r="AO108" s="53"/>
      <c r="AP108" s="53"/>
      <c r="AQ108" s="53"/>
      <c r="AR108" s="53"/>
      <c r="AS108" s="60"/>
      <c r="AT108" s="60"/>
      <c r="AU108" s="60"/>
      <c r="AV108" s="53"/>
      <c r="AW108" s="53"/>
      <c r="AX108" s="53"/>
      <c r="AY108" s="53"/>
      <c r="AZ108" s="53"/>
      <c r="BA108" s="53"/>
      <c r="BB108" s="53"/>
    </row>
    <row r="109" spans="1:54" s="24" customFormat="1" ht="39" customHeight="1">
      <c r="A109" s="407" t="s">
        <v>247</v>
      </c>
      <c r="B109" s="407"/>
      <c r="C109" s="407"/>
      <c r="D109" s="407"/>
      <c r="E109" s="407"/>
      <c r="F109" s="407"/>
      <c r="G109" s="407"/>
      <c r="H109" s="407"/>
      <c r="I109" s="407"/>
      <c r="J109" s="407"/>
      <c r="K109" s="407"/>
      <c r="L109" s="407"/>
      <c r="M109" s="407"/>
      <c r="N109" s="407"/>
      <c r="O109" s="407"/>
      <c r="P109" s="407"/>
      <c r="Q109" s="407"/>
      <c r="R109" s="407"/>
      <c r="S109" s="407"/>
      <c r="T109" s="407"/>
      <c r="U109" s="407"/>
      <c r="V109" s="407"/>
      <c r="W109" s="407"/>
      <c r="X109" s="407"/>
      <c r="Y109" s="407"/>
      <c r="Z109" s="407"/>
      <c r="AA109" s="407"/>
      <c r="AB109" s="70"/>
      <c r="AC109" s="56"/>
      <c r="AE109" s="60"/>
      <c r="AF109" s="60"/>
      <c r="AG109" s="60"/>
      <c r="AH109" s="60"/>
      <c r="AI109" s="60"/>
      <c r="AJ109" s="60"/>
      <c r="AK109" s="60"/>
      <c r="AL109" s="60"/>
      <c r="AM109" s="81"/>
      <c r="AN109" s="81"/>
      <c r="AO109" s="81"/>
      <c r="AP109" s="53"/>
      <c r="AQ109" s="53"/>
      <c r="AR109" s="53"/>
      <c r="AS109" s="53"/>
      <c r="AT109" s="53"/>
      <c r="AU109" s="53"/>
      <c r="AV109" s="53"/>
      <c r="AW109" s="53"/>
      <c r="AX109" s="53"/>
      <c r="AY109" s="53"/>
      <c r="AZ109" s="53"/>
      <c r="BA109" s="53"/>
      <c r="BB109" s="53"/>
    </row>
    <row r="110" spans="1:54" s="24" customFormat="1" ht="17.25" customHeight="1">
      <c r="A110" s="393"/>
      <c r="B110" s="393"/>
      <c r="C110" s="393"/>
      <c r="D110" s="393"/>
      <c r="E110" s="393"/>
      <c r="F110" s="393"/>
      <c r="G110" s="393"/>
      <c r="H110" s="393"/>
      <c r="I110" s="393"/>
      <c r="J110" s="393"/>
      <c r="K110" s="393"/>
      <c r="L110" s="393"/>
      <c r="M110" s="393"/>
      <c r="N110" s="393"/>
      <c r="O110" s="393"/>
      <c r="P110" s="393"/>
      <c r="Q110" s="393"/>
      <c r="R110" s="393"/>
      <c r="S110" s="393"/>
      <c r="T110" s="393"/>
      <c r="U110" s="393"/>
      <c r="V110" s="393"/>
      <c r="W110" s="393"/>
      <c r="X110" s="393"/>
      <c r="Y110" s="393"/>
      <c r="Z110" s="393"/>
      <c r="AA110" s="393"/>
      <c r="AB110" s="70"/>
      <c r="AC110" s="56"/>
      <c r="AD110" s="56"/>
      <c r="AE110" s="82"/>
      <c r="AF110" s="53"/>
      <c r="AG110" s="53"/>
      <c r="AH110" s="53"/>
      <c r="AI110" s="53"/>
      <c r="AJ110" s="53"/>
      <c r="AK110" s="81"/>
      <c r="AL110" s="81"/>
      <c r="AM110" s="81"/>
      <c r="AN110" s="81"/>
      <c r="AO110" s="81"/>
      <c r="AP110" s="53"/>
      <c r="AQ110" s="53"/>
      <c r="AR110" s="53"/>
      <c r="AS110" s="53"/>
      <c r="AT110" s="53"/>
      <c r="AU110" s="53"/>
      <c r="AV110" s="53"/>
      <c r="AW110" s="53"/>
      <c r="AX110" s="283" t="s">
        <v>248</v>
      </c>
      <c r="AY110" s="283" t="s">
        <v>249</v>
      </c>
      <c r="AZ110" s="283"/>
      <c r="BA110" s="283" t="s">
        <v>250</v>
      </c>
      <c r="BB110" s="283" t="s">
        <v>251</v>
      </c>
    </row>
    <row r="111" spans="1:54" s="24" customFormat="1" ht="72.75" customHeight="1">
      <c r="A111" s="396" t="s">
        <v>252</v>
      </c>
      <c r="B111" s="396"/>
      <c r="C111" s="396"/>
      <c r="D111" s="396"/>
      <c r="E111" s="396"/>
      <c r="F111" s="396"/>
      <c r="G111" s="396"/>
      <c r="H111" s="396"/>
      <c r="I111" s="396"/>
      <c r="J111" s="396"/>
      <c r="K111" s="396"/>
      <c r="L111" s="396"/>
      <c r="M111" s="396"/>
      <c r="N111" s="396"/>
      <c r="O111" s="396"/>
      <c r="P111" s="396"/>
      <c r="Q111" s="396"/>
      <c r="R111" s="396"/>
      <c r="S111" s="396"/>
      <c r="T111" s="396"/>
      <c r="U111" s="396"/>
      <c r="V111" s="396"/>
      <c r="W111" s="396"/>
      <c r="X111" s="396"/>
      <c r="Y111" s="396"/>
      <c r="Z111" s="396"/>
      <c r="AA111" s="396"/>
      <c r="AB111" s="70"/>
      <c r="AC111" s="56"/>
      <c r="AD111" s="56"/>
      <c r="AE111" s="82"/>
      <c r="AF111" s="53"/>
      <c r="AG111" s="53"/>
      <c r="AH111" s="53"/>
      <c r="AI111" s="53"/>
      <c r="AJ111" s="53"/>
      <c r="AK111" s="81"/>
      <c r="AL111" s="81"/>
      <c r="AM111" s="81"/>
      <c r="AN111" s="81"/>
      <c r="AO111" s="81"/>
      <c r="AP111" s="53"/>
      <c r="AQ111" s="53"/>
      <c r="AR111" s="53"/>
      <c r="AS111" s="53"/>
      <c r="AT111" s="53"/>
      <c r="AU111" s="53"/>
      <c r="AV111" s="53"/>
      <c r="AW111" s="53"/>
      <c r="AX111" s="283" t="s">
        <v>192</v>
      </c>
      <c r="AY111" s="283" t="s">
        <v>234</v>
      </c>
      <c r="AZ111" s="283"/>
      <c r="BA111" s="283" t="s">
        <v>192</v>
      </c>
      <c r="BB111" s="284" t="s">
        <v>192</v>
      </c>
    </row>
    <row r="112" spans="1:54" s="24" customFormat="1" ht="12" customHeight="1">
      <c r="A112" s="393"/>
      <c r="B112" s="393"/>
      <c r="C112" s="393"/>
      <c r="D112" s="393"/>
      <c r="E112" s="393"/>
      <c r="F112" s="393"/>
      <c r="G112" s="393"/>
      <c r="H112" s="393"/>
      <c r="I112" s="393"/>
      <c r="J112" s="393"/>
      <c r="K112" s="393"/>
      <c r="L112" s="393"/>
      <c r="M112" s="393"/>
      <c r="N112" s="393"/>
      <c r="O112" s="393"/>
      <c r="P112" s="393"/>
      <c r="Q112" s="393"/>
      <c r="R112" s="393"/>
      <c r="S112" s="393"/>
      <c r="T112" s="393"/>
      <c r="U112" s="393"/>
      <c r="V112" s="393"/>
      <c r="W112" s="393"/>
      <c r="X112" s="393"/>
      <c r="Y112" s="393"/>
      <c r="Z112" s="393"/>
      <c r="AA112" s="393"/>
      <c r="AB112" s="70"/>
      <c r="AC112" s="56"/>
      <c r="AD112" s="56"/>
      <c r="AE112" s="82"/>
      <c r="AF112" s="53"/>
      <c r="AG112" s="53"/>
      <c r="AH112" s="53"/>
      <c r="AI112" s="53"/>
      <c r="AJ112" s="53"/>
      <c r="AK112" s="81"/>
      <c r="AL112" s="81"/>
      <c r="AM112" s="81"/>
      <c r="AN112" s="81"/>
      <c r="AO112" s="81"/>
      <c r="AP112" s="53"/>
      <c r="AQ112" s="53"/>
      <c r="AR112" s="53"/>
      <c r="AS112" s="53"/>
      <c r="AT112" s="53"/>
      <c r="AU112" s="53"/>
      <c r="AV112" s="53"/>
      <c r="AW112" s="53"/>
      <c r="AX112" s="283" t="s">
        <v>29</v>
      </c>
      <c r="AY112" s="283" t="s">
        <v>235</v>
      </c>
      <c r="AZ112" s="283"/>
      <c r="BA112" s="283" t="s">
        <v>29</v>
      </c>
      <c r="BB112" s="284" t="s">
        <v>203</v>
      </c>
    </row>
    <row r="113" spans="1:54" s="24" customFormat="1" ht="75" customHeight="1">
      <c r="A113" s="475" t="s">
        <v>253</v>
      </c>
      <c r="B113" s="475"/>
      <c r="C113" s="475"/>
      <c r="D113" s="475"/>
      <c r="E113" s="475"/>
      <c r="F113" s="475"/>
      <c r="G113" s="475"/>
      <c r="H113" s="475"/>
      <c r="I113" s="475"/>
      <c r="J113" s="475"/>
      <c r="K113" s="475"/>
      <c r="L113" s="475"/>
      <c r="M113" s="475"/>
      <c r="N113" s="475"/>
      <c r="O113" s="475"/>
      <c r="P113" s="475"/>
      <c r="Q113" s="475"/>
      <c r="R113" s="475"/>
      <c r="S113" s="475"/>
      <c r="T113" s="475"/>
      <c r="U113" s="475"/>
      <c r="V113" s="475"/>
      <c r="W113" s="475"/>
      <c r="X113" s="475"/>
      <c r="Y113" s="475"/>
      <c r="Z113" s="475"/>
      <c r="AA113" s="475"/>
      <c r="AB113" s="70"/>
      <c r="AC113" s="56"/>
      <c r="AD113" s="83"/>
      <c r="AE113" s="82"/>
      <c r="AF113" s="53"/>
      <c r="AG113" s="53"/>
      <c r="AH113" s="53"/>
      <c r="AI113" s="53"/>
      <c r="AJ113" s="53"/>
      <c r="AK113" s="81"/>
      <c r="AL113" s="81"/>
      <c r="AM113" s="81"/>
      <c r="AN113" s="81"/>
      <c r="AO113" s="81"/>
      <c r="AP113" s="53"/>
      <c r="AQ113" s="53"/>
      <c r="AR113" s="53"/>
      <c r="AS113" s="53"/>
      <c r="AT113" s="53"/>
      <c r="AU113" s="53"/>
      <c r="AV113" s="53"/>
      <c r="AW113" s="53"/>
      <c r="AX113" s="283" t="s">
        <v>30</v>
      </c>
      <c r="AY113" s="283" t="s">
        <v>29</v>
      </c>
      <c r="AZ113" s="283"/>
      <c r="BA113" s="283" t="s">
        <v>254</v>
      </c>
      <c r="BB113" s="284"/>
    </row>
    <row r="114" spans="1:54" s="24" customFormat="1" ht="12.75" customHeight="1">
      <c r="A114" s="393"/>
      <c r="B114" s="393"/>
      <c r="C114" s="393"/>
      <c r="D114" s="393"/>
      <c r="E114" s="393"/>
      <c r="F114" s="393"/>
      <c r="G114" s="393"/>
      <c r="H114" s="393"/>
      <c r="I114" s="393"/>
      <c r="J114" s="393"/>
      <c r="K114" s="393"/>
      <c r="L114" s="393"/>
      <c r="M114" s="393"/>
      <c r="N114" s="393"/>
      <c r="O114" s="393"/>
      <c r="P114" s="393"/>
      <c r="Q114" s="393"/>
      <c r="R114" s="393"/>
      <c r="S114" s="393"/>
      <c r="T114" s="393"/>
      <c r="U114" s="393"/>
      <c r="V114" s="393"/>
      <c r="W114" s="393"/>
      <c r="X114" s="393"/>
      <c r="Y114" s="393"/>
      <c r="Z114" s="393"/>
      <c r="AA114" s="393"/>
      <c r="AB114" s="70"/>
      <c r="AC114" s="56"/>
      <c r="AD114" s="56"/>
      <c r="AE114" s="82"/>
      <c r="AF114" s="53"/>
      <c r="AG114" s="53"/>
      <c r="AH114" s="53"/>
      <c r="AI114" s="53"/>
      <c r="AJ114" s="53"/>
      <c r="AK114" s="81"/>
      <c r="AL114" s="81"/>
      <c r="AM114" s="81"/>
      <c r="AN114" s="81"/>
      <c r="AO114" s="81"/>
      <c r="AP114" s="53"/>
      <c r="AQ114" s="53"/>
      <c r="AR114" s="53"/>
      <c r="AS114" s="53"/>
      <c r="AT114" s="53"/>
      <c r="AU114" s="53"/>
      <c r="AV114" s="53"/>
      <c r="AW114" s="53"/>
      <c r="AX114" s="283" t="s">
        <v>31</v>
      </c>
      <c r="AY114" s="283" t="s">
        <v>236</v>
      </c>
      <c r="AZ114" s="283"/>
      <c r="BA114" s="283"/>
      <c r="BB114" s="284"/>
    </row>
    <row r="115" spans="1:54" s="24" customFormat="1" ht="58.5" customHeight="1">
      <c r="A115" s="395" t="s">
        <v>255</v>
      </c>
      <c r="B115" s="395"/>
      <c r="C115" s="395"/>
      <c r="D115" s="395"/>
      <c r="E115" s="395"/>
      <c r="F115" s="395"/>
      <c r="G115" s="395"/>
      <c r="H115" s="395"/>
      <c r="I115" s="395"/>
      <c r="J115" s="395"/>
      <c r="K115" s="395"/>
      <c r="L115" s="395"/>
      <c r="M115" s="395"/>
      <c r="N115" s="395"/>
      <c r="O115" s="395"/>
      <c r="P115" s="395"/>
      <c r="Q115" s="395"/>
      <c r="R115" s="395"/>
      <c r="S115" s="395"/>
      <c r="T115" s="395"/>
      <c r="U115" s="395"/>
      <c r="V115" s="395"/>
      <c r="W115" s="395"/>
      <c r="X115" s="395"/>
      <c r="Y115" s="395"/>
      <c r="Z115" s="395"/>
      <c r="AA115" s="395"/>
      <c r="AB115" s="70"/>
      <c r="AC115" s="56"/>
      <c r="AD115" s="56"/>
      <c r="AE115" s="82"/>
      <c r="AF115" s="53"/>
      <c r="AG115" s="53"/>
      <c r="AH115" s="53"/>
      <c r="AI115" s="53"/>
      <c r="AJ115" s="53"/>
      <c r="AK115" s="81"/>
      <c r="AL115" s="81"/>
      <c r="AM115" s="81"/>
      <c r="AN115" s="81"/>
      <c r="AO115" s="81"/>
      <c r="AP115" s="53"/>
      <c r="AQ115" s="53"/>
      <c r="AR115" s="53"/>
      <c r="AS115" s="53"/>
      <c r="AT115" s="53"/>
      <c r="AU115" s="53"/>
      <c r="AV115" s="53"/>
      <c r="AW115" s="53"/>
      <c r="AX115" s="283" t="s">
        <v>256</v>
      </c>
      <c r="AY115" s="283" t="s">
        <v>256</v>
      </c>
      <c r="AZ115" s="283"/>
      <c r="BA115" s="283"/>
      <c r="BB115" s="284"/>
    </row>
    <row r="116" spans="1:54" s="24" customFormat="1" ht="12" customHeight="1">
      <c r="A116" s="393"/>
      <c r="B116" s="393"/>
      <c r="C116" s="393"/>
      <c r="D116" s="393"/>
      <c r="E116" s="393"/>
      <c r="F116" s="393"/>
      <c r="G116" s="393"/>
      <c r="H116" s="393"/>
      <c r="I116" s="393"/>
      <c r="J116" s="393"/>
      <c r="K116" s="393"/>
      <c r="L116" s="393"/>
      <c r="M116" s="393"/>
      <c r="N116" s="393"/>
      <c r="O116" s="393"/>
      <c r="P116" s="393"/>
      <c r="Q116" s="393"/>
      <c r="R116" s="393"/>
      <c r="S116" s="393"/>
      <c r="T116" s="393"/>
      <c r="U116" s="393"/>
      <c r="V116" s="393"/>
      <c r="W116" s="393"/>
      <c r="X116" s="393"/>
      <c r="Y116" s="393"/>
      <c r="Z116" s="393"/>
      <c r="AA116" s="393"/>
      <c r="AB116" s="70"/>
      <c r="AC116" s="56"/>
      <c r="AD116" s="56"/>
      <c r="AE116" s="82"/>
      <c r="AF116" s="53"/>
      <c r="AG116" s="53"/>
      <c r="AH116" s="53"/>
      <c r="AI116" s="53"/>
      <c r="AJ116" s="53"/>
      <c r="AK116" s="81"/>
      <c r="AL116" s="81"/>
      <c r="AM116" s="81"/>
      <c r="AN116" s="81"/>
      <c r="AO116" s="81"/>
      <c r="AP116" s="53"/>
      <c r="AQ116" s="53"/>
      <c r="AR116" s="53"/>
      <c r="AS116" s="53"/>
      <c r="AT116" s="53"/>
      <c r="AU116" s="53"/>
      <c r="AV116" s="53"/>
      <c r="AW116" s="53"/>
      <c r="AX116" s="283"/>
      <c r="AY116" s="283"/>
      <c r="AZ116" s="283"/>
      <c r="BA116" s="283"/>
      <c r="BB116" s="284"/>
    </row>
    <row r="117" spans="1:54" s="24" customFormat="1" ht="79.5" customHeight="1">
      <c r="A117" s="409" t="s">
        <v>257</v>
      </c>
      <c r="B117" s="409"/>
      <c r="C117" s="409"/>
      <c r="D117" s="409"/>
      <c r="E117" s="409"/>
      <c r="F117" s="409"/>
      <c r="G117" s="409"/>
      <c r="H117" s="409"/>
      <c r="I117" s="409"/>
      <c r="J117" s="409"/>
      <c r="K117" s="409"/>
      <c r="L117" s="409"/>
      <c r="M117" s="409"/>
      <c r="N117" s="409"/>
      <c r="O117" s="409"/>
      <c r="P117" s="409"/>
      <c r="Q117" s="409"/>
      <c r="R117" s="409"/>
      <c r="S117" s="409"/>
      <c r="T117" s="409"/>
      <c r="U117" s="409"/>
      <c r="V117" s="409"/>
      <c r="W117" s="409"/>
      <c r="X117" s="409"/>
      <c r="Y117" s="409"/>
      <c r="Z117" s="409"/>
      <c r="AA117" s="409"/>
      <c r="AB117" s="70"/>
      <c r="AC117" s="56"/>
      <c r="AD117" s="56"/>
      <c r="AE117" s="82"/>
      <c r="AF117" s="53"/>
      <c r="AG117" s="53"/>
      <c r="AH117" s="53"/>
      <c r="AI117" s="53"/>
      <c r="AJ117" s="53"/>
      <c r="AK117" s="81"/>
      <c r="AL117" s="81"/>
      <c r="AM117" s="81"/>
      <c r="AN117" s="81"/>
      <c r="AO117" s="81"/>
      <c r="AP117" s="53"/>
      <c r="AQ117" s="53"/>
      <c r="AR117" s="53"/>
      <c r="AS117" s="53"/>
      <c r="AT117" s="53"/>
      <c r="AU117" s="53"/>
      <c r="AV117" s="53"/>
      <c r="AW117" s="53"/>
      <c r="AX117" s="53"/>
      <c r="AY117" s="53"/>
      <c r="AZ117" s="53"/>
      <c r="BA117" s="53"/>
      <c r="BB117" s="53"/>
    </row>
    <row r="118" spans="1:54" s="24" customFormat="1">
      <c r="A118" s="448"/>
      <c r="B118" s="448"/>
      <c r="C118" s="448"/>
      <c r="D118" s="448"/>
      <c r="E118" s="448"/>
      <c r="F118" s="448"/>
      <c r="G118" s="448"/>
      <c r="H118" s="448"/>
      <c r="I118" s="448"/>
      <c r="J118" s="448"/>
      <c r="K118" s="448"/>
      <c r="L118" s="448"/>
      <c r="M118" s="448"/>
      <c r="N118" s="448"/>
      <c r="O118" s="448"/>
      <c r="P118" s="448"/>
      <c r="Q118" s="448"/>
      <c r="R118" s="448"/>
      <c r="S118" s="448"/>
      <c r="T118" s="448"/>
      <c r="U118" s="448"/>
      <c r="V118" s="448"/>
      <c r="W118" s="448"/>
      <c r="X118" s="448"/>
      <c r="Y118" s="448"/>
      <c r="Z118" s="448"/>
      <c r="AA118" s="448"/>
      <c r="AB118" s="70"/>
      <c r="AC118" s="56"/>
      <c r="AD118" s="56"/>
      <c r="AE118" s="82"/>
      <c r="AF118" s="53"/>
      <c r="AG118" s="53"/>
      <c r="AH118" s="53"/>
      <c r="AI118" s="53"/>
      <c r="AJ118" s="53"/>
      <c r="AK118" s="81"/>
      <c r="AL118" s="81"/>
      <c r="AM118" s="81"/>
      <c r="AN118" s="81"/>
      <c r="AO118" s="81"/>
      <c r="AP118" s="53"/>
      <c r="AQ118" s="53"/>
      <c r="AR118" s="53"/>
      <c r="AS118" s="53"/>
      <c r="AT118" s="53"/>
      <c r="AU118" s="53"/>
      <c r="AV118" s="53"/>
      <c r="AW118" s="53"/>
      <c r="AX118" s="53"/>
      <c r="AY118" s="53"/>
      <c r="AZ118" s="53"/>
      <c r="BA118" s="53"/>
      <c r="BB118" s="53"/>
    </row>
    <row r="119" spans="1:54" s="24" customFormat="1" ht="92.25" customHeight="1">
      <c r="A119" s="420" t="s">
        <v>258</v>
      </c>
      <c r="B119" s="420"/>
      <c r="C119" s="420"/>
      <c r="D119" s="420"/>
      <c r="E119" s="420"/>
      <c r="F119" s="420"/>
      <c r="G119" s="420"/>
      <c r="H119" s="420"/>
      <c r="I119" s="420"/>
      <c r="J119" s="420"/>
      <c r="K119" s="420"/>
      <c r="L119" s="420"/>
      <c r="M119" s="420"/>
      <c r="N119" s="420"/>
      <c r="O119" s="420"/>
      <c r="P119" s="420"/>
      <c r="Q119" s="420"/>
      <c r="R119" s="420"/>
      <c r="S119" s="420"/>
      <c r="T119" s="420"/>
      <c r="U119" s="420"/>
      <c r="V119" s="420"/>
      <c r="W119" s="420"/>
      <c r="X119" s="420"/>
      <c r="Y119" s="420"/>
      <c r="Z119" s="420"/>
      <c r="AA119" s="420"/>
      <c r="AB119" s="70"/>
      <c r="AC119" s="56"/>
      <c r="AD119" s="56"/>
      <c r="AE119" s="82"/>
      <c r="AF119" s="53"/>
      <c r="AG119" s="53"/>
      <c r="AH119" s="53"/>
      <c r="AI119" s="53"/>
      <c r="AJ119" s="53"/>
      <c r="AK119" s="81"/>
      <c r="AL119" s="81"/>
      <c r="AM119" s="73"/>
      <c r="AN119" s="73"/>
      <c r="AO119" s="73"/>
      <c r="AP119" s="73"/>
      <c r="AQ119" s="73"/>
      <c r="AR119" s="73"/>
      <c r="AS119" s="73"/>
      <c r="AT119" s="73"/>
      <c r="AU119" s="73"/>
      <c r="AV119" s="73"/>
      <c r="AW119" s="53"/>
      <c r="AX119" s="53"/>
      <c r="AY119" s="53"/>
      <c r="AZ119" s="53"/>
      <c r="BA119" s="53"/>
      <c r="BB119" s="53"/>
    </row>
    <row r="120" spans="1:54" s="24" customFormat="1" ht="30.75" customHeight="1">
      <c r="A120" s="413" t="s">
        <v>259</v>
      </c>
      <c r="B120" s="413"/>
      <c r="C120" s="413"/>
      <c r="D120" s="413"/>
      <c r="E120" s="413"/>
      <c r="F120" s="414"/>
      <c r="G120" s="410" t="s">
        <v>205</v>
      </c>
      <c r="H120" s="411"/>
      <c r="I120" s="411"/>
      <c r="J120" s="411"/>
      <c r="K120" s="411"/>
      <c r="L120" s="411"/>
      <c r="M120" s="411"/>
      <c r="N120" s="411"/>
      <c r="O120" s="411"/>
      <c r="P120" s="411"/>
      <c r="Q120" s="411"/>
      <c r="R120" s="411"/>
      <c r="S120" s="411"/>
      <c r="T120" s="412"/>
      <c r="U120" s="397"/>
      <c r="V120" s="398"/>
      <c r="W120" s="398"/>
      <c r="X120" s="398"/>
      <c r="Y120" s="398"/>
      <c r="Z120" s="398"/>
      <c r="AA120" s="398"/>
      <c r="AB120" s="70"/>
      <c r="AC120" s="56"/>
      <c r="AD120" s="56"/>
      <c r="AE120" s="82"/>
      <c r="AF120" s="53"/>
      <c r="AG120" s="53"/>
      <c r="AH120" s="53"/>
      <c r="AI120" s="53"/>
      <c r="AJ120" s="53"/>
      <c r="AK120" s="81"/>
      <c r="AL120" s="81"/>
      <c r="AM120" s="73"/>
      <c r="AN120" s="73"/>
      <c r="AO120" s="73"/>
      <c r="AP120" s="73"/>
      <c r="AQ120" s="73"/>
      <c r="AR120" s="73"/>
      <c r="AS120" s="73"/>
      <c r="AT120" s="73"/>
      <c r="AU120" s="73"/>
      <c r="AV120" s="73"/>
      <c r="AW120" s="53"/>
      <c r="AX120" s="53"/>
      <c r="AY120" s="53"/>
      <c r="AZ120" s="53"/>
      <c r="BA120" s="53"/>
      <c r="BB120" s="53"/>
    </row>
    <row r="121" spans="1:54" s="24" customFormat="1" ht="19.5" customHeight="1">
      <c r="A121" s="446" t="s">
        <v>260</v>
      </c>
      <c r="B121" s="447"/>
      <c r="C121" s="447"/>
      <c r="D121" s="447"/>
      <c r="E121" s="447"/>
      <c r="F121" s="447"/>
      <c r="G121" s="447"/>
      <c r="H121" s="447"/>
      <c r="I121" s="447"/>
      <c r="J121" s="447"/>
      <c r="K121" s="447"/>
      <c r="L121" s="447"/>
      <c r="M121" s="447"/>
      <c r="N121" s="447"/>
      <c r="O121" s="447"/>
      <c r="P121" s="447"/>
      <c r="Q121" s="447"/>
      <c r="R121" s="447"/>
      <c r="S121" s="447"/>
      <c r="T121" s="447"/>
      <c r="U121" s="447"/>
      <c r="V121" s="447"/>
      <c r="W121" s="447"/>
      <c r="X121" s="447"/>
      <c r="Y121" s="447"/>
      <c r="Z121" s="447"/>
      <c r="AA121" s="447"/>
      <c r="AB121" s="70"/>
      <c r="AC121" s="56"/>
      <c r="AD121" s="56"/>
      <c r="AE121" s="82"/>
      <c r="AF121" s="53"/>
      <c r="AG121" s="53"/>
      <c r="AH121" s="53"/>
      <c r="AI121" s="53"/>
      <c r="AJ121" s="53"/>
      <c r="AK121" s="81"/>
      <c r="AL121" s="81"/>
      <c r="AM121" s="73"/>
      <c r="AN121" s="73"/>
      <c r="AO121" s="73"/>
      <c r="AP121" s="73"/>
      <c r="AQ121" s="73"/>
      <c r="AR121" s="73"/>
      <c r="AS121" s="73"/>
      <c r="AT121" s="73"/>
      <c r="AU121" s="73"/>
      <c r="AV121" s="73"/>
      <c r="AW121" s="53"/>
      <c r="AX121" s="53"/>
      <c r="AY121" s="53"/>
      <c r="AZ121" s="53"/>
      <c r="BA121" s="53"/>
      <c r="BB121" s="53"/>
    </row>
    <row r="122" spans="1:54" s="24" customFormat="1" ht="74.25" customHeight="1">
      <c r="A122" s="449" t="s">
        <v>261</v>
      </c>
      <c r="B122" s="449"/>
      <c r="C122" s="449"/>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c r="AA122" s="449"/>
      <c r="AB122" s="70"/>
      <c r="AC122" s="56"/>
      <c r="AD122" s="56"/>
      <c r="AE122" s="82"/>
      <c r="AF122" s="53"/>
      <c r="AG122" s="53"/>
      <c r="AH122" s="53"/>
      <c r="AI122" s="53"/>
      <c r="AJ122" s="53"/>
      <c r="AK122" s="81"/>
      <c r="AL122" s="81"/>
      <c r="AM122" s="73"/>
      <c r="AN122" s="73"/>
      <c r="AO122" s="73"/>
      <c r="AP122" s="73"/>
      <c r="AQ122" s="73"/>
      <c r="AR122" s="73"/>
      <c r="AS122" s="73"/>
      <c r="AT122" s="73"/>
      <c r="AU122" s="73"/>
      <c r="AV122" s="73"/>
      <c r="AW122" s="53"/>
      <c r="AX122" s="53"/>
      <c r="AY122" s="53"/>
      <c r="AZ122" s="53"/>
      <c r="BA122" s="53"/>
      <c r="BB122" s="53"/>
    </row>
    <row r="123" spans="1:54" s="24" customFormat="1" ht="7.5" customHeight="1">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70"/>
      <c r="AC123" s="56"/>
      <c r="AD123" s="56"/>
      <c r="AE123" s="82"/>
      <c r="AF123" s="53"/>
      <c r="AG123" s="53"/>
      <c r="AH123" s="53"/>
      <c r="AI123" s="53"/>
      <c r="AJ123" s="53"/>
      <c r="AK123" s="81"/>
      <c r="AL123" s="81"/>
      <c r="AM123" s="51"/>
      <c r="AN123" s="51"/>
      <c r="AO123" s="51"/>
      <c r="AP123" s="56"/>
      <c r="AQ123" s="56"/>
      <c r="AR123" s="56"/>
      <c r="AS123" s="56"/>
      <c r="AT123" s="56"/>
      <c r="AU123" s="55"/>
      <c r="AV123" s="55"/>
      <c r="AW123" s="53"/>
      <c r="AX123" s="53"/>
      <c r="AY123" s="53"/>
      <c r="AZ123" s="53"/>
      <c r="BA123" s="53"/>
      <c r="BB123" s="53"/>
    </row>
    <row r="124" spans="1:54" s="24" customFormat="1" ht="96" customHeight="1">
      <c r="A124" s="394" t="s">
        <v>262</v>
      </c>
      <c r="B124" s="394"/>
      <c r="C124" s="394"/>
      <c r="D124" s="394"/>
      <c r="E124" s="394"/>
      <c r="F124" s="394"/>
      <c r="G124" s="394"/>
      <c r="H124" s="394"/>
      <c r="I124" s="394"/>
      <c r="J124" s="394"/>
      <c r="K124" s="394"/>
      <c r="L124" s="394"/>
      <c r="M124" s="394"/>
      <c r="N124" s="394"/>
      <c r="O124" s="394"/>
      <c r="P124" s="394"/>
      <c r="Q124" s="394"/>
      <c r="R124" s="394"/>
      <c r="S124" s="394"/>
      <c r="T124" s="394"/>
      <c r="U124" s="394"/>
      <c r="V124" s="394"/>
      <c r="W124" s="394"/>
      <c r="X124" s="394"/>
      <c r="Y124" s="394"/>
      <c r="Z124" s="394"/>
      <c r="AA124" s="394"/>
      <c r="AB124" s="70"/>
      <c r="AC124" s="56"/>
      <c r="AD124" s="56"/>
      <c r="AE124" s="60"/>
      <c r="AF124" s="60"/>
      <c r="AG124" s="60"/>
      <c r="AH124" s="60"/>
      <c r="AI124" s="60"/>
      <c r="AJ124" s="60"/>
      <c r="AK124" s="60"/>
      <c r="AL124" s="60"/>
      <c r="AM124" s="60"/>
      <c r="AN124" s="60"/>
      <c r="AO124" s="60"/>
      <c r="AP124" s="60"/>
      <c r="AQ124" s="60"/>
      <c r="AR124" s="60"/>
      <c r="AS124" s="60"/>
      <c r="AT124" s="84"/>
      <c r="AU124" s="85"/>
      <c r="AV124" s="85"/>
      <c r="AW124" s="69"/>
      <c r="AX124" s="69"/>
      <c r="AY124" s="69"/>
      <c r="AZ124" s="69"/>
      <c r="BA124" s="69"/>
      <c r="BB124" s="69"/>
    </row>
    <row r="125" spans="1:54" s="24" customFormat="1" ht="7.5" customHeight="1">
      <c r="A125" s="394"/>
      <c r="B125" s="394"/>
      <c r="C125" s="394"/>
      <c r="D125" s="394"/>
      <c r="E125" s="394"/>
      <c r="F125" s="394"/>
      <c r="G125" s="394"/>
      <c r="H125" s="394"/>
      <c r="I125" s="394"/>
      <c r="J125" s="394"/>
      <c r="K125" s="394"/>
      <c r="L125" s="394"/>
      <c r="M125" s="394"/>
      <c r="N125" s="394"/>
      <c r="O125" s="394"/>
      <c r="P125" s="394"/>
      <c r="Q125" s="394"/>
      <c r="R125" s="394"/>
      <c r="S125" s="394"/>
      <c r="T125" s="394"/>
      <c r="U125" s="394"/>
      <c r="V125" s="394"/>
      <c r="W125" s="394"/>
      <c r="X125" s="394"/>
      <c r="Y125" s="394"/>
      <c r="Z125" s="394"/>
      <c r="AA125" s="394"/>
      <c r="AB125" s="70"/>
      <c r="AC125" s="56"/>
      <c r="AD125" s="56"/>
      <c r="AE125" s="60"/>
      <c r="AF125" s="60"/>
      <c r="AG125" s="60"/>
      <c r="AH125" s="60"/>
      <c r="AI125" s="60"/>
      <c r="AJ125" s="60"/>
      <c r="AK125" s="60"/>
      <c r="AL125" s="60"/>
      <c r="AM125" s="60"/>
      <c r="AN125" s="60"/>
      <c r="AO125" s="60"/>
      <c r="AP125" s="60"/>
      <c r="AQ125" s="60"/>
      <c r="AR125" s="60"/>
      <c r="AS125" s="60"/>
      <c r="AT125" s="84"/>
      <c r="AU125" s="85"/>
      <c r="AV125" s="85"/>
      <c r="AW125" s="69"/>
      <c r="AX125" s="69"/>
      <c r="AY125" s="69"/>
      <c r="AZ125" s="69"/>
      <c r="BA125" s="69"/>
      <c r="BB125" s="69"/>
    </row>
    <row r="126" spans="1:54" s="24" customFormat="1" ht="94.5" customHeight="1">
      <c r="A126" s="392" t="s">
        <v>263</v>
      </c>
      <c r="B126" s="392"/>
      <c r="C126" s="392"/>
      <c r="D126" s="392"/>
      <c r="E126" s="392"/>
      <c r="F126" s="392"/>
      <c r="G126" s="392"/>
      <c r="H126" s="392"/>
      <c r="I126" s="392"/>
      <c r="J126" s="392"/>
      <c r="K126" s="392"/>
      <c r="L126" s="392"/>
      <c r="M126" s="392"/>
      <c r="N126" s="392"/>
      <c r="O126" s="392"/>
      <c r="P126" s="392"/>
      <c r="Q126" s="392"/>
      <c r="R126" s="392"/>
      <c r="S126" s="392"/>
      <c r="T126" s="392"/>
      <c r="U126" s="392"/>
      <c r="V126" s="392"/>
      <c r="W126" s="392"/>
      <c r="X126" s="392"/>
      <c r="Y126" s="392"/>
      <c r="Z126" s="392"/>
      <c r="AA126" s="392"/>
      <c r="AB126" s="70"/>
      <c r="AC126" s="56"/>
      <c r="AD126" s="56"/>
      <c r="AE126" s="60"/>
      <c r="AF126" s="60"/>
      <c r="AG126" s="60"/>
      <c r="AH126" s="60"/>
      <c r="AI126" s="60"/>
      <c r="AJ126" s="60"/>
      <c r="AK126" s="60"/>
      <c r="AL126" s="60"/>
      <c r="AM126" s="60"/>
      <c r="AN126" s="60"/>
      <c r="AO126" s="60"/>
      <c r="AP126" s="60"/>
      <c r="AQ126" s="60"/>
      <c r="AR126" s="60"/>
      <c r="AS126" s="60"/>
      <c r="AT126" s="56"/>
      <c r="AU126" s="55"/>
      <c r="AV126" s="55"/>
      <c r="AW126" s="69"/>
      <c r="AX126" s="69"/>
      <c r="AY126" s="69"/>
      <c r="AZ126" s="69"/>
      <c r="BA126" s="69"/>
      <c r="BB126" s="69"/>
    </row>
    <row r="127" spans="1:54" s="24" customFormat="1" ht="7.5" customHeight="1">
      <c r="A127" s="355"/>
      <c r="B127" s="355"/>
      <c r="C127" s="355"/>
      <c r="D127" s="355"/>
      <c r="E127" s="355"/>
      <c r="F127" s="355"/>
      <c r="G127" s="355"/>
      <c r="H127" s="355"/>
      <c r="I127" s="355"/>
      <c r="J127" s="355"/>
      <c r="K127" s="355"/>
      <c r="L127" s="355"/>
      <c r="M127" s="355"/>
      <c r="N127" s="355"/>
      <c r="O127" s="355"/>
      <c r="P127" s="355"/>
      <c r="Q127" s="355"/>
      <c r="R127" s="355"/>
      <c r="S127" s="355"/>
      <c r="T127" s="355"/>
      <c r="U127" s="355"/>
      <c r="V127" s="355"/>
      <c r="W127" s="355"/>
      <c r="X127" s="355"/>
      <c r="Y127" s="355"/>
      <c r="Z127" s="355"/>
      <c r="AA127" s="355"/>
      <c r="AB127" s="70"/>
      <c r="AC127" s="56"/>
      <c r="AD127" s="56"/>
      <c r="AE127" s="60"/>
      <c r="AF127" s="60"/>
      <c r="AG127" s="60"/>
      <c r="AH127" s="60"/>
      <c r="AI127" s="60"/>
      <c r="AJ127" s="60"/>
      <c r="AK127" s="60"/>
      <c r="AL127" s="60"/>
      <c r="AM127" s="60"/>
      <c r="AN127" s="60"/>
      <c r="AO127" s="60"/>
      <c r="AP127" s="60"/>
      <c r="AQ127" s="60"/>
      <c r="AR127" s="60"/>
      <c r="AS127" s="60"/>
      <c r="AT127" s="56"/>
      <c r="AU127" s="55"/>
      <c r="AV127" s="55"/>
      <c r="AW127" s="69"/>
      <c r="AX127" s="69"/>
      <c r="AY127" s="69"/>
      <c r="AZ127" s="69"/>
      <c r="BA127" s="69"/>
      <c r="BB127" s="69"/>
    </row>
    <row r="128" spans="1:54" s="24" customFormat="1" ht="81.75" customHeight="1">
      <c r="A128" s="379" t="s">
        <v>264</v>
      </c>
      <c r="B128" s="379"/>
      <c r="C128" s="379"/>
      <c r="D128" s="379"/>
      <c r="E128" s="379"/>
      <c r="F128" s="379"/>
      <c r="G128" s="379"/>
      <c r="H128" s="379"/>
      <c r="I128" s="379"/>
      <c r="J128" s="379"/>
      <c r="K128" s="379"/>
      <c r="L128" s="379"/>
      <c r="M128" s="379"/>
      <c r="N128" s="379"/>
      <c r="O128" s="379"/>
      <c r="P128" s="379"/>
      <c r="Q128" s="379"/>
      <c r="R128" s="379"/>
      <c r="S128" s="379"/>
      <c r="T128" s="379"/>
      <c r="U128" s="379"/>
      <c r="V128" s="379"/>
      <c r="W128" s="379"/>
      <c r="X128" s="379"/>
      <c r="Y128" s="379"/>
      <c r="Z128" s="379"/>
      <c r="AA128" s="379"/>
      <c r="AB128" s="70"/>
      <c r="AC128" s="56"/>
      <c r="AD128" s="56"/>
      <c r="AE128" s="60"/>
      <c r="AF128" s="60"/>
      <c r="AG128" s="60"/>
      <c r="AH128" s="60"/>
      <c r="AI128" s="60"/>
      <c r="AJ128" s="60"/>
      <c r="AK128" s="60"/>
      <c r="AL128" s="60"/>
      <c r="AM128" s="60"/>
      <c r="AN128" s="60"/>
      <c r="AO128" s="60"/>
      <c r="AP128" s="60"/>
      <c r="AQ128" s="60"/>
      <c r="AR128" s="60"/>
      <c r="AS128" s="60"/>
      <c r="AT128" s="56"/>
      <c r="AU128" s="55"/>
      <c r="AV128" s="55"/>
      <c r="AW128" s="53"/>
      <c r="AX128" s="53"/>
      <c r="AY128" s="53"/>
      <c r="AZ128" s="53"/>
      <c r="BA128" s="53"/>
      <c r="BB128" s="53"/>
    </row>
    <row r="129" spans="1:54" s="24" customFormat="1" ht="7.5" customHeight="1">
      <c r="A129" s="437"/>
      <c r="B129" s="437"/>
      <c r="C129" s="437"/>
      <c r="D129" s="437"/>
      <c r="E129" s="437"/>
      <c r="F129" s="437"/>
      <c r="G129" s="437"/>
      <c r="H129" s="437"/>
      <c r="I129" s="437"/>
      <c r="J129" s="437"/>
      <c r="K129" s="437"/>
      <c r="L129" s="437"/>
      <c r="M129" s="437"/>
      <c r="N129" s="437"/>
      <c r="O129" s="437"/>
      <c r="P129" s="437"/>
      <c r="Q129" s="437"/>
      <c r="R129" s="437"/>
      <c r="S129" s="437"/>
      <c r="T129" s="437"/>
      <c r="U129" s="437"/>
      <c r="V129" s="437"/>
      <c r="W129" s="437"/>
      <c r="X129" s="437"/>
      <c r="Y129" s="437"/>
      <c r="Z129" s="437"/>
      <c r="AA129" s="437"/>
      <c r="AB129" s="70"/>
      <c r="AC129" s="56"/>
      <c r="AD129" s="56"/>
      <c r="AE129" s="60"/>
      <c r="AF129" s="60"/>
      <c r="AG129" s="60"/>
      <c r="AH129" s="60"/>
      <c r="AI129" s="60"/>
      <c r="AJ129" s="60"/>
      <c r="AK129" s="60"/>
      <c r="AL129" s="60"/>
      <c r="AM129" s="60"/>
      <c r="AN129" s="60"/>
      <c r="AO129" s="60"/>
      <c r="AP129" s="60"/>
      <c r="AQ129" s="60"/>
      <c r="AR129" s="60"/>
      <c r="AS129" s="60"/>
      <c r="AT129" s="56"/>
      <c r="AU129" s="55"/>
      <c r="AV129" s="55"/>
      <c r="AW129" s="53"/>
      <c r="AX129" s="53"/>
      <c r="AY129" s="53"/>
      <c r="AZ129" s="53"/>
      <c r="BA129" s="53"/>
      <c r="BB129" s="53"/>
    </row>
    <row r="130" spans="1:54" s="24" customFormat="1" ht="65.25" customHeight="1">
      <c r="A130" s="117" t="s">
        <v>265</v>
      </c>
      <c r="B130" s="118"/>
      <c r="C130" s="118"/>
      <c r="D130" s="118"/>
      <c r="E130" s="118"/>
      <c r="F130" s="118"/>
      <c r="G130" s="118"/>
      <c r="H130" s="118"/>
      <c r="I130" s="118"/>
      <c r="J130" s="118"/>
      <c r="K130" s="118"/>
      <c r="L130" s="118"/>
      <c r="M130" s="118"/>
      <c r="N130" s="118"/>
      <c r="O130" s="118"/>
      <c r="P130" s="118"/>
      <c r="Q130" s="118"/>
      <c r="R130" s="118"/>
      <c r="S130" s="118"/>
      <c r="T130" s="118"/>
      <c r="U130" s="118"/>
      <c r="V130" s="118"/>
      <c r="W130" s="118"/>
      <c r="X130" s="118"/>
      <c r="Y130" s="118"/>
      <c r="Z130" s="118"/>
      <c r="AA130" s="119"/>
      <c r="AB130" s="70"/>
      <c r="AC130" s="56"/>
      <c r="AD130" s="56"/>
      <c r="AE130" s="82"/>
      <c r="AF130" s="53"/>
      <c r="AG130" s="53"/>
      <c r="AH130" s="53"/>
      <c r="AI130" s="53"/>
      <c r="AJ130" s="53"/>
      <c r="AK130" s="81"/>
      <c r="AL130" s="81"/>
      <c r="AM130" s="51"/>
      <c r="AN130" s="51"/>
      <c r="AO130" s="51"/>
      <c r="AP130" s="56"/>
      <c r="AQ130" s="56"/>
      <c r="AR130" s="56"/>
      <c r="AS130" s="56"/>
      <c r="AT130" s="56"/>
      <c r="AU130" s="55"/>
      <c r="AV130" s="55"/>
      <c r="AW130" s="53"/>
      <c r="AX130" s="53"/>
      <c r="AY130" s="53"/>
      <c r="AZ130" s="53"/>
      <c r="BA130" s="53"/>
      <c r="BB130" s="53"/>
    </row>
    <row r="131" spans="1:54" s="24" customFormat="1" ht="7.5" customHeight="1">
      <c r="A131" s="480" t="s">
        <v>266</v>
      </c>
      <c r="B131" s="480"/>
      <c r="C131" s="480"/>
      <c r="D131" s="472"/>
      <c r="E131" s="472"/>
      <c r="F131" s="472"/>
      <c r="G131" s="192" t="s">
        <v>267</v>
      </c>
      <c r="H131" s="472"/>
      <c r="I131" s="472"/>
      <c r="J131" s="472"/>
      <c r="K131" s="192"/>
      <c r="L131" s="192"/>
      <c r="M131" s="192"/>
      <c r="N131" s="192"/>
      <c r="O131" s="192"/>
      <c r="P131" s="192"/>
      <c r="Q131" s="192"/>
      <c r="R131" s="192"/>
      <c r="S131" s="192"/>
      <c r="T131" s="192"/>
      <c r="U131" s="192"/>
      <c r="V131" s="192"/>
      <c r="W131" s="193"/>
      <c r="X131" s="193"/>
      <c r="Y131" s="193"/>
      <c r="Z131" s="193"/>
      <c r="AA131" s="193"/>
      <c r="AB131" s="70"/>
      <c r="AC131" s="56"/>
      <c r="AD131" s="56"/>
      <c r="AE131" s="82"/>
      <c r="AF131" s="53"/>
      <c r="AG131" s="53"/>
      <c r="AH131" s="53"/>
      <c r="AI131" s="53"/>
      <c r="AJ131" s="53"/>
      <c r="AK131" s="81"/>
      <c r="AL131" s="81"/>
      <c r="AM131" s="51"/>
      <c r="AN131" s="51"/>
      <c r="AO131" s="51"/>
      <c r="AP131" s="56"/>
      <c r="AQ131" s="56"/>
      <c r="AR131" s="56"/>
      <c r="AS131" s="56"/>
      <c r="AT131" s="56"/>
      <c r="AU131" s="55"/>
      <c r="AV131" s="55"/>
      <c r="AW131" s="53"/>
      <c r="AX131" s="53"/>
      <c r="AY131" s="53"/>
      <c r="AZ131" s="53"/>
      <c r="BA131" s="53"/>
      <c r="BB131" s="53"/>
    </row>
    <row r="132" spans="1:54" s="24" customFormat="1" ht="94.95" customHeight="1">
      <c r="A132" s="479" t="s">
        <v>268</v>
      </c>
      <c r="B132" s="479"/>
      <c r="C132" s="479"/>
      <c r="D132" s="471"/>
      <c r="E132" s="471"/>
      <c r="F132" s="471"/>
      <c r="G132" s="192" t="s">
        <v>267</v>
      </c>
      <c r="H132" s="471"/>
      <c r="I132" s="471"/>
      <c r="J132" s="471"/>
      <c r="K132" s="192"/>
      <c r="L132" s="192"/>
      <c r="M132" s="192"/>
      <c r="N132" s="192"/>
      <c r="O132" s="192"/>
      <c r="P132" s="192"/>
      <c r="Q132" s="192"/>
      <c r="R132" s="192"/>
      <c r="S132" s="192"/>
      <c r="T132" s="192"/>
      <c r="U132" s="192"/>
      <c r="V132" s="192"/>
      <c r="W132" s="193"/>
      <c r="X132" s="193"/>
      <c r="Y132" s="193"/>
      <c r="Z132" s="193"/>
      <c r="AA132" s="193"/>
      <c r="AB132" s="70"/>
      <c r="AC132" s="56"/>
      <c r="AD132" s="56"/>
      <c r="AE132" s="82"/>
      <c r="AF132" s="53"/>
      <c r="AG132" s="53"/>
      <c r="AH132" s="53"/>
      <c r="AI132" s="53"/>
      <c r="AJ132" s="53"/>
      <c r="AK132" s="81"/>
      <c r="AL132" s="81"/>
      <c r="AM132" s="51"/>
      <c r="AN132" s="51"/>
      <c r="AO132" s="51"/>
      <c r="AP132" s="56"/>
      <c r="AQ132" s="56"/>
      <c r="AR132" s="56"/>
      <c r="AS132" s="56"/>
      <c r="AT132" s="56"/>
      <c r="AU132" s="55"/>
      <c r="AV132" s="55"/>
      <c r="AW132" s="53"/>
      <c r="AX132" s="53"/>
      <c r="AY132" s="53"/>
      <c r="AZ132" s="53"/>
      <c r="BA132" s="53"/>
      <c r="BB132" s="53"/>
    </row>
    <row r="133" spans="1:54" s="24" customFormat="1" ht="41.25" customHeight="1">
      <c r="A133" s="192"/>
      <c r="B133" s="192"/>
      <c r="C133" s="192"/>
      <c r="D133" s="192"/>
      <c r="E133" s="192"/>
      <c r="F133" s="192"/>
      <c r="G133" s="192"/>
      <c r="H133" s="192"/>
      <c r="I133" s="192"/>
      <c r="J133" s="192"/>
      <c r="K133" s="192"/>
      <c r="L133" s="192"/>
      <c r="M133" s="192"/>
      <c r="N133" s="192"/>
      <c r="O133" s="192"/>
      <c r="P133" s="192"/>
      <c r="Q133" s="192"/>
      <c r="R133" s="192"/>
      <c r="S133" s="192"/>
      <c r="T133" s="192"/>
      <c r="U133" s="192"/>
      <c r="V133" s="192"/>
      <c r="W133" s="193"/>
      <c r="X133" s="193"/>
      <c r="Y133" s="193"/>
      <c r="Z133" s="193"/>
      <c r="AA133" s="193"/>
      <c r="AB133" s="70"/>
      <c r="AC133" s="56"/>
      <c r="AD133" s="56"/>
      <c r="AE133" s="60"/>
      <c r="AF133" s="60"/>
      <c r="AG133" s="60"/>
      <c r="AH133" s="60"/>
      <c r="AI133" s="60"/>
      <c r="AJ133" s="60"/>
      <c r="AK133" s="60"/>
      <c r="AL133" s="60"/>
      <c r="AM133" s="60"/>
      <c r="AN133" s="60"/>
      <c r="AO133" s="60"/>
      <c r="AP133" s="60"/>
      <c r="AQ133" s="60"/>
      <c r="AR133" s="60"/>
      <c r="AS133" s="60"/>
      <c r="AT133" s="56"/>
      <c r="AU133" s="55"/>
      <c r="AV133" s="55"/>
      <c r="AW133" s="53"/>
      <c r="AX133" s="53"/>
      <c r="AY133" s="53"/>
      <c r="AZ133" s="53"/>
      <c r="BA133" s="53"/>
      <c r="BB133" s="53"/>
    </row>
    <row r="134" spans="1:54" s="24" customFormat="1" ht="40.5" customHeight="1">
      <c r="A134" s="192"/>
      <c r="B134" s="192"/>
      <c r="C134" s="192"/>
      <c r="D134" s="192"/>
      <c r="E134" s="192"/>
      <c r="F134" s="192"/>
      <c r="G134" s="192"/>
      <c r="H134" s="192"/>
      <c r="I134" s="192"/>
      <c r="J134" s="192"/>
      <c r="K134" s="192"/>
      <c r="L134" s="192"/>
      <c r="M134" s="192"/>
      <c r="N134" s="192"/>
      <c r="O134" s="192"/>
      <c r="P134" s="192"/>
      <c r="Q134" s="192"/>
      <c r="R134" s="192"/>
      <c r="S134" s="192"/>
      <c r="T134" s="192"/>
      <c r="U134" s="192"/>
      <c r="V134" s="192"/>
      <c r="W134" s="193"/>
      <c r="X134" s="193"/>
      <c r="Y134" s="193"/>
      <c r="Z134" s="193"/>
      <c r="AA134" s="193"/>
      <c r="AB134" s="70"/>
      <c r="AC134" s="56"/>
      <c r="AD134" s="56"/>
      <c r="AE134" s="60"/>
      <c r="AF134" s="60"/>
      <c r="AG134" s="60"/>
      <c r="AH134" s="60"/>
      <c r="AI134" s="60"/>
      <c r="AJ134" s="60"/>
      <c r="AK134" s="60"/>
      <c r="AL134" s="60"/>
      <c r="AM134" s="60"/>
      <c r="AN134" s="60"/>
      <c r="AO134" s="60"/>
      <c r="AP134" s="60"/>
      <c r="AQ134" s="60"/>
      <c r="AR134" s="60"/>
      <c r="AS134" s="60"/>
      <c r="AT134" s="56"/>
      <c r="AU134" s="55"/>
      <c r="AV134" s="55"/>
      <c r="AW134" s="53"/>
      <c r="AX134" s="53"/>
      <c r="AY134" s="53"/>
      <c r="AZ134" s="53"/>
      <c r="BA134" s="53"/>
      <c r="BB134" s="53"/>
    </row>
    <row r="135" spans="1:54" s="24" customFormat="1" ht="67.5" customHeight="1">
      <c r="A135" s="192"/>
      <c r="B135" s="192"/>
      <c r="C135" s="192"/>
      <c r="D135" s="192"/>
      <c r="E135" s="192"/>
      <c r="F135" s="192"/>
      <c r="G135" s="192"/>
      <c r="H135" s="192"/>
      <c r="I135" s="192"/>
      <c r="J135" s="192"/>
      <c r="K135" s="192"/>
      <c r="L135" s="192"/>
      <c r="M135" s="192"/>
      <c r="N135" s="192"/>
      <c r="O135" s="192"/>
      <c r="P135" s="192"/>
      <c r="Q135" s="192"/>
      <c r="R135" s="192"/>
      <c r="S135" s="192"/>
      <c r="T135" s="192"/>
      <c r="U135" s="192"/>
      <c r="V135" s="192"/>
      <c r="W135" s="193"/>
      <c r="X135" s="193"/>
      <c r="Y135" s="193"/>
      <c r="Z135" s="193"/>
      <c r="AA135" s="193"/>
      <c r="AB135" s="70"/>
      <c r="AC135" s="56"/>
      <c r="AD135" s="56"/>
      <c r="AE135" s="60"/>
      <c r="AF135" s="60"/>
      <c r="AG135" s="60"/>
      <c r="AH135" s="60"/>
      <c r="AI135" s="60"/>
      <c r="AJ135" s="60"/>
      <c r="AK135" s="60"/>
      <c r="AL135" s="60"/>
      <c r="AM135" s="60"/>
      <c r="AN135" s="60"/>
      <c r="AO135" s="60"/>
      <c r="AP135" s="60"/>
      <c r="AQ135" s="60"/>
      <c r="AR135" s="60"/>
      <c r="AS135" s="60"/>
      <c r="AT135" s="56"/>
      <c r="AU135" s="55"/>
      <c r="AV135" s="55"/>
      <c r="AW135" s="53"/>
      <c r="AX135" s="53"/>
      <c r="AY135" s="53"/>
      <c r="AZ135" s="53"/>
      <c r="BA135" s="53"/>
      <c r="BB135" s="53"/>
    </row>
    <row r="136" spans="1:54" s="24" customFormat="1" ht="7.5" customHeight="1">
      <c r="A136" s="192"/>
      <c r="B136" s="192"/>
      <c r="C136" s="192"/>
      <c r="D136" s="192"/>
      <c r="E136" s="192"/>
      <c r="F136" s="192"/>
      <c r="G136" s="192"/>
      <c r="H136" s="192"/>
      <c r="I136" s="192"/>
      <c r="J136" s="192"/>
      <c r="K136" s="192"/>
      <c r="L136" s="192"/>
      <c r="M136" s="192"/>
      <c r="N136" s="192"/>
      <c r="O136" s="192"/>
      <c r="P136" s="192"/>
      <c r="Q136" s="192"/>
      <c r="R136" s="192"/>
      <c r="S136" s="192"/>
      <c r="T136" s="192"/>
      <c r="U136" s="192"/>
      <c r="V136" s="192"/>
      <c r="W136" s="193"/>
      <c r="X136" s="193"/>
      <c r="Y136" s="193"/>
      <c r="Z136" s="193"/>
      <c r="AA136" s="193"/>
      <c r="AB136" s="70"/>
      <c r="AC136" s="56"/>
      <c r="AD136" s="56"/>
      <c r="AE136" s="60"/>
      <c r="AF136" s="60"/>
      <c r="AG136" s="60"/>
      <c r="AH136" s="60"/>
      <c r="AI136" s="60"/>
      <c r="AJ136" s="60"/>
      <c r="AK136" s="60"/>
      <c r="AL136" s="60"/>
      <c r="AM136" s="60"/>
      <c r="AN136" s="60"/>
      <c r="AO136" s="60"/>
      <c r="AP136" s="60"/>
      <c r="AQ136" s="60"/>
      <c r="AR136" s="60"/>
      <c r="AS136" s="60"/>
      <c r="AT136" s="56"/>
      <c r="AU136" s="55"/>
      <c r="AV136" s="55"/>
      <c r="AW136" s="53"/>
      <c r="AX136" s="53"/>
      <c r="AY136" s="53"/>
      <c r="AZ136" s="53"/>
      <c r="BA136" s="53"/>
      <c r="BB136" s="53"/>
    </row>
    <row r="137" spans="1:54" s="24" customFormat="1" ht="86.25" customHeight="1">
      <c r="A137" s="192"/>
      <c r="B137" s="192"/>
      <c r="C137" s="192"/>
      <c r="D137" s="192"/>
      <c r="E137" s="192"/>
      <c r="F137" s="192"/>
      <c r="G137" s="192"/>
      <c r="H137" s="192"/>
      <c r="I137" s="192"/>
      <c r="J137" s="192"/>
      <c r="K137" s="192"/>
      <c r="L137" s="192"/>
      <c r="M137" s="192"/>
      <c r="N137" s="192"/>
      <c r="O137" s="192"/>
      <c r="P137" s="192"/>
      <c r="Q137" s="192"/>
      <c r="R137" s="192"/>
      <c r="S137" s="192"/>
      <c r="T137" s="192"/>
      <c r="U137" s="192"/>
      <c r="V137" s="192"/>
      <c r="W137" s="193"/>
      <c r="X137" s="193"/>
      <c r="Y137" s="193"/>
      <c r="Z137" s="193"/>
      <c r="AA137" s="193"/>
      <c r="AB137" s="70"/>
      <c r="AC137" s="56"/>
      <c r="AD137" s="56"/>
      <c r="AE137" s="82"/>
      <c r="AF137" s="53"/>
      <c r="AG137" s="53"/>
      <c r="AH137" s="53"/>
      <c r="AI137" s="53"/>
      <c r="AJ137" s="53"/>
      <c r="AK137" s="81"/>
      <c r="AL137" s="81"/>
      <c r="AM137" s="51"/>
      <c r="AN137" s="51"/>
      <c r="AO137" s="51"/>
      <c r="AP137" s="56"/>
      <c r="AQ137" s="56"/>
      <c r="AR137" s="56"/>
      <c r="AS137" s="56"/>
      <c r="AT137" s="56"/>
      <c r="AU137" s="55"/>
      <c r="AV137" s="55"/>
      <c r="AW137" s="53"/>
      <c r="AX137" s="53"/>
      <c r="AY137" s="53"/>
      <c r="AZ137" s="53"/>
      <c r="BA137" s="53"/>
      <c r="BB137" s="53"/>
    </row>
    <row r="138" spans="1:54" s="24" customFormat="1" ht="7.5" customHeight="1">
      <c r="A138" s="192"/>
      <c r="B138" s="192"/>
      <c r="C138" s="192"/>
      <c r="D138" s="192"/>
      <c r="E138" s="192"/>
      <c r="F138" s="192"/>
      <c r="G138" s="192"/>
      <c r="H138" s="192"/>
      <c r="I138" s="192"/>
      <c r="J138" s="192"/>
      <c r="K138" s="192"/>
      <c r="L138" s="192"/>
      <c r="M138" s="192"/>
      <c r="N138" s="192"/>
      <c r="O138" s="192"/>
      <c r="P138" s="192"/>
      <c r="Q138" s="192"/>
      <c r="R138" s="192"/>
      <c r="S138" s="192"/>
      <c r="T138" s="192"/>
      <c r="U138" s="192"/>
      <c r="V138" s="192"/>
      <c r="W138" s="193"/>
      <c r="X138" s="193"/>
      <c r="Y138" s="193"/>
      <c r="Z138" s="193"/>
      <c r="AA138" s="193"/>
      <c r="AB138" s="70"/>
      <c r="AC138" s="56"/>
      <c r="AD138" s="56"/>
      <c r="AE138" s="82"/>
      <c r="AF138" s="53"/>
      <c r="AG138" s="53"/>
      <c r="AH138" s="53"/>
      <c r="AI138" s="53"/>
      <c r="AJ138" s="53"/>
      <c r="AK138" s="81"/>
      <c r="AL138" s="81"/>
      <c r="AM138" s="51"/>
      <c r="AN138" s="51"/>
      <c r="AO138" s="51"/>
      <c r="AP138" s="56"/>
      <c r="AQ138" s="56"/>
      <c r="AR138" s="56"/>
      <c r="AS138" s="56"/>
      <c r="AT138" s="56"/>
      <c r="AU138" s="55"/>
      <c r="AV138" s="55"/>
      <c r="AW138" s="53"/>
      <c r="AX138" s="53"/>
      <c r="AY138" s="53"/>
      <c r="AZ138" s="53"/>
      <c r="BA138" s="53"/>
      <c r="BB138" s="53"/>
    </row>
    <row r="139" spans="1:54" s="24" customFormat="1" ht="87" customHeight="1">
      <c r="A139" s="192"/>
      <c r="B139" s="192"/>
      <c r="C139" s="192"/>
      <c r="D139" s="192"/>
      <c r="E139" s="192"/>
      <c r="F139" s="192"/>
      <c r="G139" s="192"/>
      <c r="H139" s="192"/>
      <c r="I139" s="192"/>
      <c r="J139" s="192"/>
      <c r="K139" s="192"/>
      <c r="L139" s="192"/>
      <c r="M139" s="192"/>
      <c r="N139" s="192"/>
      <c r="O139" s="192"/>
      <c r="P139" s="192"/>
      <c r="Q139" s="192"/>
      <c r="R139" s="192"/>
      <c r="S139" s="192"/>
      <c r="T139" s="192"/>
      <c r="U139" s="192"/>
      <c r="V139" s="192"/>
      <c r="W139" s="193"/>
      <c r="X139" s="193"/>
      <c r="Y139" s="193"/>
      <c r="Z139" s="193"/>
      <c r="AA139" s="193"/>
      <c r="AB139" s="70"/>
      <c r="AC139" s="56"/>
      <c r="AD139" s="56"/>
      <c r="AE139" s="60"/>
      <c r="AF139" s="60"/>
      <c r="AG139" s="60"/>
      <c r="AH139" s="60"/>
      <c r="AI139" s="60"/>
      <c r="AJ139" s="60"/>
      <c r="AK139" s="60"/>
      <c r="AL139" s="60"/>
      <c r="AM139" s="60"/>
      <c r="AN139" s="60"/>
      <c r="AO139" s="60"/>
      <c r="AP139" s="60"/>
      <c r="AQ139" s="60"/>
      <c r="AR139" s="60"/>
      <c r="AS139" s="60"/>
      <c r="AT139" s="56"/>
      <c r="AU139" s="55"/>
      <c r="AV139" s="55"/>
      <c r="AW139" s="69"/>
      <c r="AX139" s="69"/>
      <c r="AY139" s="69"/>
      <c r="AZ139" s="69"/>
      <c r="BA139" s="69"/>
      <c r="BB139" s="69"/>
    </row>
    <row r="140" spans="1:54" s="24" customFormat="1" ht="12.75" customHeight="1">
      <c r="A140" s="192"/>
      <c r="B140" s="192"/>
      <c r="C140" s="192"/>
      <c r="D140" s="192"/>
      <c r="E140" s="192"/>
      <c r="F140" s="192"/>
      <c r="G140" s="192"/>
      <c r="H140" s="192"/>
      <c r="I140" s="192"/>
      <c r="J140" s="192"/>
      <c r="K140" s="192"/>
      <c r="L140" s="192"/>
      <c r="M140" s="192"/>
      <c r="N140" s="192"/>
      <c r="O140" s="192"/>
      <c r="P140" s="192"/>
      <c r="Q140" s="192"/>
      <c r="R140" s="192"/>
      <c r="S140" s="192"/>
      <c r="T140" s="192"/>
      <c r="U140" s="192"/>
      <c r="V140" s="192"/>
      <c r="W140" s="193"/>
      <c r="X140" s="193"/>
      <c r="Y140" s="193"/>
      <c r="Z140" s="193"/>
      <c r="AA140" s="193"/>
      <c r="AB140" s="70"/>
      <c r="AC140" s="56"/>
      <c r="AD140" s="56"/>
      <c r="AE140" s="60"/>
      <c r="AF140" s="60"/>
      <c r="AG140" s="60"/>
      <c r="AH140" s="60"/>
      <c r="AI140" s="60"/>
      <c r="AJ140" s="60"/>
      <c r="AK140" s="60"/>
      <c r="AL140" s="60"/>
      <c r="AM140" s="60"/>
      <c r="AN140" s="60"/>
      <c r="AO140" s="60"/>
      <c r="AP140" s="60"/>
      <c r="AQ140" s="60"/>
      <c r="AR140" s="60"/>
      <c r="AS140" s="60"/>
      <c r="AT140" s="56"/>
      <c r="AU140" s="55"/>
      <c r="AV140" s="55"/>
      <c r="AW140" s="69"/>
      <c r="AX140" s="69"/>
      <c r="AY140" s="69"/>
      <c r="AZ140" s="69"/>
      <c r="BA140" s="69"/>
      <c r="BB140" s="69"/>
    </row>
    <row r="141" spans="1:54" s="342" customFormat="1" ht="82.5" customHeight="1">
      <c r="A141" s="192"/>
      <c r="B141" s="192"/>
      <c r="C141" s="192"/>
      <c r="D141" s="192"/>
      <c r="E141" s="192"/>
      <c r="F141" s="192"/>
      <c r="G141" s="192"/>
      <c r="H141" s="192"/>
      <c r="I141" s="192"/>
      <c r="J141" s="192"/>
      <c r="K141" s="192"/>
      <c r="L141" s="192"/>
      <c r="M141" s="192"/>
      <c r="N141" s="192"/>
      <c r="O141" s="192"/>
      <c r="P141" s="192"/>
      <c r="Q141" s="192"/>
      <c r="R141" s="192"/>
      <c r="S141" s="192"/>
      <c r="T141" s="192"/>
      <c r="U141" s="192"/>
      <c r="V141" s="192"/>
      <c r="W141" s="193"/>
      <c r="X141" s="193"/>
      <c r="Y141" s="193"/>
      <c r="Z141" s="193"/>
      <c r="AA141" s="193"/>
      <c r="AB141" s="70"/>
      <c r="AC141" s="344"/>
      <c r="AD141" s="344"/>
      <c r="AE141" s="82"/>
      <c r="AF141" s="53"/>
      <c r="AG141" s="53"/>
      <c r="AH141" s="53"/>
      <c r="AI141" s="53"/>
      <c r="AJ141" s="53"/>
      <c r="AK141" s="81"/>
      <c r="AL141" s="81"/>
      <c r="AM141" s="51"/>
      <c r="AN141" s="51"/>
      <c r="AO141" s="51"/>
      <c r="AP141" s="344"/>
      <c r="AQ141" s="344"/>
      <c r="AR141" s="344"/>
      <c r="AS141" s="344"/>
      <c r="AT141" s="344"/>
      <c r="AU141" s="343"/>
      <c r="AV141" s="343"/>
      <c r="AW141" s="53"/>
      <c r="AX141" s="53"/>
      <c r="AY141" s="53"/>
      <c r="AZ141" s="53"/>
      <c r="BA141" s="53"/>
      <c r="BB141" s="53"/>
    </row>
    <row r="142" spans="1:54" s="342" customFormat="1" ht="14.25" customHeight="1">
      <c r="A142" s="192"/>
      <c r="B142" s="192"/>
      <c r="C142" s="192"/>
      <c r="D142" s="192"/>
      <c r="E142" s="192"/>
      <c r="F142" s="192"/>
      <c r="G142" s="192"/>
      <c r="H142" s="192"/>
      <c r="I142" s="192"/>
      <c r="J142" s="192"/>
      <c r="K142" s="192"/>
      <c r="L142" s="192"/>
      <c r="M142" s="192"/>
      <c r="N142" s="192"/>
      <c r="O142" s="192"/>
      <c r="P142" s="192"/>
      <c r="Q142" s="192"/>
      <c r="R142" s="192"/>
      <c r="S142" s="192"/>
      <c r="T142" s="192"/>
      <c r="U142" s="192"/>
      <c r="V142" s="192"/>
      <c r="W142" s="193"/>
      <c r="X142" s="193"/>
      <c r="Y142" s="193"/>
      <c r="Z142" s="193"/>
      <c r="AA142" s="193"/>
      <c r="AB142" s="70"/>
      <c r="AC142" s="344"/>
      <c r="AD142" s="344"/>
      <c r="AE142" s="82"/>
      <c r="AF142" s="53"/>
      <c r="AG142" s="53"/>
      <c r="AH142" s="53"/>
      <c r="AI142" s="53"/>
      <c r="AJ142" s="53"/>
      <c r="AK142" s="81"/>
      <c r="AL142" s="81"/>
      <c r="AM142" s="51"/>
      <c r="AN142" s="51"/>
      <c r="AO142" s="51"/>
      <c r="AP142" s="344"/>
      <c r="AQ142" s="344"/>
      <c r="AR142" s="344"/>
      <c r="AS142" s="344"/>
      <c r="AT142" s="344"/>
      <c r="AU142" s="343"/>
      <c r="AV142" s="343"/>
      <c r="AW142" s="53"/>
      <c r="AX142" s="53"/>
      <c r="AY142" s="53"/>
      <c r="AZ142" s="53"/>
      <c r="BA142" s="53"/>
      <c r="BB142" s="53"/>
    </row>
    <row r="143" spans="1:54" s="24" customFormat="1" ht="17.25" customHeight="1">
      <c r="A143" s="192"/>
      <c r="B143" s="192"/>
      <c r="C143" s="192"/>
      <c r="D143" s="192"/>
      <c r="E143" s="192"/>
      <c r="F143" s="192"/>
      <c r="G143" s="192"/>
      <c r="H143" s="192"/>
      <c r="I143" s="192"/>
      <c r="J143" s="192"/>
      <c r="K143" s="192"/>
      <c r="L143" s="192"/>
      <c r="M143" s="192"/>
      <c r="N143" s="192"/>
      <c r="O143" s="192"/>
      <c r="P143" s="192"/>
      <c r="Q143" s="192"/>
      <c r="R143" s="192"/>
      <c r="S143" s="192"/>
      <c r="T143" s="192"/>
      <c r="U143" s="192"/>
      <c r="V143" s="192"/>
      <c r="W143" s="193"/>
      <c r="X143" s="193"/>
      <c r="Y143" s="193"/>
      <c r="Z143" s="193"/>
      <c r="AA143" s="193"/>
      <c r="AB143" s="70"/>
      <c r="AC143" s="56"/>
      <c r="AD143" s="56"/>
      <c r="AT143" s="84"/>
      <c r="AU143" s="85"/>
      <c r="AV143" s="85"/>
      <c r="AW143" s="69"/>
      <c r="AX143" s="69"/>
      <c r="AY143" s="69"/>
      <c r="AZ143" s="69"/>
      <c r="BA143" s="69"/>
      <c r="BB143" s="69"/>
    </row>
    <row r="144" spans="1:54" s="24" customFormat="1" ht="17.25" customHeight="1">
      <c r="A144" s="192"/>
      <c r="B144" s="192"/>
      <c r="C144" s="192"/>
      <c r="D144" s="192"/>
      <c r="E144" s="192"/>
      <c r="F144" s="192"/>
      <c r="G144" s="192"/>
      <c r="H144" s="192"/>
      <c r="I144" s="192"/>
      <c r="J144" s="192"/>
      <c r="K144" s="192"/>
      <c r="L144" s="192"/>
      <c r="M144" s="192"/>
      <c r="N144" s="192"/>
      <c r="O144" s="192"/>
      <c r="P144" s="192"/>
      <c r="Q144" s="192"/>
      <c r="R144" s="192"/>
      <c r="S144" s="192"/>
      <c r="T144" s="192"/>
      <c r="U144" s="192"/>
      <c r="V144" s="192"/>
      <c r="W144" s="193"/>
      <c r="X144" s="193"/>
      <c r="Y144" s="193"/>
      <c r="Z144" s="193"/>
      <c r="AA144" s="193"/>
      <c r="AB144" s="70"/>
      <c r="AC144" s="56"/>
      <c r="AD144" s="56"/>
      <c r="AT144" s="84"/>
      <c r="AU144" s="85"/>
      <c r="AV144" s="85"/>
      <c r="AW144" s="69"/>
      <c r="AX144" s="69"/>
      <c r="AY144" s="69"/>
      <c r="AZ144" s="69"/>
      <c r="BA144" s="69"/>
      <c r="BB144" s="69"/>
    </row>
    <row r="145" spans="1:54" s="24" customFormat="1" ht="17.25" customHeight="1">
      <c r="A145" s="192"/>
      <c r="B145" s="192"/>
      <c r="C145" s="192"/>
      <c r="D145" s="192"/>
      <c r="E145" s="192"/>
      <c r="F145" s="192"/>
      <c r="G145" s="192"/>
      <c r="H145" s="192"/>
      <c r="I145" s="192"/>
      <c r="J145" s="192"/>
      <c r="K145" s="192"/>
      <c r="L145" s="192"/>
      <c r="M145" s="192"/>
      <c r="N145" s="192"/>
      <c r="O145" s="192"/>
      <c r="P145" s="192"/>
      <c r="Q145" s="192"/>
      <c r="R145" s="192"/>
      <c r="S145" s="192"/>
      <c r="T145" s="192"/>
      <c r="U145" s="192"/>
      <c r="V145" s="192"/>
      <c r="W145" s="193"/>
      <c r="X145" s="193"/>
      <c r="Y145" s="193"/>
      <c r="Z145" s="193"/>
      <c r="AA145" s="193"/>
      <c r="AB145" s="70"/>
      <c r="AC145" s="56"/>
      <c r="AD145" s="56"/>
      <c r="AT145" s="83"/>
      <c r="AU145" s="55"/>
      <c r="AV145" s="55"/>
      <c r="AW145" s="69"/>
      <c r="AX145" s="69"/>
      <c r="AY145" s="69"/>
      <c r="AZ145" s="69"/>
      <c r="BA145" s="69"/>
      <c r="BB145" s="69"/>
    </row>
    <row r="146" spans="1:54" s="24" customFormat="1" ht="17.25" customHeight="1">
      <c r="A146" s="194"/>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5"/>
      <c r="X146" s="195"/>
      <c r="Y146" s="195"/>
      <c r="Z146" s="195"/>
      <c r="AA146" s="195"/>
      <c r="AB146" s="70"/>
      <c r="AC146" s="56"/>
      <c r="AD146" s="56"/>
      <c r="AT146" s="83"/>
      <c r="AU146" s="55"/>
      <c r="AV146" s="55"/>
      <c r="AW146" s="69"/>
      <c r="AX146" s="69"/>
      <c r="AY146" s="69"/>
      <c r="AZ146" s="69"/>
      <c r="BA146" s="69"/>
      <c r="BB146" s="69"/>
    </row>
    <row r="147" spans="1:54" s="24" customFormat="1" ht="17.25" hidden="1" customHeight="1">
      <c r="A147" s="23"/>
      <c r="B147" s="23"/>
      <c r="C147" s="23"/>
      <c r="D147" s="23"/>
      <c r="E147" s="23"/>
      <c r="F147" s="477"/>
      <c r="G147" s="477"/>
      <c r="H147" s="477"/>
      <c r="I147" s="477"/>
      <c r="J147" s="477"/>
      <c r="K147" s="477"/>
      <c r="L147" s="477"/>
      <c r="M147" s="477"/>
      <c r="N147" s="477"/>
      <c r="O147" s="477"/>
      <c r="P147" s="477"/>
      <c r="Q147" s="477"/>
      <c r="R147" s="477"/>
      <c r="S147" s="477"/>
      <c r="T147" s="477"/>
      <c r="U147" s="477"/>
      <c r="V147" s="477"/>
      <c r="W147" s="477"/>
      <c r="X147" s="477"/>
      <c r="Y147" s="477"/>
      <c r="Z147" s="477"/>
      <c r="AA147" s="477"/>
      <c r="AB147" s="70"/>
      <c r="AC147" s="56"/>
      <c r="AD147" s="56"/>
      <c r="AT147" s="83"/>
      <c r="AU147" s="55"/>
      <c r="AV147" s="55"/>
      <c r="AW147" s="69"/>
      <c r="AX147" s="69"/>
      <c r="AY147" s="69"/>
      <c r="AZ147" s="69"/>
      <c r="BA147" s="69"/>
      <c r="BB147" s="69"/>
    </row>
    <row r="148" spans="1:54" s="24" customFormat="1" ht="17.25" hidden="1" customHeight="1">
      <c r="F148" s="25"/>
      <c r="G148" s="25"/>
      <c r="H148" s="25"/>
      <c r="I148" s="25"/>
      <c r="J148" s="25"/>
      <c r="K148" s="25"/>
      <c r="L148" s="25"/>
      <c r="M148" s="25"/>
      <c r="N148" s="25"/>
      <c r="O148" s="25"/>
      <c r="P148" s="25"/>
      <c r="Q148" s="25"/>
      <c r="R148" s="25"/>
      <c r="S148" s="25"/>
      <c r="T148" s="25"/>
      <c r="U148" s="25"/>
      <c r="V148" s="25"/>
      <c r="W148" s="25"/>
      <c r="X148" s="25"/>
      <c r="Y148" s="25"/>
      <c r="Z148" s="25"/>
      <c r="AA148" s="25"/>
      <c r="AB148" s="26"/>
      <c r="AC148" s="56"/>
      <c r="AD148" s="56"/>
      <c r="AT148" s="83"/>
      <c r="AU148" s="55"/>
      <c r="AV148" s="55"/>
      <c r="AW148" s="69"/>
      <c r="AX148" s="69"/>
      <c r="AY148" s="69"/>
      <c r="AZ148" s="69"/>
      <c r="BA148" s="69"/>
      <c r="BB148" s="69"/>
    </row>
    <row r="149" spans="1:54" s="24" customFormat="1" ht="17.25" hidden="1" customHeight="1">
      <c r="F149" s="25"/>
      <c r="G149" s="25"/>
      <c r="H149" s="25"/>
      <c r="I149" s="25"/>
      <c r="J149" s="25"/>
      <c r="K149" s="25"/>
      <c r="L149" s="25"/>
      <c r="M149" s="25"/>
      <c r="N149" s="25"/>
      <c r="O149" s="25"/>
      <c r="P149" s="25"/>
      <c r="Q149" s="25"/>
      <c r="R149" s="25"/>
      <c r="S149" s="25"/>
      <c r="T149" s="25"/>
      <c r="U149" s="25"/>
      <c r="V149" s="25"/>
      <c r="X149" s="25"/>
      <c r="Y149" s="25"/>
      <c r="Z149" s="25"/>
      <c r="AA149" s="25"/>
      <c r="AB149" s="26"/>
      <c r="AC149" s="56"/>
      <c r="AD149" s="56"/>
      <c r="AT149" s="83"/>
      <c r="AU149" s="55"/>
      <c r="AV149" s="55"/>
      <c r="AW149" s="69"/>
      <c r="AX149" s="69"/>
      <c r="AY149" s="69"/>
      <c r="AZ149" s="69"/>
      <c r="BA149" s="69"/>
      <c r="BB149" s="69"/>
    </row>
    <row r="150" spans="1:54" s="24" customFormat="1" ht="17.25" hidden="1" customHeight="1">
      <c r="F150" s="25"/>
      <c r="G150" s="25"/>
      <c r="H150" s="25"/>
      <c r="I150" s="25"/>
      <c r="J150" s="25"/>
      <c r="K150" s="25"/>
      <c r="L150" s="25"/>
      <c r="M150" s="25"/>
      <c r="N150" s="25"/>
      <c r="O150" s="25"/>
      <c r="P150" s="25"/>
      <c r="Q150" s="25"/>
      <c r="R150" s="25"/>
      <c r="S150" s="25"/>
      <c r="T150" s="25"/>
      <c r="U150" s="25"/>
      <c r="V150" s="25"/>
      <c r="X150" s="25"/>
      <c r="Y150" s="25"/>
      <c r="Z150" s="25"/>
      <c r="AA150" s="25"/>
      <c r="AB150" s="26"/>
      <c r="AC150" s="56"/>
      <c r="AD150" s="56"/>
      <c r="AT150" s="83"/>
      <c r="AU150" s="55"/>
      <c r="AV150" s="55"/>
      <c r="AW150" s="69"/>
      <c r="AX150" s="69"/>
      <c r="AY150" s="69"/>
      <c r="AZ150" s="69"/>
      <c r="BA150" s="69"/>
      <c r="BB150" s="69"/>
    </row>
    <row r="151" spans="1:54" s="24" customFormat="1" ht="17.25" hidden="1" customHeight="1">
      <c r="F151" s="25"/>
      <c r="G151" s="25"/>
      <c r="H151" s="25"/>
      <c r="I151" s="25"/>
      <c r="J151" s="25"/>
      <c r="K151" s="25"/>
      <c r="L151" s="25"/>
      <c r="M151" s="25"/>
      <c r="N151" s="25"/>
      <c r="O151" s="25"/>
      <c r="P151" s="25"/>
      <c r="Q151" s="25"/>
      <c r="R151" s="25"/>
      <c r="S151" s="25"/>
      <c r="T151" s="25"/>
      <c r="U151" s="25"/>
      <c r="V151" s="25"/>
      <c r="X151" s="25"/>
      <c r="Y151" s="25"/>
      <c r="Z151" s="25"/>
      <c r="AA151" s="25"/>
      <c r="AB151" s="26"/>
      <c r="AC151" s="56"/>
      <c r="AD151" s="56"/>
      <c r="AT151" s="83"/>
      <c r="AU151" s="55"/>
      <c r="AV151" s="55"/>
      <c r="AW151" s="69"/>
      <c r="AX151" s="69"/>
      <c r="AY151" s="69"/>
      <c r="AZ151" s="69"/>
      <c r="BA151" s="69"/>
      <c r="BB151" s="69"/>
    </row>
    <row r="152" spans="1:54" s="24" customFormat="1" ht="17.25" hidden="1" customHeight="1">
      <c r="F152" s="25"/>
      <c r="G152" s="25"/>
      <c r="H152" s="25"/>
      <c r="I152" s="25"/>
      <c r="J152" s="25"/>
      <c r="K152" s="25"/>
      <c r="L152" s="25"/>
      <c r="M152" s="25"/>
      <c r="N152" s="25"/>
      <c r="O152" s="25"/>
      <c r="P152" s="25"/>
      <c r="Q152" s="25"/>
      <c r="R152" s="25"/>
      <c r="S152" s="25"/>
      <c r="T152" s="25"/>
      <c r="U152" s="25"/>
      <c r="V152" s="25"/>
      <c r="X152" s="25"/>
      <c r="Y152" s="25"/>
      <c r="Z152" s="25"/>
      <c r="AA152" s="25"/>
      <c r="AB152" s="26"/>
      <c r="AC152" s="56"/>
      <c r="AD152" s="56"/>
      <c r="AT152" s="83"/>
      <c r="AU152" s="55"/>
      <c r="AV152" s="55"/>
      <c r="AW152" s="69"/>
      <c r="AX152" s="69"/>
      <c r="AY152" s="69"/>
      <c r="AZ152" s="69"/>
      <c r="BA152" s="69"/>
      <c r="BB152" s="69"/>
    </row>
    <row r="153" spans="1:54" s="24" customFormat="1" ht="17.25" hidden="1" customHeight="1">
      <c r="F153" s="25"/>
      <c r="G153" s="25"/>
      <c r="H153" s="25"/>
      <c r="I153" s="25"/>
      <c r="J153" s="25"/>
      <c r="K153" s="25"/>
      <c r="L153" s="25"/>
      <c r="M153" s="25"/>
      <c r="N153" s="25"/>
      <c r="O153" s="25"/>
      <c r="P153" s="25"/>
      <c r="Q153" s="25"/>
      <c r="R153" s="25"/>
      <c r="S153" s="25"/>
      <c r="T153" s="25"/>
      <c r="U153" s="25"/>
      <c r="V153" s="25"/>
      <c r="X153" s="25"/>
      <c r="Y153" s="25"/>
      <c r="Z153" s="25"/>
      <c r="AA153" s="25"/>
      <c r="AB153" s="26"/>
      <c r="AC153" s="56"/>
      <c r="AD153" s="56"/>
      <c r="AT153" s="83"/>
      <c r="AU153" s="55"/>
      <c r="AV153" s="55"/>
      <c r="AW153" s="69"/>
      <c r="AX153" s="69"/>
      <c r="AY153" s="69"/>
      <c r="AZ153" s="69"/>
      <c r="BA153" s="69"/>
      <c r="BB153" s="69"/>
    </row>
    <row r="154" spans="1:54" s="24" customFormat="1" ht="17.25" hidden="1" customHeight="1">
      <c r="F154" s="25"/>
      <c r="G154" s="25"/>
      <c r="H154" s="25"/>
      <c r="I154" s="25"/>
      <c r="J154" s="25"/>
      <c r="K154" s="25"/>
      <c r="L154" s="25"/>
      <c r="M154" s="25"/>
      <c r="N154" s="25"/>
      <c r="O154" s="25"/>
      <c r="P154" s="25"/>
      <c r="Q154" s="25"/>
      <c r="R154" s="25"/>
      <c r="S154" s="25"/>
      <c r="T154" s="25"/>
      <c r="U154" s="25"/>
      <c r="V154" s="25"/>
      <c r="X154" s="25"/>
      <c r="Y154" s="25"/>
      <c r="Z154" s="25"/>
      <c r="AA154" s="25"/>
      <c r="AB154" s="26"/>
      <c r="AC154" s="56"/>
      <c r="AD154" s="56"/>
      <c r="AT154" s="83"/>
      <c r="AU154" s="55"/>
      <c r="AV154" s="55"/>
      <c r="AW154" s="69"/>
      <c r="AX154" s="69"/>
      <c r="AY154" s="69"/>
      <c r="AZ154" s="69"/>
      <c r="BA154" s="69"/>
      <c r="BB154" s="69"/>
    </row>
    <row r="155" spans="1:54" s="24" customFormat="1" ht="17.25" hidden="1" customHeight="1">
      <c r="F155" s="25"/>
      <c r="G155" s="25"/>
      <c r="H155" s="25"/>
      <c r="I155" s="25"/>
      <c r="J155" s="25"/>
      <c r="K155" s="25"/>
      <c r="L155" s="25"/>
      <c r="M155" s="25"/>
      <c r="N155" s="25"/>
      <c r="O155" s="25"/>
      <c r="P155" s="25"/>
      <c r="Q155" s="25"/>
      <c r="R155" s="25"/>
      <c r="S155" s="25"/>
      <c r="T155" s="25"/>
      <c r="U155" s="25"/>
      <c r="V155" s="25"/>
      <c r="X155" s="25"/>
      <c r="Y155" s="25"/>
      <c r="Z155" s="25"/>
      <c r="AA155" s="25"/>
      <c r="AB155" s="26"/>
      <c r="AC155" s="56"/>
      <c r="AD155" s="56"/>
      <c r="AT155" s="83"/>
      <c r="AU155" s="55"/>
      <c r="AV155" s="55"/>
      <c r="AW155" s="69"/>
      <c r="AX155" s="69"/>
      <c r="AY155" s="69"/>
      <c r="AZ155" s="69"/>
      <c r="BA155" s="69"/>
      <c r="BB155" s="69"/>
    </row>
    <row r="156" spans="1:54" s="24" customFormat="1" ht="17.25" hidden="1" customHeight="1">
      <c r="AB156" s="26"/>
      <c r="AC156" s="56"/>
      <c r="AD156" s="56"/>
      <c r="AT156" s="56"/>
      <c r="AU156" s="55"/>
      <c r="AV156" s="55"/>
      <c r="AW156" s="69"/>
      <c r="AX156" s="69"/>
      <c r="AY156" s="69"/>
      <c r="AZ156" s="69"/>
      <c r="BA156" s="69"/>
      <c r="BB156" s="69"/>
    </row>
    <row r="157" spans="1:54" s="24" customFormat="1" ht="17.25" hidden="1" customHeight="1">
      <c r="AB157" s="26"/>
      <c r="AC157" s="56"/>
      <c r="AD157" s="56"/>
      <c r="AT157" s="56"/>
      <c r="AU157" s="55"/>
      <c r="AV157" s="55"/>
      <c r="AW157" s="69"/>
      <c r="AX157" s="69"/>
      <c r="AY157" s="69"/>
      <c r="AZ157" s="69"/>
      <c r="BA157" s="69"/>
      <c r="BB157" s="69"/>
    </row>
    <row r="158" spans="1:54" s="24" customFormat="1" ht="15" hidden="1" customHeight="1">
      <c r="AB158" s="26"/>
      <c r="AC158" s="56"/>
      <c r="AD158" s="56"/>
      <c r="AT158" s="56"/>
      <c r="AU158" s="55"/>
      <c r="AV158" s="55"/>
      <c r="AW158" s="69"/>
      <c r="AX158" s="69"/>
      <c r="AY158" s="69"/>
      <c r="AZ158" s="69"/>
      <c r="BA158" s="69"/>
      <c r="BB158" s="69"/>
    </row>
    <row r="159" spans="1:54" s="24" customFormat="1" ht="13.5" hidden="1" customHeight="1">
      <c r="AB159" s="26"/>
      <c r="AC159" s="56"/>
      <c r="AD159" s="56"/>
      <c r="AT159" s="56"/>
      <c r="AU159" s="55"/>
      <c r="AV159" s="55"/>
      <c r="AW159" s="69"/>
      <c r="AX159" s="69"/>
      <c r="AY159" s="69"/>
      <c r="AZ159" s="69"/>
      <c r="BA159" s="69"/>
      <c r="BB159" s="69"/>
    </row>
    <row r="160" spans="1:54" s="24" customFormat="1" ht="13.5" hidden="1" customHeight="1">
      <c r="AB160" s="26"/>
      <c r="AC160" s="56"/>
      <c r="AD160" s="56"/>
      <c r="AT160" s="56"/>
      <c r="AU160" s="55"/>
      <c r="AV160" s="55"/>
      <c r="AW160" s="88"/>
      <c r="AX160" s="88"/>
      <c r="AY160" s="88"/>
      <c r="AZ160" s="88"/>
      <c r="BA160" s="88"/>
      <c r="BB160" s="88"/>
    </row>
    <row r="161" spans="1:77" s="24" customFormat="1" hidden="1">
      <c r="AB161" s="26"/>
      <c r="AC161" s="60"/>
      <c r="AD161" s="60"/>
      <c r="AE161" s="60"/>
      <c r="AF161" s="60"/>
      <c r="AG161" s="173" t="s">
        <v>269</v>
      </c>
      <c r="AH161" s="60"/>
      <c r="AI161" s="60"/>
      <c r="AJ161" s="60" t="s">
        <v>270</v>
      </c>
      <c r="AK161" s="60"/>
      <c r="AL161" s="60" t="s">
        <v>271</v>
      </c>
      <c r="AM161" s="60"/>
      <c r="AN161" s="60"/>
      <c r="AO161" s="60"/>
      <c r="AP161" s="60"/>
      <c r="AQ161" s="60"/>
      <c r="AR161" s="60"/>
      <c r="AS161" s="60"/>
      <c r="AT161" s="56"/>
      <c r="AU161" s="50"/>
      <c r="AV161" s="468" t="s">
        <v>272</v>
      </c>
      <c r="AW161" s="469"/>
      <c r="AX161" s="469"/>
      <c r="AY161" s="469"/>
      <c r="AZ161" s="469"/>
      <c r="BA161" s="469"/>
      <c r="BB161" s="469"/>
      <c r="BC161" s="469"/>
      <c r="BD161" s="469"/>
      <c r="BE161" s="469"/>
      <c r="BF161" s="470"/>
      <c r="BG161" s="58"/>
      <c r="BH161" s="58"/>
      <c r="BI161" s="58"/>
      <c r="BJ161" s="58"/>
      <c r="BK161" s="49"/>
      <c r="BL161" s="49"/>
      <c r="BM161" s="55"/>
      <c r="BN161" s="55"/>
      <c r="BO161" s="55"/>
      <c r="BP161" s="55"/>
      <c r="BQ161" s="55"/>
      <c r="BR161" s="55"/>
    </row>
    <row r="162" spans="1:77" s="24" customFormat="1" hidden="1">
      <c r="AB162" s="26"/>
      <c r="AC162" s="60"/>
      <c r="AD162" s="60"/>
      <c r="AE162" s="86" t="s">
        <v>273</v>
      </c>
      <c r="AF162" s="86" t="s">
        <v>274</v>
      </c>
      <c r="AG162" s="86" t="s">
        <v>275</v>
      </c>
      <c r="AH162" s="86" t="s">
        <v>276</v>
      </c>
      <c r="AI162" s="86" t="s">
        <v>277</v>
      </c>
      <c r="AJ162" s="86" t="s">
        <v>102</v>
      </c>
      <c r="AK162" s="86" t="s">
        <v>278</v>
      </c>
      <c r="AL162" s="86" t="s">
        <v>279</v>
      </c>
      <c r="AM162" s="86" t="s">
        <v>177</v>
      </c>
      <c r="AN162" s="311" t="s">
        <v>273</v>
      </c>
      <c r="AO162" s="311" t="s">
        <v>274</v>
      </c>
      <c r="AP162" s="311" t="s">
        <v>275</v>
      </c>
      <c r="AQ162" s="311" t="s">
        <v>280</v>
      </c>
      <c r="AR162" s="311" t="s">
        <v>281</v>
      </c>
      <c r="AS162" s="311" t="s">
        <v>282</v>
      </c>
      <c r="AT162" s="56"/>
      <c r="AU162" s="164" t="s">
        <v>20</v>
      </c>
      <c r="AV162" s="255" t="s">
        <v>283</v>
      </c>
      <c r="AW162" s="255" t="s">
        <v>284</v>
      </c>
      <c r="AX162" s="255" t="s">
        <v>285</v>
      </c>
      <c r="AY162" s="255" t="s">
        <v>286</v>
      </c>
      <c r="AZ162" s="255" t="s">
        <v>287</v>
      </c>
      <c r="BA162" s="255" t="s">
        <v>288</v>
      </c>
      <c r="BB162" s="255" t="s">
        <v>248</v>
      </c>
      <c r="BC162" s="262" t="s">
        <v>289</v>
      </c>
      <c r="BD162" s="255" t="s">
        <v>251</v>
      </c>
      <c r="BE162" s="260" t="s">
        <v>250</v>
      </c>
      <c r="BG162" s="326" t="s">
        <v>290</v>
      </c>
      <c r="BI162" s="255" t="str">
        <f>AU172</f>
        <v>Hotel_Room_Control_AC_Only</v>
      </c>
      <c r="BJ162" s="255" t="str">
        <f>AU173</f>
        <v>Hotel_Room_Control_Heat_Pumps</v>
      </c>
      <c r="BK162" s="255" t="str">
        <f>AU175</f>
        <v>Add_Economizers</v>
      </c>
      <c r="BL162" s="165" t="s">
        <v>291</v>
      </c>
      <c r="BM162" s="165" t="s">
        <v>292</v>
      </c>
      <c r="BN162" s="165" t="s">
        <v>293</v>
      </c>
      <c r="BO162" s="255" t="s">
        <v>294</v>
      </c>
      <c r="BP162" s="255" t="s">
        <v>295</v>
      </c>
      <c r="BQ162" s="255" t="s">
        <v>296</v>
      </c>
      <c r="BR162" s="165" t="s">
        <v>297</v>
      </c>
      <c r="BS162" s="255" t="s">
        <v>298</v>
      </c>
      <c r="BT162" s="255" t="s">
        <v>212</v>
      </c>
      <c r="BU162" s="165" t="s">
        <v>299</v>
      </c>
      <c r="BV162" s="346" t="s">
        <v>300</v>
      </c>
      <c r="BW162" s="165" t="s">
        <v>301</v>
      </c>
      <c r="BX162" s="348" t="s">
        <v>302</v>
      </c>
      <c r="BY162" s="354" t="s">
        <v>100</v>
      </c>
    </row>
    <row r="163" spans="1:77" s="24" customFormat="1" ht="13.8" hidden="1">
      <c r="AB163" s="26"/>
      <c r="AC163" s="60"/>
      <c r="AD163" s="60"/>
      <c r="AE163" s="306" t="s">
        <v>303</v>
      </c>
      <c r="AF163" s="309" t="s">
        <v>42</v>
      </c>
      <c r="AG163" s="263">
        <v>30</v>
      </c>
      <c r="AH163" s="306">
        <v>50</v>
      </c>
      <c r="AI163" s="278">
        <v>15.99</v>
      </c>
      <c r="AJ163" s="278">
        <v>30</v>
      </c>
      <c r="AK163" s="196"/>
      <c r="AL163" s="87"/>
      <c r="AM163" s="196"/>
      <c r="AN163" s="312" t="s">
        <v>304</v>
      </c>
      <c r="AO163" s="313" t="s">
        <v>305</v>
      </c>
      <c r="AP163" s="264">
        <v>50</v>
      </c>
      <c r="AQ163" s="264">
        <v>11.2</v>
      </c>
      <c r="AR163" s="264">
        <v>13.1</v>
      </c>
      <c r="AS163" s="264"/>
      <c r="AT163" s="56"/>
      <c r="AU163" s="334" t="s">
        <v>283</v>
      </c>
      <c r="AV163" s="173" t="s">
        <v>155</v>
      </c>
      <c r="AW163" s="173" t="s">
        <v>155</v>
      </c>
      <c r="AX163" s="173" t="s">
        <v>152</v>
      </c>
      <c r="AY163" s="173" t="s">
        <v>152</v>
      </c>
      <c r="AZ163" s="256" t="s">
        <v>111</v>
      </c>
      <c r="BA163" s="256" t="s">
        <v>111</v>
      </c>
      <c r="BB163" s="173" t="s">
        <v>192</v>
      </c>
      <c r="BC163" s="262" t="s">
        <v>234</v>
      </c>
      <c r="BD163" s="173" t="s">
        <v>192</v>
      </c>
      <c r="BE163" s="261" t="s">
        <v>192</v>
      </c>
      <c r="BG163" s="173" t="s">
        <v>306</v>
      </c>
      <c r="BI163" s="173" t="s">
        <v>307</v>
      </c>
      <c r="BJ163" s="173" t="s">
        <v>307</v>
      </c>
      <c r="BK163" s="173" t="s">
        <v>231</v>
      </c>
      <c r="BL163" s="60" t="s">
        <v>308</v>
      </c>
      <c r="BM163" s="60" t="s">
        <v>308</v>
      </c>
      <c r="BN163" s="60" t="s">
        <v>220</v>
      </c>
      <c r="BO163" s="173" t="s">
        <v>309</v>
      </c>
      <c r="BP163" s="173" t="s">
        <v>310</v>
      </c>
      <c r="BQ163" s="173" t="s">
        <v>311</v>
      </c>
      <c r="BR163" s="261" t="s">
        <v>312</v>
      </c>
      <c r="BS163" s="281" t="s">
        <v>313</v>
      </c>
      <c r="BT163" s="281" t="s">
        <v>314</v>
      </c>
      <c r="BU163" s="60" t="s">
        <v>315</v>
      </c>
      <c r="BV163" s="317" t="s">
        <v>316</v>
      </c>
      <c r="BW163" s="261" t="s">
        <v>317</v>
      </c>
      <c r="BX163" s="333" t="s">
        <v>316</v>
      </c>
      <c r="BY163" s="24" t="s">
        <v>318</v>
      </c>
    </row>
    <row r="164" spans="1:77" s="24" customFormat="1" ht="13.8" hidden="1">
      <c r="AB164" s="26"/>
      <c r="AC164" s="60"/>
      <c r="AD164" s="60"/>
      <c r="AE164" s="306" t="s">
        <v>319</v>
      </c>
      <c r="AF164" s="309" t="s">
        <v>45</v>
      </c>
      <c r="AG164" s="263">
        <v>20</v>
      </c>
      <c r="AH164" s="263">
        <v>50</v>
      </c>
      <c r="AI164" s="278">
        <v>14.92</v>
      </c>
      <c r="AJ164" s="278">
        <v>30</v>
      </c>
      <c r="AK164" s="196"/>
      <c r="AL164" s="87"/>
      <c r="AM164" s="196"/>
      <c r="AN164" s="312" t="s">
        <v>320</v>
      </c>
      <c r="AO164" s="313" t="s">
        <v>321</v>
      </c>
      <c r="AP164" s="264">
        <v>50</v>
      </c>
      <c r="AQ164" s="264">
        <v>11</v>
      </c>
      <c r="AR164" s="264">
        <v>12.9</v>
      </c>
      <c r="AS164" s="264"/>
      <c r="AT164" s="56"/>
      <c r="AU164" s="334" t="s">
        <v>284</v>
      </c>
      <c r="AV164" s="173" t="s">
        <v>161</v>
      </c>
      <c r="AW164" s="173" t="s">
        <v>161</v>
      </c>
      <c r="AX164" s="173" t="s">
        <v>159</v>
      </c>
      <c r="AY164" s="173" t="s">
        <v>159</v>
      </c>
      <c r="AZ164" s="256" t="s">
        <v>139</v>
      </c>
      <c r="BA164" s="256" t="s">
        <v>139</v>
      </c>
      <c r="BB164" s="173" t="s">
        <v>29</v>
      </c>
      <c r="BC164" s="262" t="s">
        <v>235</v>
      </c>
      <c r="BD164" s="173" t="s">
        <v>203</v>
      </c>
      <c r="BE164" s="261" t="s">
        <v>29</v>
      </c>
      <c r="BG164" s="173" t="s">
        <v>322</v>
      </c>
      <c r="BI164" s="173" t="s">
        <v>323</v>
      </c>
      <c r="BJ164" s="173" t="s">
        <v>323</v>
      </c>
      <c r="BK164" s="173" t="s">
        <v>232</v>
      </c>
      <c r="BL164" s="60" t="s">
        <v>324</v>
      </c>
      <c r="BM164" s="60" t="s">
        <v>324</v>
      </c>
      <c r="BN164" s="60" t="s">
        <v>200</v>
      </c>
      <c r="BO164" s="173" t="s">
        <v>325</v>
      </c>
      <c r="BP164" s="173" t="s">
        <v>326</v>
      </c>
      <c r="BQ164" s="173" t="s">
        <v>327</v>
      </c>
      <c r="BR164" s="261" t="s">
        <v>328</v>
      </c>
      <c r="BS164" s="281" t="s">
        <v>329</v>
      </c>
      <c r="BT164" s="281" t="s">
        <v>330</v>
      </c>
      <c r="BU164" s="60" t="s">
        <v>331</v>
      </c>
      <c r="BV164" s="317" t="s">
        <v>332</v>
      </c>
      <c r="BW164" s="261" t="s">
        <v>333</v>
      </c>
      <c r="BX164" s="333" t="s">
        <v>332</v>
      </c>
      <c r="BY164" s="24" t="s">
        <v>334</v>
      </c>
    </row>
    <row r="165" spans="1:77" s="24" customFormat="1" ht="13.8" hidden="1">
      <c r="AB165" s="26"/>
      <c r="AC165" s="60"/>
      <c r="AD165" s="60"/>
      <c r="AE165" s="310" t="s">
        <v>335</v>
      </c>
      <c r="AF165" s="309" t="s">
        <v>47</v>
      </c>
      <c r="AG165" s="263">
        <v>20</v>
      </c>
      <c r="AH165" s="263">
        <v>50</v>
      </c>
      <c r="AI165" s="278">
        <v>13.8</v>
      </c>
      <c r="AJ165" s="278">
        <v>30</v>
      </c>
      <c r="AK165" s="196"/>
      <c r="AL165" s="87"/>
      <c r="AM165" s="196"/>
      <c r="AN165" s="312" t="s">
        <v>336</v>
      </c>
      <c r="AO165" s="313" t="s">
        <v>337</v>
      </c>
      <c r="AP165" s="264">
        <v>50</v>
      </c>
      <c r="AQ165" s="264">
        <v>10</v>
      </c>
      <c r="AR165" s="264">
        <v>11.6</v>
      </c>
      <c r="AS165" s="264"/>
      <c r="AT165" s="56"/>
      <c r="AU165" s="334" t="s">
        <v>285</v>
      </c>
      <c r="AV165" s="173" t="s">
        <v>169</v>
      </c>
      <c r="AW165" s="173" t="s">
        <v>169</v>
      </c>
      <c r="AX165" s="173" t="s">
        <v>163</v>
      </c>
      <c r="AY165" s="173" t="s">
        <v>163</v>
      </c>
      <c r="AZ165" s="256" t="s">
        <v>146</v>
      </c>
      <c r="BA165" s="256" t="s">
        <v>146</v>
      </c>
      <c r="BB165" s="173" t="s">
        <v>30</v>
      </c>
      <c r="BC165" s="262" t="s">
        <v>29</v>
      </c>
      <c r="BD165" s="173"/>
      <c r="BE165" s="261" t="s">
        <v>254</v>
      </c>
      <c r="BG165" s="60"/>
      <c r="BI165" s="173" t="s">
        <v>338</v>
      </c>
      <c r="BJ165" s="173" t="s">
        <v>338</v>
      </c>
      <c r="BK165" s="173" t="s">
        <v>233</v>
      </c>
      <c r="BL165" s="60" t="s">
        <v>339</v>
      </c>
      <c r="BM165" s="60" t="s">
        <v>339</v>
      </c>
      <c r="BN165" s="60" t="s">
        <v>340</v>
      </c>
      <c r="BO165" s="60"/>
      <c r="BP165" s="173" t="s">
        <v>341</v>
      </c>
      <c r="BQ165" s="173" t="s">
        <v>342</v>
      </c>
      <c r="BR165" s="261" t="s">
        <v>343</v>
      </c>
      <c r="BS165" s="49"/>
      <c r="BT165" s="281" t="s">
        <v>344</v>
      </c>
      <c r="BV165" s="317" t="s">
        <v>345</v>
      </c>
      <c r="BX165" s="333" t="s">
        <v>345</v>
      </c>
    </row>
    <row r="166" spans="1:77" s="24" customFormat="1" hidden="1">
      <c r="AB166" s="26"/>
      <c r="AC166" s="60"/>
      <c r="AD166" s="60"/>
      <c r="AE166" s="306" t="s">
        <v>346</v>
      </c>
      <c r="AF166" s="309" t="s">
        <v>48</v>
      </c>
      <c r="AG166" s="263">
        <v>20</v>
      </c>
      <c r="AH166" s="263">
        <v>50</v>
      </c>
      <c r="AI166" s="278">
        <v>12.75</v>
      </c>
      <c r="AJ166" s="278">
        <v>30</v>
      </c>
      <c r="AK166" s="196"/>
      <c r="AL166" s="87"/>
      <c r="AM166" s="196"/>
      <c r="AN166" s="264" t="s">
        <v>347</v>
      </c>
      <c r="AO166" s="312" t="s">
        <v>348</v>
      </c>
      <c r="AP166" s="264">
        <v>50</v>
      </c>
      <c r="AQ166" s="264">
        <v>10.8</v>
      </c>
      <c r="AR166" s="264">
        <v>12.7</v>
      </c>
      <c r="AS166" s="264">
        <v>3.3</v>
      </c>
      <c r="AT166" s="56"/>
      <c r="AU166" s="334" t="s">
        <v>286</v>
      </c>
      <c r="AV166" s="173" t="s">
        <v>180</v>
      </c>
      <c r="AW166" s="173" t="s">
        <v>180</v>
      </c>
      <c r="AX166" s="173" t="s">
        <v>178</v>
      </c>
      <c r="AY166" s="173" t="s">
        <v>178</v>
      </c>
      <c r="AZ166" s="256" t="s">
        <v>152</v>
      </c>
      <c r="BA166" s="256" t="s">
        <v>152</v>
      </c>
      <c r="BB166" s="173" t="s">
        <v>31</v>
      </c>
      <c r="BC166" s="262" t="s">
        <v>236</v>
      </c>
      <c r="BD166" s="173"/>
      <c r="BE166" s="60"/>
      <c r="BG166" s="60"/>
      <c r="BI166" s="60"/>
      <c r="BJ166" s="60"/>
      <c r="BK166" s="60"/>
      <c r="BL166" s="58"/>
      <c r="BM166" s="49"/>
      <c r="BN166" s="49"/>
      <c r="BO166" s="60"/>
      <c r="BP166" s="173" t="s">
        <v>349</v>
      </c>
      <c r="BQ166" s="173" t="s">
        <v>350</v>
      </c>
      <c r="BR166" s="55"/>
      <c r="BS166" s="49"/>
      <c r="BT166" s="281" t="s">
        <v>351</v>
      </c>
      <c r="BV166" s="317" t="s">
        <v>352</v>
      </c>
      <c r="BW166" s="60"/>
      <c r="BX166" s="333" t="s">
        <v>352</v>
      </c>
    </row>
    <row r="167" spans="1:77" s="24" customFormat="1" ht="13.8" hidden="1">
      <c r="AB167" s="26"/>
      <c r="AC167" s="60"/>
      <c r="AD167" s="60"/>
      <c r="AE167" s="306" t="s">
        <v>353</v>
      </c>
      <c r="AF167" s="309" t="s">
        <v>50</v>
      </c>
      <c r="AG167" s="263">
        <v>30</v>
      </c>
      <c r="AH167" s="306">
        <v>50</v>
      </c>
      <c r="AI167" s="278">
        <v>15.8</v>
      </c>
      <c r="AJ167" s="278">
        <v>30</v>
      </c>
      <c r="AK167" s="196"/>
      <c r="AL167" s="87"/>
      <c r="AM167" s="196"/>
      <c r="AN167" s="264" t="s">
        <v>354</v>
      </c>
      <c r="AO167" s="312" t="s">
        <v>355</v>
      </c>
      <c r="AP167" s="264">
        <v>50</v>
      </c>
      <c r="AQ167" s="264">
        <v>10.4</v>
      </c>
      <c r="AR167" s="264">
        <v>12.1</v>
      </c>
      <c r="AS167" s="264">
        <v>3.2</v>
      </c>
      <c r="AT167" s="56"/>
      <c r="AU167" s="334" t="s">
        <v>287</v>
      </c>
      <c r="AV167" s="173" t="s">
        <v>186</v>
      </c>
      <c r="AW167" s="173" t="s">
        <v>186</v>
      </c>
      <c r="AX167" s="173" t="s">
        <v>184</v>
      </c>
      <c r="AY167" s="173" t="s">
        <v>184</v>
      </c>
      <c r="AZ167" s="256" t="s">
        <v>159</v>
      </c>
      <c r="BA167" s="256" t="s">
        <v>159</v>
      </c>
      <c r="BB167" s="173" t="s">
        <v>219</v>
      </c>
      <c r="BC167" s="262" t="s">
        <v>256</v>
      </c>
      <c r="BD167" s="173"/>
      <c r="BE167" s="60"/>
      <c r="BG167" s="60"/>
      <c r="BI167" s="60"/>
      <c r="BJ167" s="60"/>
      <c r="BK167" s="60"/>
      <c r="BL167" s="60"/>
      <c r="BM167" s="60"/>
      <c r="BN167" s="60"/>
      <c r="BO167" s="60"/>
      <c r="BP167" s="173" t="s">
        <v>356</v>
      </c>
      <c r="BQ167" s="60"/>
      <c r="BR167" s="55"/>
      <c r="BS167" s="49"/>
      <c r="BT167" s="281" t="s">
        <v>357</v>
      </c>
      <c r="BV167" s="317" t="s">
        <v>358</v>
      </c>
      <c r="BW167" s="60"/>
      <c r="BX167" s="333" t="s">
        <v>358</v>
      </c>
    </row>
    <row r="168" spans="1:77" s="24" customFormat="1" hidden="1">
      <c r="AB168" s="89"/>
      <c r="AC168" s="60"/>
      <c r="AD168" s="60"/>
      <c r="AE168" s="306" t="s">
        <v>359</v>
      </c>
      <c r="AF168" s="309" t="s">
        <v>51</v>
      </c>
      <c r="AG168" s="263">
        <v>20</v>
      </c>
      <c r="AH168" s="263">
        <v>50</v>
      </c>
      <c r="AI168" s="278">
        <v>14.7</v>
      </c>
      <c r="AJ168" s="278">
        <v>30</v>
      </c>
      <c r="AK168" s="196"/>
      <c r="AL168" s="87"/>
      <c r="AM168" s="196"/>
      <c r="AN168" s="264" t="s">
        <v>360</v>
      </c>
      <c r="AO168" s="312" t="s">
        <v>361</v>
      </c>
      <c r="AP168" s="264">
        <v>50</v>
      </c>
      <c r="AQ168" s="264">
        <v>9.3000000000000007</v>
      </c>
      <c r="AR168" s="264">
        <v>10.8</v>
      </c>
      <c r="AS168" s="264">
        <v>3.2</v>
      </c>
      <c r="AT168" s="83"/>
      <c r="AU168" s="334" t="s">
        <v>288</v>
      </c>
      <c r="AV168" s="173" t="s">
        <v>190</v>
      </c>
      <c r="AW168" s="173" t="s">
        <v>190</v>
      </c>
      <c r="AX168" s="173" t="s">
        <v>188</v>
      </c>
      <c r="AY168" s="173" t="s">
        <v>188</v>
      </c>
      <c r="AZ168" s="256" t="s">
        <v>163</v>
      </c>
      <c r="BA168" s="256" t="s">
        <v>163</v>
      </c>
      <c r="BB168" s="173"/>
      <c r="BC168" s="173"/>
      <c r="BD168" s="173"/>
      <c r="BE168" s="60"/>
      <c r="BG168" s="60"/>
      <c r="BI168" s="60"/>
      <c r="BJ168" s="60"/>
      <c r="BK168" s="60"/>
      <c r="BL168" s="60"/>
      <c r="BM168" s="60"/>
      <c r="BN168" s="60"/>
      <c r="BO168" s="60"/>
      <c r="BP168" s="173" t="s">
        <v>362</v>
      </c>
      <c r="BQ168" s="60"/>
      <c r="BR168" s="55"/>
      <c r="BS168" s="55"/>
      <c r="BT168" s="55"/>
      <c r="BV168" s="317" t="s">
        <v>363</v>
      </c>
      <c r="BW168" s="60"/>
      <c r="BX168" s="333" t="s">
        <v>363</v>
      </c>
    </row>
    <row r="169" spans="1:77" s="24" customFormat="1" hidden="1">
      <c r="AB169" s="58"/>
      <c r="AC169" s="60"/>
      <c r="AD169" s="60"/>
      <c r="AE169" s="306" t="s">
        <v>364</v>
      </c>
      <c r="AF169" s="309" t="s">
        <v>52</v>
      </c>
      <c r="AG169" s="263">
        <v>20</v>
      </c>
      <c r="AH169" s="263">
        <v>50</v>
      </c>
      <c r="AI169" s="278">
        <v>15.2</v>
      </c>
      <c r="AJ169" s="278">
        <v>30</v>
      </c>
      <c r="AK169" s="196"/>
      <c r="AL169" s="87"/>
      <c r="AM169" s="196"/>
      <c r="AN169" s="264" t="s">
        <v>365</v>
      </c>
      <c r="AO169" s="312" t="s">
        <v>366</v>
      </c>
      <c r="AP169" s="264">
        <v>50</v>
      </c>
      <c r="AQ169" s="264">
        <v>11</v>
      </c>
      <c r="AR169" s="264">
        <v>12.9</v>
      </c>
      <c r="AS169" s="264">
        <v>3.3</v>
      </c>
      <c r="AT169" s="83"/>
      <c r="AU169" s="50" t="s">
        <v>248</v>
      </c>
      <c r="AV169" s="173"/>
      <c r="AW169" s="173"/>
      <c r="AX169" s="173" t="s">
        <v>225</v>
      </c>
      <c r="AY169" s="173" t="s">
        <v>225</v>
      </c>
      <c r="AZ169" s="256" t="s">
        <v>178</v>
      </c>
      <c r="BA169" s="256" t="s">
        <v>178</v>
      </c>
      <c r="BB169" s="173"/>
      <c r="BC169" s="173"/>
      <c r="BD169" s="173"/>
      <c r="BE169" s="60"/>
      <c r="BG169" s="60"/>
      <c r="BI169" s="60"/>
      <c r="BJ169" s="60"/>
      <c r="BK169" s="60"/>
      <c r="BL169" s="60"/>
      <c r="BM169" s="60"/>
      <c r="BN169" s="60"/>
      <c r="BO169" s="60"/>
      <c r="BP169" s="173" t="s">
        <v>367</v>
      </c>
      <c r="BQ169" s="60"/>
      <c r="BR169" s="55"/>
      <c r="BS169" s="55"/>
      <c r="BT169" s="55"/>
      <c r="BV169" s="317" t="s">
        <v>368</v>
      </c>
      <c r="BW169" s="60"/>
      <c r="BX169" s="333" t="s">
        <v>368</v>
      </c>
    </row>
    <row r="170" spans="1:77" s="24" customFormat="1" hidden="1">
      <c r="AB170" s="58"/>
      <c r="AC170" s="60"/>
      <c r="AD170" s="173" t="s">
        <v>369</v>
      </c>
      <c r="AE170" s="268" t="s">
        <v>179</v>
      </c>
      <c r="AF170" s="279" t="str">
        <f>_xlfn.CONCAT(ROUND(AJ170,3)," IPLV")</f>
        <v>0.396 IPLV</v>
      </c>
      <c r="AG170" s="263">
        <v>10</v>
      </c>
      <c r="AH170" s="263">
        <v>300</v>
      </c>
      <c r="AI170" s="171">
        <v>0.2</v>
      </c>
      <c r="AJ170" s="277" cm="1">
        <f t="array" ref="AJ170">MAX(IF($AO$193:$AO$216=AE170,$AT$193:$AT$216))</f>
        <v>0.39600000000000002</v>
      </c>
      <c r="AK170" s="299">
        <f t="shared" ref="AK170:AK181" si="51">AY59</f>
        <v>62.314182689999996</v>
      </c>
      <c r="AL170" s="273" cm="1">
        <f t="array" ref="AL170">MIN(IF($AO$193:$AO$216=AE170,$AU$193:$AU$216))</f>
        <v>0.374</v>
      </c>
      <c r="AM170" s="299">
        <f t="shared" ref="AM170:AM181" si="52">AZ59</f>
        <v>116.98269232499999</v>
      </c>
      <c r="AN170" s="264" t="s">
        <v>370</v>
      </c>
      <c r="AO170" s="312" t="s">
        <v>371</v>
      </c>
      <c r="AP170" s="264">
        <v>50</v>
      </c>
      <c r="AQ170" s="264">
        <v>10.6</v>
      </c>
      <c r="AR170" s="264">
        <v>12.3</v>
      </c>
      <c r="AS170" s="264">
        <v>3.2</v>
      </c>
      <c r="AT170" s="83"/>
      <c r="AU170" s="50" t="s">
        <v>289</v>
      </c>
      <c r="AV170" s="173"/>
      <c r="AW170" s="173"/>
      <c r="AX170" s="173" t="s">
        <v>223</v>
      </c>
      <c r="AY170" s="173" t="s">
        <v>223</v>
      </c>
      <c r="AZ170" s="256" t="s">
        <v>184</v>
      </c>
      <c r="BA170" s="256" t="s">
        <v>184</v>
      </c>
      <c r="BB170" s="173"/>
      <c r="BC170" s="173"/>
      <c r="BD170" s="173"/>
      <c r="BE170" s="60"/>
      <c r="BG170" s="60"/>
      <c r="BI170" s="60"/>
      <c r="BJ170" s="60"/>
      <c r="BK170" s="60"/>
      <c r="BL170" s="60"/>
      <c r="BM170" s="60"/>
      <c r="BN170" s="60"/>
      <c r="BO170" s="60"/>
      <c r="BP170" s="173" t="s">
        <v>372</v>
      </c>
      <c r="BQ170" s="60"/>
      <c r="BR170" s="55"/>
      <c r="BS170" s="55"/>
      <c r="BT170" s="55"/>
      <c r="BV170" s="317" t="s">
        <v>373</v>
      </c>
      <c r="BW170" s="60"/>
      <c r="BX170" s="333" t="s">
        <v>373</v>
      </c>
    </row>
    <row r="171" spans="1:77" s="24" customFormat="1" hidden="1">
      <c r="AB171" s="58"/>
      <c r="AC171" s="60"/>
      <c r="AD171" s="173" t="s">
        <v>369</v>
      </c>
      <c r="AE171" s="268" t="s">
        <v>183</v>
      </c>
      <c r="AF171" s="279" t="str">
        <f t="shared" ref="AF171:AF181" si="53">_xlfn.CONCAT(ROUND(AJ171,3)," IPLV")</f>
        <v>0.36 IPLV</v>
      </c>
      <c r="AG171" s="263">
        <v>10</v>
      </c>
      <c r="AH171" s="263">
        <v>300</v>
      </c>
      <c r="AI171" s="171">
        <v>0.2</v>
      </c>
      <c r="AJ171" s="277" cm="1">
        <f t="array" ref="AJ171">MAX(IF($AO$193:$AO$216=AE171,$AT$193:$AT$216))</f>
        <v>0.36000000000000004</v>
      </c>
      <c r="AK171" s="299">
        <f t="shared" si="51"/>
        <v>46.174413465000001</v>
      </c>
      <c r="AL171" s="273" cm="1">
        <f t="array" ref="AL171">MIN(IF($AO$193:$AO$216=AE171,$AU$193:$AU$216))</f>
        <v>0.34</v>
      </c>
      <c r="AM171" s="299">
        <f t="shared" si="52"/>
        <v>79.288161075000005</v>
      </c>
      <c r="AN171" s="264" t="s">
        <v>374</v>
      </c>
      <c r="AO171" s="312" t="s">
        <v>375</v>
      </c>
      <c r="AP171" s="264">
        <v>50</v>
      </c>
      <c r="AQ171" s="264">
        <v>9.5</v>
      </c>
      <c r="AR171" s="264">
        <v>11</v>
      </c>
      <c r="AS171" s="264">
        <v>3.2</v>
      </c>
      <c r="AT171" s="83"/>
      <c r="AU171" s="50" t="s">
        <v>251</v>
      </c>
      <c r="AV171" s="173"/>
      <c r="AW171" s="173"/>
      <c r="AX171" s="173" t="s">
        <v>224</v>
      </c>
      <c r="AY171" s="173" t="s">
        <v>209</v>
      </c>
      <c r="AZ171" s="256" t="s">
        <v>188</v>
      </c>
      <c r="BA171" s="256" t="s">
        <v>188</v>
      </c>
      <c r="BB171" s="173"/>
      <c r="BC171" s="173"/>
      <c r="BD171" s="173"/>
      <c r="BE171" s="60"/>
      <c r="BG171" s="60"/>
      <c r="BI171" s="60"/>
      <c r="BJ171" s="60"/>
      <c r="BK171" s="60"/>
      <c r="BL171" s="60"/>
      <c r="BO171" s="60"/>
      <c r="BP171" s="173" t="s">
        <v>376</v>
      </c>
      <c r="BQ171" s="60"/>
      <c r="BR171" s="55"/>
      <c r="BS171" s="55"/>
      <c r="BT171" s="55"/>
      <c r="BV171" s="317" t="s">
        <v>377</v>
      </c>
      <c r="BW171" s="60"/>
      <c r="BX171" s="333" t="s">
        <v>377</v>
      </c>
    </row>
    <row r="172" spans="1:77" s="24" customFormat="1" hidden="1">
      <c r="AB172" s="58"/>
      <c r="AC172" s="60"/>
      <c r="AD172" s="173" t="s">
        <v>369</v>
      </c>
      <c r="AE172" s="268" t="s">
        <v>185</v>
      </c>
      <c r="AF172" s="279" t="str">
        <f t="shared" si="53"/>
        <v>0.351 IPLV</v>
      </c>
      <c r="AG172" s="263">
        <v>10</v>
      </c>
      <c r="AH172" s="263">
        <v>300</v>
      </c>
      <c r="AI172" s="171">
        <v>0.2</v>
      </c>
      <c r="AJ172" s="277" cm="1">
        <f t="array" ref="AJ172">MAX(IF($AO$193:$AO$216=AE172,$AT$193:$AT$216))</f>
        <v>0.35100000000000003</v>
      </c>
      <c r="AK172" s="299">
        <f t="shared" si="51"/>
        <v>46.061749657500002</v>
      </c>
      <c r="AL172" s="273" cm="1">
        <f t="array" ref="AL172">MIN(IF($AO$193:$AO$216=AE172,$AU$193:$AU$216))</f>
        <v>0.33150000000000002</v>
      </c>
      <c r="AM172" s="299">
        <f t="shared" si="52"/>
        <v>67.820115037500003</v>
      </c>
      <c r="AN172" s="264" t="s">
        <v>378</v>
      </c>
      <c r="AO172" s="312" t="s">
        <v>379</v>
      </c>
      <c r="AP172" s="264">
        <v>50</v>
      </c>
      <c r="AQ172" s="264">
        <v>11.8</v>
      </c>
      <c r="AR172" s="264"/>
      <c r="AS172" s="264">
        <v>4.2</v>
      </c>
      <c r="AT172" s="83"/>
      <c r="AU172" s="60" t="s">
        <v>380</v>
      </c>
      <c r="AV172" s="173"/>
      <c r="AW172" s="173"/>
      <c r="AX172" s="173" t="s">
        <v>221</v>
      </c>
      <c r="AY172" s="256"/>
      <c r="AZ172" s="256"/>
      <c r="BA172" s="256"/>
      <c r="BB172" s="173"/>
      <c r="BC172" s="173"/>
      <c r="BD172" s="173"/>
      <c r="BE172" s="60"/>
      <c r="BG172" s="60"/>
      <c r="BI172" s="60"/>
      <c r="BJ172" s="60"/>
      <c r="BK172" s="60"/>
      <c r="BL172" s="60"/>
      <c r="BO172" s="60"/>
      <c r="BP172" s="173" t="s">
        <v>381</v>
      </c>
      <c r="BQ172" s="60"/>
      <c r="BR172" s="55"/>
      <c r="BS172" s="55"/>
      <c r="BT172" s="55"/>
      <c r="BV172" s="317" t="s">
        <v>382</v>
      </c>
      <c r="BW172" s="60"/>
      <c r="BX172" s="333" t="s">
        <v>382</v>
      </c>
    </row>
    <row r="173" spans="1:77" s="24" customFormat="1" hidden="1">
      <c r="AB173" s="58"/>
      <c r="AC173" s="60"/>
      <c r="AD173" s="173" t="s">
        <v>369</v>
      </c>
      <c r="AE173" s="268" t="s">
        <v>187</v>
      </c>
      <c r="AF173" s="279" t="str">
        <f t="shared" si="53"/>
        <v>0.342 IPLV</v>
      </c>
      <c r="AG173" s="263">
        <v>10</v>
      </c>
      <c r="AH173" s="263">
        <v>300</v>
      </c>
      <c r="AI173" s="171">
        <v>0.2</v>
      </c>
      <c r="AJ173" s="277" cm="1">
        <f t="array" ref="AJ173">MAX(IF($AO$193:$AO$216=AE173,$AT$193:$AT$216))</f>
        <v>0.34200000000000003</v>
      </c>
      <c r="AK173" s="299">
        <f t="shared" si="51"/>
        <v>32.212389705</v>
      </c>
      <c r="AL173" s="273" cm="1">
        <f t="array" ref="AL173">MIN(IF($AO$193:$AO$216=AE173,$AU$193:$AU$216))</f>
        <v>0.32300000000000001</v>
      </c>
      <c r="AM173" s="299">
        <f t="shared" si="52"/>
        <v>70.683686370000004</v>
      </c>
      <c r="AN173" s="264" t="s">
        <v>383</v>
      </c>
      <c r="AO173" s="312" t="s">
        <v>384</v>
      </c>
      <c r="AP173" s="264">
        <v>50</v>
      </c>
      <c r="AQ173" s="264">
        <v>9.8000000000000007</v>
      </c>
      <c r="AR173" s="264"/>
      <c r="AS173" s="264">
        <v>3.9</v>
      </c>
      <c r="AT173" s="83"/>
      <c r="AU173" s="60" t="s">
        <v>385</v>
      </c>
      <c r="AV173" s="60"/>
      <c r="AW173" s="60"/>
      <c r="AX173" s="60"/>
      <c r="AY173" s="60"/>
      <c r="BB173" s="60"/>
      <c r="BC173" s="60"/>
      <c r="BD173" s="60"/>
      <c r="BE173" s="60"/>
      <c r="BG173" s="60"/>
      <c r="BI173" s="60"/>
      <c r="BJ173" s="60"/>
      <c r="BK173" s="60"/>
      <c r="BL173" s="60"/>
      <c r="BO173" s="60"/>
      <c r="BP173" s="173" t="s">
        <v>386</v>
      </c>
      <c r="BQ173" s="60"/>
      <c r="BR173" s="55"/>
      <c r="BS173" s="55"/>
      <c r="BT173" s="55"/>
      <c r="BV173" s="317" t="s">
        <v>387</v>
      </c>
      <c r="BW173" s="60"/>
      <c r="BX173" s="333" t="s">
        <v>387</v>
      </c>
    </row>
    <row r="174" spans="1:77" s="24" customFormat="1" hidden="1">
      <c r="AB174" s="58"/>
      <c r="AC174" s="78"/>
      <c r="AD174" s="173" t="s">
        <v>369</v>
      </c>
      <c r="AE174" s="268" t="s">
        <v>189</v>
      </c>
      <c r="AF174" s="279" t="str">
        <f t="shared" si="53"/>
        <v>0.342 IPLV</v>
      </c>
      <c r="AG174" s="263">
        <v>10</v>
      </c>
      <c r="AH174" s="263">
        <v>300</v>
      </c>
      <c r="AI174" s="171">
        <v>0.2</v>
      </c>
      <c r="AJ174" s="277" cm="1">
        <f t="array" ref="AJ174">MAX(IF($AO$193:$AO$216=AE174,$AT$193:$AT$216))</f>
        <v>0.34200000000000003</v>
      </c>
      <c r="AK174" s="299">
        <f t="shared" si="51"/>
        <v>19.743144232500001</v>
      </c>
      <c r="AL174" s="273" cm="1">
        <f t="array" ref="AL174">MIN(IF($AO$193:$AO$216=AE174,$AU$193:$AU$216))</f>
        <v>0.32300000000000001</v>
      </c>
      <c r="AM174" s="299">
        <f t="shared" si="52"/>
        <v>56.135704327500001</v>
      </c>
      <c r="AN174" s="264" t="s">
        <v>388</v>
      </c>
      <c r="AO174" s="312" t="s">
        <v>384</v>
      </c>
      <c r="AP174" s="264">
        <v>50</v>
      </c>
      <c r="AQ174" s="264">
        <v>9.8000000000000007</v>
      </c>
      <c r="AR174" s="264"/>
      <c r="AS174" s="264">
        <v>3.9</v>
      </c>
      <c r="AT174" s="83"/>
      <c r="AU174" s="99" t="s">
        <v>290</v>
      </c>
      <c r="AV174" s="60"/>
      <c r="AW174" s="60"/>
      <c r="AX174" s="60"/>
      <c r="AY174" s="60"/>
      <c r="BB174" s="60"/>
      <c r="BC174" s="60"/>
      <c r="BD174" s="60"/>
      <c r="BE174" s="60"/>
      <c r="BG174" s="60"/>
      <c r="BI174" s="60"/>
      <c r="BJ174" s="60"/>
      <c r="BK174" s="60"/>
      <c r="BL174" s="60"/>
      <c r="BO174" s="60"/>
      <c r="BP174" s="173" t="s">
        <v>389</v>
      </c>
      <c r="BQ174" s="60"/>
      <c r="BR174" s="55"/>
      <c r="BS174" s="55"/>
      <c r="BT174" s="55"/>
      <c r="BV174" s="317" t="s">
        <v>390</v>
      </c>
      <c r="BW174" s="60"/>
      <c r="BX174" s="333" t="s">
        <v>390</v>
      </c>
    </row>
    <row r="175" spans="1:77" s="24" customFormat="1" hidden="1">
      <c r="AB175" s="58"/>
      <c r="AC175" s="78"/>
      <c r="AD175" s="173" t="s">
        <v>369</v>
      </c>
      <c r="AE175" s="268" t="s">
        <v>191</v>
      </c>
      <c r="AF175" s="279" t="str">
        <f t="shared" si="53"/>
        <v>0.45 IPLV</v>
      </c>
      <c r="AG175" s="263">
        <v>10</v>
      </c>
      <c r="AH175" s="263">
        <v>300</v>
      </c>
      <c r="AI175" s="171">
        <v>0.2</v>
      </c>
      <c r="AJ175" s="277" cm="1">
        <f t="array" ref="AJ175">MAX(IF($AO$193:$AO$216=AE175,$AT$193:$AT$216))</f>
        <v>0.45</v>
      </c>
      <c r="AK175" s="299">
        <f t="shared" si="51"/>
        <v>76.043083574999997</v>
      </c>
      <c r="AL175" s="273" cm="1">
        <f t="array" ref="AL175">MIN(IF($AO$193:$AO$216=AE175,$AU$193:$AU$216))</f>
        <v>0.42499999999999999</v>
      </c>
      <c r="AM175" s="299">
        <f t="shared" si="52"/>
        <v>139.063833225</v>
      </c>
      <c r="AN175" s="264" t="s">
        <v>391</v>
      </c>
      <c r="AO175" s="312" t="s">
        <v>392</v>
      </c>
      <c r="AP175" s="264">
        <v>50</v>
      </c>
      <c r="AQ175" s="264">
        <v>12</v>
      </c>
      <c r="AR175" s="264"/>
      <c r="AS175" s="264">
        <v>4.2</v>
      </c>
      <c r="AT175" s="83"/>
      <c r="AU175" s="99" t="s">
        <v>393</v>
      </c>
      <c r="AV175" s="60"/>
      <c r="AW175" s="60"/>
      <c r="AX175" s="60"/>
      <c r="AY175" s="60"/>
      <c r="BB175" s="60"/>
      <c r="BC175" s="101"/>
      <c r="BD175" s="101"/>
      <c r="BE175" s="102"/>
      <c r="BF175" s="102"/>
      <c r="BG175" s="102"/>
      <c r="BH175" s="67"/>
      <c r="BI175" s="60"/>
      <c r="BJ175" s="58"/>
      <c r="BK175" s="49"/>
      <c r="BL175" s="49"/>
      <c r="BO175" s="60"/>
      <c r="BP175" s="173" t="s">
        <v>394</v>
      </c>
      <c r="BQ175" s="60"/>
      <c r="BR175" s="55"/>
      <c r="BS175" s="55"/>
      <c r="BT175" s="55"/>
      <c r="BV175" s="317" t="s">
        <v>395</v>
      </c>
      <c r="BX175" s="333" t="s">
        <v>395</v>
      </c>
    </row>
    <row r="176" spans="1:77" s="24" customFormat="1" ht="39.6" hidden="1">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58"/>
      <c r="AC176" s="78"/>
      <c r="AD176" s="173" t="s">
        <v>369</v>
      </c>
      <c r="AE176" s="268" t="s">
        <v>193</v>
      </c>
      <c r="AF176" s="279" t="str">
        <f t="shared" si="53"/>
        <v>0.441 IPLV</v>
      </c>
      <c r="AG176" s="263">
        <v>10</v>
      </c>
      <c r="AH176" s="263">
        <v>300</v>
      </c>
      <c r="AI176" s="171">
        <v>0.2</v>
      </c>
      <c r="AJ176" s="277" cm="1">
        <f t="array" ref="AJ176">MAX(IF($AO$193:$AO$216=AE176,$AT$193:$AT$216))</f>
        <v>0.441</v>
      </c>
      <c r="AK176" s="299">
        <f t="shared" si="51"/>
        <v>67.544898480000001</v>
      </c>
      <c r="AL176" s="273" cm="1">
        <f t="array" ref="AL176">MIN(IF($AO$193:$AO$216=AE176,$AU$193:$AU$216))</f>
        <v>0.41649999999999998</v>
      </c>
      <c r="AM176" s="299">
        <f t="shared" si="52"/>
        <v>115.18788577500001</v>
      </c>
      <c r="AN176" s="264" t="s">
        <v>396</v>
      </c>
      <c r="AO176" s="312" t="s">
        <v>397</v>
      </c>
      <c r="AP176" s="264">
        <v>50</v>
      </c>
      <c r="AQ176" s="264">
        <v>10</v>
      </c>
      <c r="AR176" s="264"/>
      <c r="AS176" s="264">
        <v>3.9</v>
      </c>
      <c r="AT176" s="83"/>
      <c r="AU176" s="50" t="s">
        <v>296</v>
      </c>
      <c r="AV176" s="103" t="s">
        <v>100</v>
      </c>
      <c r="AW176" s="104"/>
      <c r="AX176" s="104"/>
      <c r="AY176" s="104"/>
      <c r="AZ176" s="104"/>
      <c r="BA176" s="105"/>
      <c r="BB176" s="105"/>
      <c r="BC176" s="105"/>
      <c r="BD176" s="105"/>
      <c r="BE176" s="105"/>
      <c r="BF176" s="105"/>
      <c r="BG176" s="105"/>
      <c r="BH176" s="105"/>
      <c r="BI176" s="106"/>
      <c r="BJ176" s="106"/>
      <c r="BK176" s="106"/>
      <c r="BL176" s="107"/>
      <c r="BO176" s="67"/>
      <c r="BP176" s="282" t="s">
        <v>398</v>
      </c>
      <c r="BQ176" s="60"/>
      <c r="BR176" s="58"/>
      <c r="BS176" s="49"/>
      <c r="BT176" s="49"/>
      <c r="BU176" s="60"/>
      <c r="BV176" s="317" t="s">
        <v>399</v>
      </c>
      <c r="BW176" s="60"/>
      <c r="BX176" s="347" t="s">
        <v>399</v>
      </c>
    </row>
    <row r="177" spans="1:257" s="24" customFormat="1" ht="24" hidden="1">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58"/>
      <c r="AC177" s="78"/>
      <c r="AD177" s="173" t="s">
        <v>369</v>
      </c>
      <c r="AE177" s="268" t="s">
        <v>195</v>
      </c>
      <c r="AF177" s="279" t="str">
        <f>_xlfn.CONCAT(ROUND(AJ177,3)," IPLV")</f>
        <v>0.396 IPLV</v>
      </c>
      <c r="AG177" s="263">
        <v>10</v>
      </c>
      <c r="AH177" s="263">
        <v>300</v>
      </c>
      <c r="AI177" s="171">
        <v>0.2</v>
      </c>
      <c r="AJ177" s="277" cm="1">
        <f t="array" ref="AJ177">MAX(IF($AO$193:$AO$216=AE177,$AT$193:$AT$216))</f>
        <v>0.39600000000000002</v>
      </c>
      <c r="AK177" s="299">
        <f t="shared" si="51"/>
        <v>58.081138867500002</v>
      </c>
      <c r="AL177" s="273" cm="1">
        <f t="array" ref="AL177">MIN(IF($AO$193:$AO$216=AE177,$AU$193:$AU$216))</f>
        <v>0.374</v>
      </c>
      <c r="AM177" s="299">
        <f t="shared" si="52"/>
        <v>97.291347900000005</v>
      </c>
      <c r="AN177" s="264" t="s">
        <v>400</v>
      </c>
      <c r="AO177" s="312" t="s">
        <v>397</v>
      </c>
      <c r="AP177" s="264">
        <v>50</v>
      </c>
      <c r="AQ177" s="264">
        <v>10</v>
      </c>
      <c r="AR177" s="264"/>
      <c r="AS177" s="264">
        <v>3.9</v>
      </c>
      <c r="AT177" s="83"/>
      <c r="AU177" s="50" t="s">
        <v>401</v>
      </c>
      <c r="AV177" s="173" t="s">
        <v>152</v>
      </c>
      <c r="AW177" s="173" t="s">
        <v>159</v>
      </c>
      <c r="AX177" s="173" t="s">
        <v>163</v>
      </c>
      <c r="AY177" s="173" t="s">
        <v>178</v>
      </c>
      <c r="AZ177" s="173" t="s">
        <v>184</v>
      </c>
      <c r="BA177" s="173" t="s">
        <v>188</v>
      </c>
      <c r="BB177" s="173" t="s">
        <v>402</v>
      </c>
      <c r="BC177" s="173" t="s">
        <v>403</v>
      </c>
      <c r="BD177" s="173" t="s">
        <v>404</v>
      </c>
      <c r="BE177" s="173" t="s">
        <v>405</v>
      </c>
      <c r="BF177" s="173" t="s">
        <v>406</v>
      </c>
      <c r="BG177" s="173" t="s">
        <v>407</v>
      </c>
      <c r="BH177" s="108" t="s">
        <v>194</v>
      </c>
      <c r="BI177" s="108"/>
      <c r="BJ177" s="108" t="str">
        <f>BL163</f>
        <v>9,000_btu/h</v>
      </c>
      <c r="BK177" s="108" t="str">
        <f>BL164</f>
        <v>12,000_btu/h</v>
      </c>
      <c r="BL177" s="108" t="str">
        <f>BL165</f>
        <v>15,000_btu/h</v>
      </c>
      <c r="BO177" s="67"/>
      <c r="BP177" s="257"/>
      <c r="BQ177" s="60"/>
      <c r="BR177" s="58"/>
      <c r="BS177" s="49"/>
      <c r="BT177" s="49"/>
      <c r="BU177" s="55"/>
      <c r="BV177" s="317" t="s">
        <v>408</v>
      </c>
      <c r="BW177" s="55"/>
      <c r="BX177" s="347" t="s">
        <v>408</v>
      </c>
    </row>
    <row r="178" spans="1:257" s="24" customFormat="1" ht="22.8" hidden="1">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58"/>
      <c r="AC178" s="78"/>
      <c r="AD178" s="173" t="s">
        <v>369</v>
      </c>
      <c r="AE178" s="268" t="s">
        <v>197</v>
      </c>
      <c r="AF178" s="279" t="str">
        <f t="shared" ref="AF178" si="54">_xlfn.CONCAT(ROUND(AJ178,3)," IPLV")</f>
        <v>0.369 IPLV</v>
      </c>
      <c r="AG178" s="263">
        <v>10</v>
      </c>
      <c r="AH178" s="263">
        <v>300</v>
      </c>
      <c r="AI178" s="171">
        <v>0.2</v>
      </c>
      <c r="AJ178" s="277" cm="1">
        <f t="array" ref="AJ178">MAX(IF($AO$193:$AO$216=AE178,$AT$193:$AT$216))</f>
        <v>0.36899999999999999</v>
      </c>
      <c r="AK178" s="299">
        <f t="shared" si="51"/>
        <v>47.651804730000002</v>
      </c>
      <c r="AL178" s="273" cm="1">
        <f t="array" ref="AL178">MIN(IF($AO$193:$AO$216=AE178,$AU$193:$AU$216))</f>
        <v>0.34849999999999998</v>
      </c>
      <c r="AM178" s="299">
        <f t="shared" si="52"/>
        <v>85.374219675000006</v>
      </c>
      <c r="AN178" s="264" t="s">
        <v>409</v>
      </c>
      <c r="AO178" s="312" t="s">
        <v>410</v>
      </c>
      <c r="AP178" s="264">
        <v>50</v>
      </c>
      <c r="AQ178" s="264">
        <v>16</v>
      </c>
      <c r="AR178" s="264"/>
      <c r="AS178" s="264">
        <v>3.6</v>
      </c>
      <c r="AT178" s="83"/>
      <c r="AV178" s="258" t="s">
        <v>411</v>
      </c>
      <c r="AW178" s="258" t="s">
        <v>411</v>
      </c>
      <c r="AX178" s="258" t="s">
        <v>411</v>
      </c>
      <c r="AY178" s="258" t="s">
        <v>411</v>
      </c>
      <c r="AZ178" s="258" t="s">
        <v>411</v>
      </c>
      <c r="BA178" s="258" t="s">
        <v>411</v>
      </c>
      <c r="BB178" s="258" t="s">
        <v>411</v>
      </c>
      <c r="BC178" s="258" t="s">
        <v>411</v>
      </c>
      <c r="BD178" s="258" t="s">
        <v>411</v>
      </c>
      <c r="BE178" s="258" t="s">
        <v>411</v>
      </c>
      <c r="BF178" s="258" t="s">
        <v>411</v>
      </c>
      <c r="BG178" s="258" t="s">
        <v>411</v>
      </c>
      <c r="BH178" s="102" t="s">
        <v>412</v>
      </c>
      <c r="BI178" s="102"/>
      <c r="BJ178" s="102"/>
      <c r="BK178" s="102"/>
      <c r="BL178" s="67"/>
      <c r="BO178" s="67"/>
      <c r="BP178" s="68"/>
      <c r="BQ178" s="60"/>
      <c r="BR178" s="58"/>
      <c r="BS178" s="49"/>
      <c r="BT178" s="49"/>
      <c r="BU178" s="55"/>
      <c r="BV178" s="317" t="s">
        <v>413</v>
      </c>
      <c r="BW178" s="55"/>
      <c r="BX178" s="347" t="s">
        <v>413</v>
      </c>
    </row>
    <row r="179" spans="1:257" s="24" customFormat="1" ht="22.8" hidden="1">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58"/>
      <c r="AC179" s="78"/>
      <c r="AD179" s="173" t="s">
        <v>369</v>
      </c>
      <c r="AE179" s="268" t="s">
        <v>199</v>
      </c>
      <c r="AF179" s="279" t="str">
        <f t="shared" si="53"/>
        <v>0.342 IPLV</v>
      </c>
      <c r="AG179" s="263">
        <v>10</v>
      </c>
      <c r="AH179" s="263">
        <v>300</v>
      </c>
      <c r="AI179" s="171">
        <v>0.2</v>
      </c>
      <c r="AJ179" s="277" cm="1">
        <f t="array" ref="AJ179">MAX(IF($AO$193:$AO$216=AE179,$AT$193:$AT$216))</f>
        <v>0.34200000000000003</v>
      </c>
      <c r="AK179" s="299">
        <f t="shared" si="51"/>
        <v>36.256896082500006</v>
      </c>
      <c r="AL179" s="273" cm="1">
        <f t="array" ref="AL179">MIN(IF($AO$193:$AO$216=AE179,$AU$193:$AU$216))</f>
        <v>0.32300000000000001</v>
      </c>
      <c r="AM179" s="299">
        <f t="shared" si="52"/>
        <v>79.436501024999998</v>
      </c>
      <c r="AN179" s="264" t="s">
        <v>414</v>
      </c>
      <c r="AO179" s="312" t="s">
        <v>415</v>
      </c>
      <c r="AP179" s="264">
        <v>50</v>
      </c>
      <c r="AQ179" s="264">
        <v>13.6</v>
      </c>
      <c r="AR179" s="264"/>
      <c r="AS179" s="264">
        <v>3.3</v>
      </c>
      <c r="AT179" s="83"/>
      <c r="AU179" s="50"/>
      <c r="AV179" s="258" t="s">
        <v>416</v>
      </c>
      <c r="AW179" s="258" t="s">
        <v>416</v>
      </c>
      <c r="AX179" s="258" t="s">
        <v>416</v>
      </c>
      <c r="AY179" s="258" t="s">
        <v>416</v>
      </c>
      <c r="AZ179" s="258" t="s">
        <v>416</v>
      </c>
      <c r="BA179" s="258" t="s">
        <v>416</v>
      </c>
      <c r="BB179" s="258" t="s">
        <v>416</v>
      </c>
      <c r="BC179" s="258" t="s">
        <v>416</v>
      </c>
      <c r="BD179" s="258" t="s">
        <v>416</v>
      </c>
      <c r="BE179" s="258" t="s">
        <v>416</v>
      </c>
      <c r="BF179" s="258" t="s">
        <v>416</v>
      </c>
      <c r="BG179" s="258" t="s">
        <v>416</v>
      </c>
      <c r="BH179" s="102" t="s">
        <v>411</v>
      </c>
      <c r="BI179" s="65"/>
      <c r="BJ179" s="65"/>
      <c r="BK179" s="65"/>
      <c r="BL179" s="67"/>
      <c r="BO179" s="67"/>
      <c r="BP179" s="68"/>
      <c r="BQ179" s="60"/>
      <c r="BR179" s="58"/>
      <c r="BS179" s="49"/>
      <c r="BT179" s="49"/>
      <c r="BU179" s="55"/>
      <c r="BV179" s="317" t="s">
        <v>417</v>
      </c>
      <c r="BW179" s="55"/>
      <c r="BX179" s="347" t="s">
        <v>417</v>
      </c>
    </row>
    <row r="180" spans="1:257" s="24" customFormat="1" ht="23.4" hidden="1">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58"/>
      <c r="AC180" s="78"/>
      <c r="AD180" s="173" t="s">
        <v>369</v>
      </c>
      <c r="AE180" s="268" t="s">
        <v>202</v>
      </c>
      <c r="AF180" s="279" t="str">
        <f>_xlfn.CONCAT(ROUND(AJ180,3)," IPLV")</f>
        <v>0.796 IPLV</v>
      </c>
      <c r="AG180" s="267">
        <v>20</v>
      </c>
      <c r="AH180" s="267">
        <v>200</v>
      </c>
      <c r="AI180" s="171">
        <v>0.2</v>
      </c>
      <c r="AJ180" s="278" cm="1">
        <f t="array" ref="AJ180">MAX(IF($AO$193:$AO$216=AE180,$AT$193:$AT$216))</f>
        <v>0.79600000000000004</v>
      </c>
      <c r="AK180" s="299">
        <f t="shared" si="51"/>
        <v>85.018696567363065</v>
      </c>
      <c r="AL180" s="273" cm="1">
        <f t="array" ref="AL180">MIN(IF($AO$193:$AO$216=AE180,$AU$193:$AU$216))</f>
        <v>0.72899999999999998</v>
      </c>
      <c r="AM180" s="299">
        <f t="shared" si="52"/>
        <v>153.43593749999999</v>
      </c>
      <c r="AN180" s="264"/>
      <c r="AO180" s="312"/>
      <c r="AP180" s="264"/>
      <c r="AQ180" s="264"/>
      <c r="AR180" s="264"/>
      <c r="AS180" s="264"/>
      <c r="AT180" s="83"/>
      <c r="AU180" s="50"/>
      <c r="AV180" s="259" t="s">
        <v>418</v>
      </c>
      <c r="AW180" s="259" t="s">
        <v>418</v>
      </c>
      <c r="AX180" s="259" t="s">
        <v>418</v>
      </c>
      <c r="AY180" s="259" t="s">
        <v>418</v>
      </c>
      <c r="AZ180" s="259" t="s">
        <v>418</v>
      </c>
      <c r="BA180" s="259" t="s">
        <v>418</v>
      </c>
      <c r="BB180" s="259" t="s">
        <v>418</v>
      </c>
      <c r="BC180" s="259" t="s">
        <v>418</v>
      </c>
      <c r="BD180" s="259" t="s">
        <v>418</v>
      </c>
      <c r="BE180" s="259" t="s">
        <v>418</v>
      </c>
      <c r="BF180" s="259" t="s">
        <v>418</v>
      </c>
      <c r="BG180" s="259" t="s">
        <v>418</v>
      </c>
      <c r="BH180" s="102" t="s">
        <v>416</v>
      </c>
      <c r="BI180" s="65"/>
      <c r="BJ180" s="65"/>
      <c r="BK180" s="65"/>
      <c r="BL180" s="67"/>
      <c r="BM180" s="67"/>
      <c r="BN180" s="68"/>
      <c r="BO180" s="60"/>
      <c r="BP180" s="58"/>
      <c r="BQ180" s="49"/>
      <c r="BR180" s="49"/>
      <c r="BS180" s="55"/>
      <c r="BT180" s="55"/>
      <c r="BU180" s="55"/>
      <c r="BV180" s="55"/>
      <c r="BW180" s="55"/>
      <c r="BX180" s="55"/>
    </row>
    <row r="181" spans="1:257" s="24" customFormat="1" ht="23.4" hidden="1">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58"/>
      <c r="AC181" s="90"/>
      <c r="AD181" s="173" t="s">
        <v>369</v>
      </c>
      <c r="AE181" s="268" t="s">
        <v>206</v>
      </c>
      <c r="AF181" s="279" t="str">
        <f t="shared" si="53"/>
        <v>0.779 IPLV</v>
      </c>
      <c r="AG181" s="267">
        <v>20</v>
      </c>
      <c r="AH181" s="267">
        <v>200</v>
      </c>
      <c r="AI181" s="171">
        <v>0.2</v>
      </c>
      <c r="AJ181" s="278" cm="1">
        <f t="array" ref="AJ181">MAX(IF($AO$193:$AO$216=AE181,$AT$193:$AT$216))</f>
        <v>0.77900000000000003</v>
      </c>
      <c r="AK181" s="299">
        <f t="shared" si="51"/>
        <v>65.514442921293963</v>
      </c>
      <c r="AL181" s="273" cm="1">
        <f t="array" ref="AL181">MIN(IF($AO$193:$AO$216=AE181,$AU$193:$AU$216))</f>
        <v>0.71399999999999997</v>
      </c>
      <c r="AM181" s="299">
        <f t="shared" si="52"/>
        <v>88.960265707252375</v>
      </c>
      <c r="AN181" s="264" t="s">
        <v>419</v>
      </c>
      <c r="AO181" s="312" t="s">
        <v>415</v>
      </c>
      <c r="AP181" s="264">
        <v>50</v>
      </c>
      <c r="AQ181" s="264">
        <v>13.6</v>
      </c>
      <c r="AR181" s="264"/>
      <c r="AS181" s="264">
        <v>3.3</v>
      </c>
      <c r="AT181" s="83"/>
      <c r="AU181" s="99" t="s">
        <v>300</v>
      </c>
      <c r="BH181" s="236" t="s">
        <v>418</v>
      </c>
      <c r="BI181" s="65"/>
      <c r="BJ181" s="65"/>
      <c r="BK181" s="65"/>
      <c r="BL181" s="58"/>
      <c r="BM181" s="67"/>
      <c r="BN181" s="68"/>
      <c r="BO181" s="60"/>
      <c r="BP181" s="58"/>
      <c r="BQ181" s="49"/>
      <c r="BR181" s="49"/>
      <c r="BS181" s="55"/>
      <c r="BT181" s="55"/>
      <c r="BU181" s="55"/>
      <c r="BV181" s="55"/>
      <c r="BW181" s="55"/>
      <c r="BX181" s="55"/>
    </row>
    <row r="182" spans="1:257" s="24" customFormat="1" hidden="1">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58"/>
      <c r="AC182" s="90"/>
      <c r="AD182" s="60"/>
      <c r="AE182" s="267" t="s">
        <v>420</v>
      </c>
      <c r="AF182" s="280" t="s">
        <v>421</v>
      </c>
      <c r="AG182" s="267">
        <v>115</v>
      </c>
      <c r="AH182" s="224" t="e">
        <f>NA()</f>
        <v>#N/A</v>
      </c>
      <c r="AI182" s="224" t="e">
        <f>NA()</f>
        <v>#N/A</v>
      </c>
      <c r="AJ182" s="224" t="e">
        <f>NA()</f>
        <v>#N/A</v>
      </c>
      <c r="AK182" s="51"/>
      <c r="AL182" s="51"/>
      <c r="AM182" s="51"/>
      <c r="AN182" s="264" t="s">
        <v>422</v>
      </c>
      <c r="AO182" s="312" t="s">
        <v>423</v>
      </c>
      <c r="AP182" s="264">
        <v>50</v>
      </c>
      <c r="AQ182" s="264">
        <v>16.2</v>
      </c>
      <c r="AR182" s="264"/>
      <c r="AS182" s="264">
        <v>3.6</v>
      </c>
      <c r="AT182" s="83"/>
      <c r="AU182" s="345" t="s">
        <v>302</v>
      </c>
      <c r="BB182" s="236"/>
      <c r="BC182" s="236"/>
      <c r="BD182" s="236"/>
      <c r="BE182" s="236"/>
      <c r="BF182" s="236"/>
      <c r="BG182" s="236"/>
      <c r="BI182" s="109"/>
      <c r="BJ182" s="109"/>
      <c r="BK182" s="109"/>
      <c r="BL182" s="58"/>
      <c r="BM182" s="67"/>
      <c r="BN182" s="68"/>
      <c r="BO182" s="60"/>
      <c r="BP182" s="58"/>
      <c r="BQ182" s="49"/>
      <c r="BR182" s="49"/>
      <c r="BS182" s="55"/>
      <c r="BT182" s="55"/>
      <c r="BU182" s="55"/>
      <c r="BV182" s="55"/>
      <c r="BW182" s="55"/>
      <c r="BX182" s="55"/>
    </row>
    <row r="183" spans="1:257" s="24" customFormat="1" hidden="1">
      <c r="A183" s="80"/>
      <c r="B183" s="60"/>
      <c r="C183" s="125"/>
      <c r="D183" s="80"/>
      <c r="E183" s="80"/>
      <c r="F183" s="56"/>
      <c r="G183" s="56"/>
      <c r="H183" s="56"/>
      <c r="I183" s="56"/>
      <c r="J183" s="56"/>
      <c r="K183" s="56"/>
      <c r="L183" s="56"/>
      <c r="M183" s="56"/>
      <c r="N183" s="56"/>
      <c r="O183" s="56"/>
      <c r="P183" s="56"/>
      <c r="Q183" s="56"/>
      <c r="R183" s="56"/>
      <c r="S183" s="56"/>
      <c r="T183" s="56"/>
      <c r="U183" s="56"/>
      <c r="V183" s="56"/>
      <c r="W183" s="126"/>
      <c r="X183" s="127"/>
      <c r="Y183" s="126"/>
      <c r="Z183" s="126"/>
      <c r="AA183" s="127"/>
      <c r="AB183" s="92"/>
      <c r="AC183" s="90"/>
      <c r="AD183" s="91"/>
      <c r="AE183" s="267" t="s">
        <v>424</v>
      </c>
      <c r="AF183" s="280" t="s">
        <v>421</v>
      </c>
      <c r="AG183" s="267">
        <v>115</v>
      </c>
      <c r="AH183" s="224" t="e">
        <f>NA()</f>
        <v>#N/A</v>
      </c>
      <c r="AI183" s="224" t="e">
        <f>NA()</f>
        <v>#N/A</v>
      </c>
      <c r="AJ183" s="224" t="e">
        <f>NA()</f>
        <v>#N/A</v>
      </c>
      <c r="AK183" s="51"/>
      <c r="AL183" s="51"/>
      <c r="AM183" s="51"/>
      <c r="AN183" s="264" t="s">
        <v>425</v>
      </c>
      <c r="AO183" s="312" t="s">
        <v>426</v>
      </c>
      <c r="AP183" s="264">
        <v>50</v>
      </c>
      <c r="AQ183" s="264">
        <v>13.8</v>
      </c>
      <c r="AR183" s="264"/>
      <c r="AS183" s="264">
        <v>3.3</v>
      </c>
      <c r="AT183" s="83"/>
      <c r="AU183" s="335" t="s">
        <v>427</v>
      </c>
      <c r="AV183" s="50"/>
      <c r="AW183" s="50"/>
      <c r="AX183" s="50"/>
      <c r="AY183" s="50"/>
      <c r="AZ183" s="50"/>
      <c r="BA183" s="51"/>
      <c r="BB183" s="51"/>
      <c r="BC183" s="50"/>
      <c r="BD183" s="50"/>
      <c r="BE183" s="50"/>
      <c r="BF183" s="58"/>
      <c r="BG183" s="58"/>
      <c r="BH183" s="58"/>
      <c r="BI183" s="58"/>
      <c r="BJ183" s="58"/>
      <c r="BK183" s="49"/>
      <c r="BL183" s="49"/>
      <c r="BM183" s="55"/>
      <c r="BN183" s="55"/>
      <c r="BO183" s="55"/>
      <c r="BP183" s="55"/>
      <c r="BQ183" s="55"/>
      <c r="BR183" s="55"/>
    </row>
    <row r="184" spans="1:257" s="24" customFormat="1" hidden="1">
      <c r="A184" s="128"/>
      <c r="B184" s="128"/>
      <c r="C184" s="128"/>
      <c r="D184" s="129"/>
      <c r="E184" s="129"/>
      <c r="F184" s="129"/>
      <c r="G184" s="129"/>
      <c r="H184" s="129"/>
      <c r="I184" s="129"/>
      <c r="J184" s="129"/>
      <c r="K184" s="129"/>
      <c r="L184" s="129"/>
      <c r="M184" s="129"/>
      <c r="N184" s="129"/>
      <c r="O184" s="129"/>
      <c r="P184" s="129"/>
      <c r="Q184" s="129"/>
      <c r="R184" s="129"/>
      <c r="S184" s="25"/>
      <c r="T184" s="25"/>
      <c r="U184" s="130"/>
      <c r="V184" s="131"/>
      <c r="W184" s="131"/>
      <c r="X184" s="28"/>
      <c r="Y184" s="28"/>
      <c r="Z184" s="28"/>
      <c r="AA184" s="28"/>
      <c r="AB184" s="92"/>
      <c r="AC184" s="60"/>
      <c r="AD184" s="173" t="s">
        <v>369</v>
      </c>
      <c r="AE184" s="267" t="s">
        <v>428</v>
      </c>
      <c r="AF184" s="280" t="s">
        <v>429</v>
      </c>
      <c r="AG184" s="267">
        <v>15</v>
      </c>
      <c r="AH184" s="224" t="e">
        <f>NA()</f>
        <v>#N/A</v>
      </c>
      <c r="AI184" s="298">
        <v>15.2</v>
      </c>
      <c r="AJ184" s="298">
        <v>16.14</v>
      </c>
      <c r="AK184" s="300">
        <v>36.516903876610513</v>
      </c>
      <c r="AL184" s="301">
        <f>AK184*0.75</f>
        <v>27.387677907457885</v>
      </c>
      <c r="AM184" s="51"/>
      <c r="AN184" s="264" t="s">
        <v>430</v>
      </c>
      <c r="AO184" s="312" t="s">
        <v>426</v>
      </c>
      <c r="AP184" s="264">
        <v>50</v>
      </c>
      <c r="AQ184" s="264">
        <v>13.8</v>
      </c>
      <c r="AR184" s="264"/>
      <c r="AS184" s="264">
        <v>3.3</v>
      </c>
      <c r="AT184" s="83"/>
      <c r="AU184" s="335" t="s">
        <v>431</v>
      </c>
      <c r="AV184" s="50"/>
      <c r="AW184" s="50"/>
      <c r="AX184" s="50"/>
      <c r="AY184" s="50"/>
      <c r="AZ184" s="50"/>
      <c r="BA184" s="51"/>
      <c r="BB184" s="51"/>
      <c r="BC184" s="50"/>
      <c r="BD184" s="50"/>
      <c r="BE184" s="50"/>
      <c r="BF184" s="58"/>
      <c r="BG184" s="58"/>
      <c r="BH184" s="58"/>
      <c r="BI184" s="58"/>
      <c r="BJ184" s="58"/>
      <c r="BK184" s="49"/>
      <c r="BL184" s="49"/>
      <c r="BM184" s="55"/>
      <c r="BN184" s="55"/>
      <c r="BO184" s="55"/>
      <c r="BP184" s="55"/>
      <c r="BQ184" s="55"/>
      <c r="BR184" s="55"/>
    </row>
    <row r="185" spans="1:257" s="24" customFormat="1" ht="15.6" hidden="1">
      <c r="A185" s="128"/>
      <c r="B185" s="128"/>
      <c r="C185" s="128"/>
      <c r="D185" s="129"/>
      <c r="E185" s="129"/>
      <c r="F185" s="129"/>
      <c r="G185" s="129"/>
      <c r="H185" s="129"/>
      <c r="I185" s="129"/>
      <c r="J185" s="129"/>
      <c r="K185" s="129"/>
      <c r="L185" s="129"/>
      <c r="M185" s="129"/>
      <c r="N185" s="129"/>
      <c r="O185" s="129"/>
      <c r="P185" s="129"/>
      <c r="Q185" s="129"/>
      <c r="R185" s="129"/>
      <c r="S185" s="25"/>
      <c r="T185" s="25"/>
      <c r="U185" s="130"/>
      <c r="V185" s="131"/>
      <c r="W185" s="131"/>
      <c r="X185" s="28"/>
      <c r="Y185" s="28"/>
      <c r="Z185" s="28"/>
      <c r="AA185" s="28"/>
      <c r="AB185" s="96"/>
      <c r="AC185" s="91"/>
      <c r="AD185" s="173" t="s">
        <v>369</v>
      </c>
      <c r="AE185" s="267" t="s">
        <v>432</v>
      </c>
      <c r="AF185" s="280" t="s">
        <v>429</v>
      </c>
      <c r="AG185" s="267">
        <v>15</v>
      </c>
      <c r="AH185" s="224" t="e">
        <f>NA()</f>
        <v>#N/A</v>
      </c>
      <c r="AI185" s="298">
        <v>15.2</v>
      </c>
      <c r="AJ185" s="298">
        <v>16.14</v>
      </c>
      <c r="AK185" s="300">
        <v>36.516903876610513</v>
      </c>
      <c r="AL185" s="301">
        <f t="shared" ref="AL185:AL219" si="55">AK185*0.75</f>
        <v>27.387677907457885</v>
      </c>
      <c r="AM185" s="51"/>
      <c r="AN185" s="264" t="s">
        <v>433</v>
      </c>
      <c r="AO185" s="312" t="s">
        <v>434</v>
      </c>
      <c r="AP185" s="264">
        <v>50</v>
      </c>
      <c r="AQ185" s="264">
        <v>13.2</v>
      </c>
      <c r="AR185" s="264"/>
      <c r="AS185" s="264">
        <v>3.1</v>
      </c>
      <c r="AT185" s="83"/>
      <c r="AU185" s="335" t="s">
        <v>435</v>
      </c>
      <c r="AV185" s="50"/>
      <c r="AW185" s="50"/>
      <c r="AX185" s="50"/>
      <c r="AY185" s="50"/>
      <c r="AZ185" s="50"/>
      <c r="BA185" s="51"/>
      <c r="BB185" s="51"/>
      <c r="BC185" s="50"/>
      <c r="BD185" s="50"/>
      <c r="BE185" s="50"/>
      <c r="BF185" s="58"/>
      <c r="BG185" s="58"/>
      <c r="BH185" s="58"/>
      <c r="BI185" s="58"/>
      <c r="BJ185" s="58"/>
      <c r="BK185" s="49"/>
      <c r="BL185" s="49"/>
      <c r="BM185" s="55"/>
      <c r="BN185" s="55"/>
      <c r="BO185" s="55"/>
      <c r="BP185" s="55"/>
      <c r="BQ185" s="55"/>
      <c r="BR185" s="55"/>
    </row>
    <row r="186" spans="1:257" s="24" customFormat="1" hidden="1">
      <c r="A186" s="132"/>
      <c r="B186" s="132"/>
      <c r="C186" s="132"/>
      <c r="D186" s="133"/>
      <c r="E186" s="133"/>
      <c r="F186" s="133"/>
      <c r="G186" s="133"/>
      <c r="H186" s="133"/>
      <c r="I186" s="133"/>
      <c r="J186" s="133"/>
      <c r="K186" s="133"/>
      <c r="L186" s="133"/>
      <c r="M186" s="133"/>
      <c r="N186" s="133"/>
      <c r="O186" s="133"/>
      <c r="P186" s="133"/>
      <c r="Q186" s="133"/>
      <c r="R186" s="133"/>
      <c r="S186" s="133"/>
      <c r="T186" s="133"/>
      <c r="U186" s="134"/>
      <c r="V186" s="135"/>
      <c r="W186" s="136"/>
      <c r="X186" s="28"/>
      <c r="Y186" s="28"/>
      <c r="Z186" s="28"/>
      <c r="AA186" s="28"/>
      <c r="AB186" s="49"/>
      <c r="AC186" s="83"/>
      <c r="AD186" s="173" t="s">
        <v>369</v>
      </c>
      <c r="AE186" s="267" t="s">
        <v>436</v>
      </c>
      <c r="AF186" s="280" t="s">
        <v>429</v>
      </c>
      <c r="AG186" s="267">
        <v>15</v>
      </c>
      <c r="AH186" s="224" t="e">
        <f>NA()</f>
        <v>#N/A</v>
      </c>
      <c r="AI186" s="298">
        <v>15.2</v>
      </c>
      <c r="AJ186" s="298">
        <v>16.14</v>
      </c>
      <c r="AK186" s="300">
        <v>36.516903876610513</v>
      </c>
      <c r="AL186" s="301">
        <f t="shared" si="55"/>
        <v>27.387677907457885</v>
      </c>
      <c r="AM186" s="51"/>
      <c r="AN186" s="264" t="s">
        <v>437</v>
      </c>
      <c r="AO186" s="312" t="s">
        <v>438</v>
      </c>
      <c r="AP186" s="264">
        <v>50</v>
      </c>
      <c r="AQ186" s="264">
        <v>10.8</v>
      </c>
      <c r="AR186" s="264"/>
      <c r="AS186" s="264">
        <v>2.8</v>
      </c>
      <c r="AT186" s="83"/>
      <c r="AU186" s="335" t="s">
        <v>439</v>
      </c>
      <c r="AV186" s="50"/>
      <c r="AW186" s="50"/>
      <c r="AX186" s="50"/>
      <c r="AY186" s="50"/>
      <c r="AZ186" s="50"/>
      <c r="BA186" s="51"/>
      <c r="BB186" s="51"/>
      <c r="BC186" s="50"/>
      <c r="BD186" s="50"/>
      <c r="BE186" s="50"/>
      <c r="BF186" s="58"/>
      <c r="BG186" s="58"/>
      <c r="BH186" s="58"/>
      <c r="BI186" s="58"/>
      <c r="BJ186" s="58"/>
      <c r="BK186" s="49"/>
      <c r="BL186" s="49"/>
      <c r="BM186" s="55"/>
      <c r="BN186" s="55"/>
      <c r="BO186" s="55"/>
      <c r="BP186" s="55"/>
      <c r="BQ186" s="55"/>
      <c r="BR186" s="55"/>
    </row>
    <row r="187" spans="1:257" s="1" customFormat="1" ht="15.6" hidden="1">
      <c r="A187" s="28"/>
      <c r="B187" s="137"/>
      <c r="C187" s="137"/>
      <c r="D187" s="137"/>
      <c r="E187" s="138"/>
      <c r="F187" s="138"/>
      <c r="G187" s="138"/>
      <c r="H187" s="138"/>
      <c r="I187" s="138"/>
      <c r="J187" s="138"/>
      <c r="K187" s="138"/>
      <c r="L187" s="138"/>
      <c r="M187" s="138"/>
      <c r="N187" s="138"/>
      <c r="O187" s="138"/>
      <c r="P187" s="138"/>
      <c r="Q187" s="138"/>
      <c r="R187" s="138"/>
      <c r="S187" s="120"/>
      <c r="T187" s="174"/>
      <c r="U187" s="120"/>
      <c r="V187" s="120"/>
      <c r="W187" s="120"/>
      <c r="X187" s="120"/>
      <c r="Y187" s="138"/>
      <c r="Z187" s="138"/>
      <c r="AA187" s="138"/>
      <c r="AB187" s="49"/>
      <c r="AC187" s="92"/>
      <c r="AD187" s="173" t="s">
        <v>369</v>
      </c>
      <c r="AE187" s="267" t="s">
        <v>440</v>
      </c>
      <c r="AF187" s="280" t="s">
        <v>429</v>
      </c>
      <c r="AG187" s="267">
        <v>15</v>
      </c>
      <c r="AH187" s="224" t="e">
        <f>NA()</f>
        <v>#N/A</v>
      </c>
      <c r="AI187" s="298">
        <v>15.2</v>
      </c>
      <c r="AJ187" s="298">
        <v>16.14</v>
      </c>
      <c r="AK187" s="300">
        <v>36.516903876610513</v>
      </c>
      <c r="AL187" s="301">
        <f t="shared" si="55"/>
        <v>27.387677907457885</v>
      </c>
      <c r="AM187" s="51"/>
      <c r="AN187" s="264" t="s">
        <v>441</v>
      </c>
      <c r="AO187" s="312" t="s">
        <v>438</v>
      </c>
      <c r="AP187" s="264">
        <v>50</v>
      </c>
      <c r="AQ187" s="264">
        <v>10.8</v>
      </c>
      <c r="AR187" s="264"/>
      <c r="AS187" s="264">
        <v>2.8</v>
      </c>
      <c r="AT187" s="83"/>
      <c r="AU187" s="335" t="s">
        <v>442</v>
      </c>
      <c r="AV187" s="50"/>
      <c r="AW187" s="50"/>
      <c r="AX187" s="50"/>
      <c r="AY187" s="50"/>
      <c r="AZ187" s="50"/>
      <c r="BA187" s="51"/>
      <c r="BB187" s="51"/>
      <c r="BC187" s="50"/>
      <c r="BD187" s="50"/>
      <c r="BE187" s="50"/>
      <c r="BF187" s="58"/>
      <c r="BG187" s="58"/>
      <c r="BH187" s="58"/>
      <c r="BI187" s="58"/>
      <c r="BJ187" s="58"/>
      <c r="BK187" s="49"/>
      <c r="BL187" s="49"/>
      <c r="BM187" s="55"/>
      <c r="BN187" s="55"/>
      <c r="BO187" s="55"/>
      <c r="BP187" s="55"/>
      <c r="BQ187" s="55"/>
      <c r="BR187" s="55"/>
      <c r="BS187" s="28"/>
      <c r="BT187" s="28"/>
      <c r="BU187" s="28"/>
      <c r="BV187" s="28"/>
      <c r="BW187" s="28"/>
      <c r="BX187" s="28"/>
      <c r="BY187" s="28"/>
      <c r="BZ187" s="28"/>
      <c r="CA187" s="28"/>
      <c r="CB187" s="28"/>
      <c r="CC187" s="28"/>
      <c r="CD187" s="28"/>
      <c r="CE187" s="28"/>
      <c r="CF187" s="28"/>
      <c r="CG187" s="28"/>
      <c r="CH187" s="28"/>
      <c r="CI187" s="28"/>
      <c r="CJ187" s="28"/>
      <c r="CK187" s="28"/>
      <c r="CL187" s="28"/>
      <c r="CM187" s="28"/>
      <c r="CN187" s="28"/>
      <c r="CO187" s="28"/>
      <c r="CP187" s="28"/>
      <c r="CQ187" s="28"/>
      <c r="CR187" s="28"/>
      <c r="CS187" s="28"/>
      <c r="CT187" s="28"/>
      <c r="CU187" s="28"/>
      <c r="CV187" s="28"/>
      <c r="CW187" s="28"/>
      <c r="CX187" s="28"/>
      <c r="CY187" s="28"/>
      <c r="CZ187" s="28"/>
      <c r="DA187" s="28"/>
      <c r="DB187" s="28"/>
      <c r="DC187" s="28"/>
      <c r="DD187" s="28"/>
      <c r="DE187" s="28"/>
      <c r="DF187" s="28"/>
      <c r="DG187" s="28"/>
      <c r="DH187" s="28"/>
      <c r="DI187" s="28"/>
      <c r="DJ187" s="28"/>
      <c r="DK187" s="28"/>
      <c r="DL187" s="28"/>
      <c r="DM187" s="28"/>
      <c r="DN187" s="28"/>
      <c r="DO187" s="28"/>
      <c r="DP187" s="28"/>
      <c r="DQ187" s="28"/>
      <c r="DR187" s="28"/>
      <c r="DS187" s="28"/>
      <c r="DT187" s="28"/>
      <c r="DU187" s="28"/>
      <c r="DV187" s="28"/>
      <c r="DW187" s="28"/>
      <c r="DX187" s="28"/>
      <c r="DY187" s="28"/>
      <c r="DZ187" s="28"/>
      <c r="EA187" s="28"/>
      <c r="EB187" s="28"/>
      <c r="EC187" s="28"/>
      <c r="ED187" s="28"/>
      <c r="EE187" s="28"/>
      <c r="EF187" s="28"/>
      <c r="EG187" s="28"/>
      <c r="EH187" s="28"/>
      <c r="EI187" s="28"/>
      <c r="EJ187" s="28"/>
      <c r="EK187" s="28"/>
      <c r="EL187" s="28"/>
      <c r="EM187" s="28"/>
      <c r="EN187" s="28"/>
      <c r="EO187" s="28"/>
      <c r="EP187" s="28"/>
      <c r="EQ187" s="28"/>
      <c r="ER187" s="28"/>
      <c r="ES187" s="28"/>
      <c r="ET187" s="28"/>
      <c r="EU187" s="28"/>
      <c r="EV187" s="28"/>
      <c r="EW187" s="28"/>
      <c r="EX187" s="28"/>
      <c r="EY187" s="28"/>
      <c r="EZ187" s="28"/>
      <c r="FA187" s="28"/>
      <c r="FB187" s="28"/>
      <c r="FC187" s="28"/>
      <c r="FD187" s="28"/>
      <c r="FE187" s="28"/>
      <c r="FF187" s="28"/>
      <c r="FG187" s="28"/>
      <c r="FH187" s="28"/>
      <c r="FI187" s="28"/>
      <c r="FJ187" s="28"/>
      <c r="FK187" s="28"/>
      <c r="FL187" s="28"/>
      <c r="FM187" s="28"/>
      <c r="FN187" s="28"/>
      <c r="FO187" s="28"/>
      <c r="FP187" s="28"/>
      <c r="FQ187" s="28"/>
      <c r="FR187" s="28"/>
      <c r="FS187" s="28"/>
      <c r="FT187" s="28"/>
      <c r="FU187" s="28"/>
      <c r="FV187" s="28"/>
      <c r="FW187" s="28"/>
      <c r="FX187" s="28"/>
      <c r="FY187" s="28"/>
      <c r="FZ187" s="28"/>
      <c r="GA187" s="28"/>
      <c r="GB187" s="28"/>
      <c r="GC187" s="28"/>
      <c r="GD187" s="28"/>
      <c r="GE187" s="28"/>
      <c r="GF187" s="28"/>
      <c r="GG187" s="28"/>
      <c r="GH187" s="28"/>
      <c r="GI187" s="28"/>
      <c r="GJ187" s="28"/>
      <c r="GK187" s="28"/>
      <c r="GL187" s="28"/>
      <c r="GM187" s="28"/>
      <c r="GN187" s="28"/>
      <c r="GO187" s="28"/>
      <c r="GP187" s="28"/>
      <c r="GQ187" s="28"/>
      <c r="GR187" s="28"/>
      <c r="GS187" s="28"/>
      <c r="GT187" s="28"/>
      <c r="GU187" s="28"/>
      <c r="GV187" s="28"/>
      <c r="GW187" s="28"/>
      <c r="GX187" s="28"/>
      <c r="GY187" s="28"/>
      <c r="GZ187" s="28"/>
      <c r="HA187" s="28"/>
      <c r="HB187" s="28"/>
      <c r="HC187" s="28"/>
      <c r="HD187" s="28"/>
      <c r="HE187" s="28"/>
      <c r="HF187" s="28"/>
      <c r="HG187" s="28"/>
      <c r="HH187" s="28"/>
      <c r="HI187" s="28"/>
      <c r="HJ187" s="28"/>
      <c r="HK187" s="28"/>
      <c r="HL187" s="28"/>
      <c r="HM187" s="28"/>
      <c r="HN187" s="28"/>
      <c r="HO187" s="28"/>
      <c r="HP187" s="28"/>
      <c r="HQ187" s="28"/>
      <c r="HR187" s="28"/>
      <c r="HS187" s="28"/>
      <c r="HT187" s="28"/>
      <c r="HU187" s="28"/>
      <c r="HV187" s="28"/>
      <c r="HW187" s="28"/>
      <c r="HX187" s="28"/>
      <c r="HY187" s="28"/>
      <c r="HZ187" s="28"/>
      <c r="IA187" s="28"/>
      <c r="IB187" s="28"/>
      <c r="IC187" s="28"/>
      <c r="ID187" s="28"/>
      <c r="IE187" s="28"/>
      <c r="IF187" s="28"/>
      <c r="IG187" s="28"/>
      <c r="IH187" s="28"/>
      <c r="II187" s="28"/>
      <c r="IJ187" s="28"/>
      <c r="IK187" s="28"/>
      <c r="IL187" s="28"/>
      <c r="IM187" s="28"/>
      <c r="IN187" s="28"/>
      <c r="IO187" s="28"/>
      <c r="IP187" s="28"/>
      <c r="IQ187" s="28"/>
      <c r="IR187" s="28"/>
      <c r="IS187" s="28"/>
      <c r="IT187" s="28"/>
      <c r="IU187" s="28"/>
      <c r="IV187" s="28"/>
      <c r="IW187" s="28"/>
    </row>
    <row r="188" spans="1:257" s="1" customFormat="1" ht="15" hidden="1">
      <c r="A188" s="28"/>
      <c r="B188" s="139"/>
      <c r="C188" s="140"/>
      <c r="D188" s="140"/>
      <c r="E188" s="140"/>
      <c r="F188" s="140"/>
      <c r="G188" s="140"/>
      <c r="H188" s="140"/>
      <c r="I188" s="140"/>
      <c r="J188" s="140"/>
      <c r="K188" s="140"/>
      <c r="L188" s="140"/>
      <c r="M188" s="140"/>
      <c r="N188" s="140"/>
      <c r="O188" s="140"/>
      <c r="P188" s="140"/>
      <c r="Q188" s="140"/>
      <c r="R188" s="140"/>
      <c r="S188" s="120"/>
      <c r="T188" s="175"/>
      <c r="U188" s="120"/>
      <c r="V188" s="120"/>
      <c r="W188" s="120"/>
      <c r="X188" s="120"/>
      <c r="Y188" s="141"/>
      <c r="Z188" s="141"/>
      <c r="AA188" s="142"/>
      <c r="AB188" s="97"/>
      <c r="AC188" s="92"/>
      <c r="AD188" s="173" t="s">
        <v>369</v>
      </c>
      <c r="AE188" s="267" t="s">
        <v>443</v>
      </c>
      <c r="AF188" s="280" t="s">
        <v>429</v>
      </c>
      <c r="AG188" s="267">
        <v>15</v>
      </c>
      <c r="AH188" s="224" t="e">
        <f>NA()</f>
        <v>#N/A</v>
      </c>
      <c r="AI188" s="298">
        <v>15.2</v>
      </c>
      <c r="AJ188" s="298">
        <v>16.14</v>
      </c>
      <c r="AK188" s="300">
        <v>36.516903876610513</v>
      </c>
      <c r="AL188" s="301">
        <f t="shared" si="55"/>
        <v>27.387677907457885</v>
      </c>
      <c r="AM188" s="51"/>
      <c r="AN188" s="264" t="s">
        <v>444</v>
      </c>
      <c r="AO188" s="312" t="s">
        <v>445</v>
      </c>
      <c r="AP188" s="264">
        <v>50</v>
      </c>
      <c r="AQ188" s="264">
        <v>13.4</v>
      </c>
      <c r="AR188" s="264"/>
      <c r="AS188" s="264">
        <v>3.1</v>
      </c>
      <c r="AT188" s="83"/>
      <c r="AU188" s="50"/>
      <c r="AV188" s="50"/>
      <c r="AW188" s="50"/>
      <c r="AX188" s="50"/>
      <c r="AY188" s="50"/>
      <c r="AZ188" s="50"/>
      <c r="BA188" s="51"/>
      <c r="BB188" s="51"/>
      <c r="BC188" s="50"/>
      <c r="BD188" s="50"/>
      <c r="BE188" s="50"/>
      <c r="BF188" s="58"/>
      <c r="BG188" s="58"/>
      <c r="BH188" s="58"/>
      <c r="BI188" s="58"/>
      <c r="BJ188" s="58"/>
      <c r="BK188" s="49"/>
      <c r="BL188" s="49"/>
      <c r="BM188" s="55"/>
      <c r="BN188" s="55"/>
      <c r="BO188" s="55"/>
      <c r="BP188" s="55"/>
      <c r="BQ188" s="55"/>
      <c r="BR188" s="55"/>
      <c r="BS188" s="28"/>
      <c r="BT188" s="28"/>
      <c r="BU188" s="28"/>
      <c r="BV188" s="28"/>
      <c r="BW188" s="28"/>
      <c r="BX188" s="28"/>
      <c r="BY188" s="28"/>
      <c r="BZ188" s="28"/>
      <c r="CA188" s="28"/>
      <c r="CB188" s="28"/>
      <c r="CC188" s="28"/>
      <c r="CD188" s="28"/>
      <c r="CE188" s="28"/>
      <c r="CF188" s="28"/>
      <c r="CG188" s="28"/>
      <c r="CH188" s="28"/>
      <c r="CI188" s="28"/>
      <c r="CJ188" s="28"/>
      <c r="CK188" s="28"/>
      <c r="CL188" s="28"/>
      <c r="CM188" s="28"/>
      <c r="CN188" s="28"/>
      <c r="CO188" s="28"/>
      <c r="CP188" s="28"/>
      <c r="CQ188" s="28"/>
      <c r="CR188" s="28"/>
      <c r="CS188" s="28"/>
      <c r="CT188" s="28"/>
      <c r="CU188" s="28"/>
      <c r="CV188" s="28"/>
      <c r="CW188" s="28"/>
      <c r="CX188" s="28"/>
      <c r="CY188" s="28"/>
      <c r="CZ188" s="28"/>
      <c r="DA188" s="28"/>
      <c r="DB188" s="28"/>
      <c r="DC188" s="28"/>
      <c r="DD188" s="28"/>
      <c r="DE188" s="28"/>
      <c r="DF188" s="28"/>
      <c r="DG188" s="28"/>
      <c r="DH188" s="28"/>
      <c r="DI188" s="28"/>
      <c r="DJ188" s="28"/>
      <c r="DK188" s="28"/>
      <c r="DL188" s="28"/>
      <c r="DM188" s="28"/>
      <c r="DN188" s="28"/>
      <c r="DO188" s="28"/>
      <c r="DP188" s="28"/>
      <c r="DQ188" s="28"/>
      <c r="DR188" s="28"/>
      <c r="DS188" s="28"/>
      <c r="DT188" s="28"/>
      <c r="DU188" s="28"/>
      <c r="DV188" s="28"/>
      <c r="DW188" s="28"/>
      <c r="DX188" s="28"/>
      <c r="DY188" s="28"/>
      <c r="DZ188" s="28"/>
      <c r="EA188" s="28"/>
      <c r="EB188" s="28"/>
      <c r="EC188" s="28"/>
      <c r="ED188" s="28"/>
      <c r="EE188" s="28"/>
      <c r="EF188" s="28"/>
      <c r="EG188" s="28"/>
      <c r="EH188" s="28"/>
      <c r="EI188" s="28"/>
      <c r="EJ188" s="28"/>
      <c r="EK188" s="28"/>
      <c r="EL188" s="28"/>
      <c r="EM188" s="28"/>
      <c r="EN188" s="28"/>
      <c r="EO188" s="28"/>
      <c r="EP188" s="28"/>
      <c r="EQ188" s="28"/>
      <c r="ER188" s="28"/>
      <c r="ES188" s="28"/>
      <c r="ET188" s="28"/>
      <c r="EU188" s="28"/>
      <c r="EV188" s="28"/>
      <c r="EW188" s="28"/>
      <c r="EX188" s="28"/>
      <c r="EY188" s="28"/>
      <c r="EZ188" s="28"/>
      <c r="FA188" s="28"/>
      <c r="FB188" s="28"/>
      <c r="FC188" s="28"/>
      <c r="FD188" s="28"/>
      <c r="FE188" s="28"/>
      <c r="FF188" s="28"/>
      <c r="FG188" s="28"/>
      <c r="FH188" s="28"/>
      <c r="FI188" s="28"/>
      <c r="FJ188" s="28"/>
      <c r="FK188" s="28"/>
      <c r="FL188" s="28"/>
      <c r="FM188" s="28"/>
      <c r="FN188" s="28"/>
      <c r="FO188" s="28"/>
      <c r="FP188" s="28"/>
      <c r="FQ188" s="28"/>
      <c r="FR188" s="28"/>
      <c r="FS188" s="28"/>
      <c r="FT188" s="28"/>
      <c r="FU188" s="28"/>
      <c r="FV188" s="28"/>
      <c r="FW188" s="28"/>
      <c r="FX188" s="28"/>
      <c r="FY188" s="28"/>
      <c r="FZ188" s="28"/>
      <c r="GA188" s="28"/>
      <c r="GB188" s="28"/>
      <c r="GC188" s="28"/>
      <c r="GD188" s="28"/>
      <c r="GE188" s="28"/>
      <c r="GF188" s="28"/>
      <c r="GG188" s="28"/>
      <c r="GH188" s="28"/>
      <c r="GI188" s="28"/>
      <c r="GJ188" s="28"/>
      <c r="GK188" s="28"/>
      <c r="GL188" s="28"/>
      <c r="GM188" s="28"/>
      <c r="GN188" s="28"/>
      <c r="GO188" s="28"/>
      <c r="GP188" s="28"/>
      <c r="GQ188" s="28"/>
      <c r="GR188" s="28"/>
      <c r="GS188" s="28"/>
      <c r="GT188" s="28"/>
      <c r="GU188" s="28"/>
      <c r="GV188" s="28"/>
      <c r="GW188" s="28"/>
      <c r="GX188" s="28"/>
      <c r="GY188" s="28"/>
      <c r="GZ188" s="28"/>
      <c r="HA188" s="28"/>
      <c r="HB188" s="28"/>
      <c r="HC188" s="28"/>
      <c r="HD188" s="28"/>
      <c r="HE188" s="28"/>
      <c r="HF188" s="28"/>
      <c r="HG188" s="28"/>
      <c r="HH188" s="28"/>
      <c r="HI188" s="28"/>
      <c r="HJ188" s="28"/>
      <c r="HK188" s="28"/>
      <c r="HL188" s="28"/>
      <c r="HM188" s="28"/>
      <c r="HN188" s="28"/>
      <c r="HO188" s="28"/>
      <c r="HP188" s="28"/>
      <c r="HQ188" s="28"/>
      <c r="HR188" s="28"/>
      <c r="HS188" s="28"/>
      <c r="HT188" s="28"/>
      <c r="HU188" s="28"/>
      <c r="HV188" s="28"/>
      <c r="HW188" s="28"/>
      <c r="HX188" s="28"/>
      <c r="HY188" s="28"/>
      <c r="HZ188" s="28"/>
      <c r="IA188" s="28"/>
      <c r="IB188" s="28"/>
      <c r="IC188" s="28"/>
      <c r="ID188" s="28"/>
      <c r="IE188" s="28"/>
      <c r="IF188" s="28"/>
      <c r="IG188" s="28"/>
      <c r="IH188" s="28"/>
      <c r="II188" s="28"/>
      <c r="IJ188" s="28"/>
      <c r="IK188" s="28"/>
      <c r="IL188" s="28"/>
      <c r="IM188" s="28"/>
      <c r="IN188" s="28"/>
      <c r="IO188" s="28"/>
      <c r="IP188" s="28"/>
      <c r="IQ188" s="28"/>
      <c r="IR188" s="28"/>
      <c r="IS188" s="28"/>
      <c r="IT188" s="28"/>
      <c r="IU188" s="28"/>
      <c r="IV188" s="28"/>
      <c r="IW188" s="28"/>
    </row>
    <row r="189" spans="1:257" s="1" customFormat="1" ht="15.6" hidden="1">
      <c r="A189" s="28"/>
      <c r="B189" s="139"/>
      <c r="C189" s="139"/>
      <c r="D189" s="139"/>
      <c r="E189" s="139"/>
      <c r="F189" s="139"/>
      <c r="G189" s="139"/>
      <c r="H189" s="139"/>
      <c r="I189" s="139"/>
      <c r="J189" s="139"/>
      <c r="K189" s="139"/>
      <c r="L189" s="139"/>
      <c r="M189" s="139"/>
      <c r="N189" s="139"/>
      <c r="O189" s="139"/>
      <c r="P189" s="139"/>
      <c r="Q189" s="139"/>
      <c r="R189" s="139"/>
      <c r="S189" s="120"/>
      <c r="T189" s="120"/>
      <c r="U189" s="120"/>
      <c r="V189" s="120"/>
      <c r="W189" s="120"/>
      <c r="X189" s="120"/>
      <c r="Y189" s="144"/>
      <c r="Z189" s="144"/>
      <c r="AA189" s="145"/>
      <c r="AB189" s="97"/>
      <c r="AC189" s="49"/>
      <c r="AD189" s="173" t="s">
        <v>369</v>
      </c>
      <c r="AE189" s="267" t="s">
        <v>446</v>
      </c>
      <c r="AF189" s="280" t="s">
        <v>429</v>
      </c>
      <c r="AG189" s="267">
        <v>15</v>
      </c>
      <c r="AH189" s="224" t="e">
        <f>NA()</f>
        <v>#N/A</v>
      </c>
      <c r="AI189" s="298">
        <v>15.2</v>
      </c>
      <c r="AJ189" s="298">
        <v>16.14</v>
      </c>
      <c r="AK189" s="300">
        <v>36.516903876610513</v>
      </c>
      <c r="AL189" s="301">
        <f t="shared" si="55"/>
        <v>27.387677907457885</v>
      </c>
      <c r="AM189" s="51"/>
      <c r="AN189" s="264" t="s">
        <v>447</v>
      </c>
      <c r="AO189" s="312" t="s">
        <v>448</v>
      </c>
      <c r="AP189" s="264">
        <v>50</v>
      </c>
      <c r="AQ189" s="264">
        <v>11</v>
      </c>
      <c r="AR189" s="264"/>
      <c r="AS189" s="264">
        <v>2.8</v>
      </c>
      <c r="AT189" s="83"/>
      <c r="AU189" s="50" t="s">
        <v>298</v>
      </c>
      <c r="AV189" s="50"/>
      <c r="AW189" s="50"/>
      <c r="AX189" s="50"/>
      <c r="AY189" s="50"/>
      <c r="AZ189" s="50"/>
      <c r="BA189" s="51"/>
      <c r="BB189" s="51"/>
      <c r="BC189" s="50"/>
      <c r="BD189" s="50"/>
      <c r="BE189" s="50"/>
      <c r="BF189" s="58"/>
      <c r="BG189" s="58"/>
      <c r="BH189" s="58"/>
      <c r="BI189" s="58"/>
      <c r="BJ189" s="58"/>
      <c r="BK189" s="49"/>
      <c r="BL189" s="49"/>
      <c r="BM189" s="55"/>
      <c r="BN189" s="55"/>
      <c r="BO189" s="55"/>
      <c r="BP189" s="55"/>
      <c r="BQ189" s="55"/>
      <c r="BR189" s="55"/>
      <c r="BS189" s="28"/>
      <c r="BT189" s="28"/>
      <c r="BU189" s="28"/>
      <c r="BV189" s="28"/>
      <c r="BW189" s="28"/>
      <c r="BX189" s="28"/>
      <c r="BY189" s="28"/>
      <c r="BZ189" s="28"/>
      <c r="CA189" s="28"/>
      <c r="CB189" s="28"/>
      <c r="CC189" s="28"/>
      <c r="CD189" s="28"/>
      <c r="CE189" s="28"/>
      <c r="CF189" s="28"/>
      <c r="CG189" s="28"/>
      <c r="CH189" s="28"/>
      <c r="CI189" s="28"/>
      <c r="CJ189" s="28"/>
      <c r="CK189" s="28"/>
      <c r="CL189" s="28"/>
      <c r="CM189" s="28"/>
      <c r="CN189" s="28"/>
      <c r="CO189" s="28"/>
      <c r="CP189" s="28"/>
      <c r="CQ189" s="28"/>
      <c r="CR189" s="28"/>
      <c r="CS189" s="28"/>
      <c r="CT189" s="28"/>
      <c r="CU189" s="28"/>
      <c r="CV189" s="28"/>
      <c r="CW189" s="28"/>
      <c r="CX189" s="28"/>
      <c r="CY189" s="28"/>
      <c r="CZ189" s="28"/>
      <c r="DA189" s="28"/>
      <c r="DB189" s="28"/>
      <c r="DC189" s="28"/>
      <c r="DD189" s="28"/>
      <c r="DE189" s="28"/>
      <c r="DF189" s="28"/>
      <c r="DG189" s="28"/>
      <c r="DH189" s="28"/>
      <c r="DI189" s="28"/>
      <c r="DJ189" s="28"/>
      <c r="DK189" s="28"/>
      <c r="DL189" s="28"/>
      <c r="DM189" s="28"/>
      <c r="DN189" s="28"/>
      <c r="DO189" s="28"/>
      <c r="DP189" s="28"/>
      <c r="DQ189" s="28"/>
      <c r="DR189" s="28"/>
      <c r="DS189" s="28"/>
      <c r="DT189" s="28"/>
      <c r="DU189" s="28"/>
      <c r="DV189" s="28"/>
      <c r="DW189" s="28"/>
      <c r="DX189" s="28"/>
      <c r="DY189" s="28"/>
      <c r="DZ189" s="28"/>
      <c r="EA189" s="28"/>
      <c r="EB189" s="28"/>
      <c r="EC189" s="28"/>
      <c r="ED189" s="28"/>
      <c r="EE189" s="28"/>
      <c r="EF189" s="28"/>
      <c r="EG189" s="28"/>
      <c r="EH189" s="28"/>
      <c r="EI189" s="28"/>
      <c r="EJ189" s="28"/>
      <c r="EK189" s="28"/>
      <c r="EL189" s="28"/>
      <c r="EM189" s="28"/>
      <c r="EN189" s="28"/>
      <c r="EO189" s="28"/>
      <c r="EP189" s="28"/>
      <c r="EQ189" s="28"/>
      <c r="ER189" s="28"/>
      <c r="ES189" s="28"/>
      <c r="ET189" s="28"/>
      <c r="EU189" s="28"/>
      <c r="EV189" s="28"/>
      <c r="EW189" s="28"/>
      <c r="EX189" s="28"/>
      <c r="EY189" s="28"/>
      <c r="EZ189" s="28"/>
      <c r="FA189" s="28"/>
      <c r="FB189" s="28"/>
      <c r="FC189" s="28"/>
      <c r="FD189" s="28"/>
      <c r="FE189" s="28"/>
      <c r="FF189" s="28"/>
      <c r="FG189" s="28"/>
      <c r="FH189" s="28"/>
      <c r="FI189" s="28"/>
      <c r="FJ189" s="28"/>
      <c r="FK189" s="28"/>
      <c r="FL189" s="28"/>
      <c r="FM189" s="28"/>
      <c r="FN189" s="28"/>
      <c r="FO189" s="28"/>
      <c r="FP189" s="28"/>
      <c r="FQ189" s="28"/>
      <c r="FR189" s="28"/>
      <c r="FS189" s="28"/>
      <c r="FT189" s="28"/>
      <c r="FU189" s="28"/>
      <c r="FV189" s="28"/>
      <c r="FW189" s="28"/>
      <c r="FX189" s="28"/>
      <c r="FY189" s="28"/>
      <c r="FZ189" s="28"/>
      <c r="GA189" s="28"/>
      <c r="GB189" s="28"/>
      <c r="GC189" s="28"/>
      <c r="GD189" s="28"/>
      <c r="GE189" s="28"/>
      <c r="GF189" s="28"/>
      <c r="GG189" s="28"/>
      <c r="GH189" s="28"/>
      <c r="GI189" s="28"/>
      <c r="GJ189" s="28"/>
      <c r="GK189" s="28"/>
      <c r="GL189" s="28"/>
      <c r="GM189" s="28"/>
      <c r="GN189" s="28"/>
      <c r="GO189" s="28"/>
      <c r="GP189" s="28"/>
      <c r="GQ189" s="28"/>
      <c r="GR189" s="28"/>
      <c r="GS189" s="28"/>
      <c r="GT189" s="28"/>
      <c r="GU189" s="28"/>
      <c r="GV189" s="28"/>
      <c r="GW189" s="28"/>
      <c r="GX189" s="28"/>
      <c r="GY189" s="28"/>
      <c r="GZ189" s="28"/>
      <c r="HA189" s="28"/>
      <c r="HB189" s="28"/>
      <c r="HC189" s="28"/>
      <c r="HD189" s="28"/>
      <c r="HE189" s="28"/>
      <c r="HF189" s="28"/>
      <c r="HG189" s="28"/>
      <c r="HH189" s="28"/>
      <c r="HI189" s="28"/>
      <c r="HJ189" s="28"/>
      <c r="HK189" s="28"/>
      <c r="HL189" s="28"/>
      <c r="HM189" s="28"/>
      <c r="HN189" s="28"/>
      <c r="HO189" s="28"/>
      <c r="HP189" s="28"/>
      <c r="HQ189" s="28"/>
      <c r="HR189" s="28"/>
      <c r="HS189" s="28"/>
      <c r="HT189" s="28"/>
      <c r="HU189" s="28"/>
      <c r="HV189" s="28"/>
      <c r="HW189" s="28"/>
      <c r="HX189" s="28"/>
      <c r="HY189" s="28"/>
      <c r="HZ189" s="28"/>
      <c r="IA189" s="28"/>
      <c r="IB189" s="28"/>
      <c r="IC189" s="28"/>
      <c r="ID189" s="28"/>
      <c r="IE189" s="28"/>
      <c r="IF189" s="28"/>
      <c r="IG189" s="28"/>
      <c r="IH189" s="28"/>
      <c r="II189" s="28"/>
      <c r="IJ189" s="28"/>
      <c r="IK189" s="28"/>
      <c r="IL189" s="28"/>
      <c r="IM189" s="28"/>
      <c r="IN189" s="28"/>
      <c r="IO189" s="28"/>
      <c r="IP189" s="28"/>
      <c r="IQ189" s="28"/>
      <c r="IR189" s="28"/>
      <c r="IS189" s="28"/>
      <c r="IT189" s="28"/>
      <c r="IU189" s="28"/>
      <c r="IV189" s="28"/>
      <c r="IW189" s="28"/>
    </row>
    <row r="190" spans="1:257" s="1" customFormat="1" hidden="1">
      <c r="A190" s="27"/>
      <c r="B190" s="146"/>
      <c r="C190" s="146"/>
      <c r="D190" s="146"/>
      <c r="E190" s="146"/>
      <c r="F190" s="146"/>
      <c r="G190" s="146"/>
      <c r="H190" s="146"/>
      <c r="I190" s="146"/>
      <c r="J190" s="146"/>
      <c r="K190" s="146"/>
      <c r="L190" s="146"/>
      <c r="M190" s="146"/>
      <c r="N190" s="146"/>
      <c r="O190" s="146"/>
      <c r="P190" s="146"/>
      <c r="Q190" s="146"/>
      <c r="R190" s="146"/>
      <c r="S190" s="120"/>
      <c r="T190" s="120"/>
      <c r="U190" s="120"/>
      <c r="V190" s="120"/>
      <c r="W190" s="120"/>
      <c r="X190" s="120"/>
      <c r="Y190" s="27"/>
      <c r="Z190" s="27"/>
      <c r="AA190" s="27"/>
      <c r="AB190" s="97"/>
      <c r="AC190" s="49"/>
      <c r="AD190" s="173" t="s">
        <v>369</v>
      </c>
      <c r="AE190" s="267" t="s">
        <v>449</v>
      </c>
      <c r="AF190" s="280" t="s">
        <v>450</v>
      </c>
      <c r="AG190" s="267">
        <v>30</v>
      </c>
      <c r="AH190" s="224" t="e">
        <f>NA()</f>
        <v>#N/A</v>
      </c>
      <c r="AI190" s="298">
        <v>16.149999999999999</v>
      </c>
      <c r="AJ190" s="298">
        <v>17.09</v>
      </c>
      <c r="AK190" s="300">
        <v>55.789714255932722</v>
      </c>
      <c r="AL190" s="301">
        <f t="shared" si="55"/>
        <v>41.842285691949542</v>
      </c>
      <c r="AM190" s="51"/>
      <c r="AN190" s="264" t="s">
        <v>451</v>
      </c>
      <c r="AO190" s="312" t="s">
        <v>448</v>
      </c>
      <c r="AP190" s="264">
        <v>50</v>
      </c>
      <c r="AQ190" s="264">
        <v>11</v>
      </c>
      <c r="AR190" s="264"/>
      <c r="AS190" s="264">
        <v>2.8</v>
      </c>
      <c r="AT190" s="83"/>
      <c r="AU190" s="50"/>
      <c r="AV190" s="50"/>
      <c r="AW190" s="50"/>
      <c r="AX190" s="50"/>
      <c r="AY190" s="50"/>
      <c r="AZ190" s="50"/>
      <c r="BA190" s="51"/>
      <c r="BB190" s="51"/>
      <c r="BC190" s="50"/>
      <c r="BD190" s="50"/>
      <c r="BE190" s="50"/>
      <c r="BF190" s="58"/>
      <c r="BG190" s="58"/>
      <c r="BH190" s="58"/>
      <c r="BI190" s="58"/>
      <c r="BJ190" s="58"/>
      <c r="BK190" s="49"/>
      <c r="BL190" s="49"/>
      <c r="BM190" s="55"/>
      <c r="BN190" s="55"/>
      <c r="BO190" s="55"/>
      <c r="BP190" s="55"/>
      <c r="BQ190" s="55"/>
      <c r="BR190" s="55"/>
      <c r="BS190" s="28"/>
      <c r="BT190" s="28"/>
      <c r="BU190" s="28"/>
      <c r="BV190" s="28"/>
      <c r="BW190" s="28"/>
      <c r="BX190" s="28"/>
      <c r="BY190" s="28"/>
      <c r="BZ190" s="28"/>
      <c r="CA190" s="28"/>
      <c r="CB190" s="28"/>
      <c r="CC190" s="28"/>
      <c r="CD190" s="28"/>
      <c r="CE190" s="28"/>
      <c r="CF190" s="28"/>
      <c r="CG190" s="28"/>
      <c r="CH190" s="28"/>
      <c r="CI190" s="28"/>
      <c r="CJ190" s="28"/>
      <c r="CK190" s="28"/>
      <c r="CL190" s="28"/>
      <c r="CM190" s="28"/>
      <c r="CN190" s="28"/>
      <c r="CO190" s="28"/>
      <c r="CP190" s="28"/>
      <c r="CQ190" s="28"/>
      <c r="CR190" s="28"/>
      <c r="CS190" s="28"/>
      <c r="CT190" s="28"/>
      <c r="CU190" s="28"/>
      <c r="CV190" s="28"/>
      <c r="CW190" s="28"/>
      <c r="CX190" s="28"/>
      <c r="CY190" s="28"/>
      <c r="CZ190" s="28"/>
      <c r="DA190" s="28"/>
      <c r="DB190" s="28"/>
      <c r="DC190" s="28"/>
      <c r="DD190" s="28"/>
      <c r="DE190" s="28"/>
      <c r="DF190" s="28"/>
      <c r="DG190" s="28"/>
      <c r="DH190" s="28"/>
      <c r="DI190" s="28"/>
      <c r="DJ190" s="28"/>
      <c r="DK190" s="28"/>
      <c r="DL190" s="28"/>
      <c r="DM190" s="28"/>
      <c r="DN190" s="28"/>
      <c r="DO190" s="28"/>
      <c r="DP190" s="28"/>
      <c r="DQ190" s="28"/>
      <c r="DR190" s="28"/>
      <c r="DS190" s="28"/>
      <c r="DT190" s="28"/>
      <c r="DU190" s="28"/>
      <c r="DV190" s="28"/>
      <c r="DW190" s="28"/>
      <c r="DX190" s="28"/>
      <c r="DY190" s="28"/>
      <c r="DZ190" s="28"/>
      <c r="EA190" s="28"/>
      <c r="EB190" s="28"/>
      <c r="EC190" s="28"/>
      <c r="ED190" s="28"/>
      <c r="EE190" s="28"/>
      <c r="EF190" s="28"/>
      <c r="EG190" s="28"/>
      <c r="EH190" s="28"/>
      <c r="EI190" s="28"/>
      <c r="EJ190" s="28"/>
      <c r="EK190" s="28"/>
      <c r="EL190" s="28"/>
      <c r="EM190" s="28"/>
      <c r="EN190" s="28"/>
      <c r="EO190" s="28"/>
      <c r="EP190" s="28"/>
      <c r="EQ190" s="28"/>
      <c r="ER190" s="28"/>
      <c r="ES190" s="28"/>
      <c r="ET190" s="28"/>
      <c r="EU190" s="28"/>
      <c r="EV190" s="28"/>
      <c r="EW190" s="28"/>
      <c r="EX190" s="28"/>
      <c r="EY190" s="28"/>
      <c r="EZ190" s="28"/>
      <c r="FA190" s="28"/>
      <c r="FB190" s="28"/>
      <c r="FC190" s="28"/>
      <c r="FD190" s="28"/>
      <c r="FE190" s="28"/>
      <c r="FF190" s="28"/>
      <c r="FG190" s="28"/>
      <c r="FH190" s="28"/>
      <c r="FI190" s="28"/>
      <c r="FJ190" s="28"/>
      <c r="FK190" s="28"/>
      <c r="FL190" s="28"/>
      <c r="FM190" s="28"/>
      <c r="FN190" s="28"/>
      <c r="FO190" s="28"/>
      <c r="FP190" s="28"/>
      <c r="FQ190" s="28"/>
      <c r="FR190" s="28"/>
      <c r="FS190" s="28"/>
      <c r="FT190" s="28"/>
      <c r="FU190" s="28"/>
      <c r="FV190" s="28"/>
      <c r="FW190" s="28"/>
      <c r="FX190" s="28"/>
      <c r="FY190" s="28"/>
      <c r="FZ190" s="28"/>
      <c r="GA190" s="28"/>
      <c r="GB190" s="28"/>
      <c r="GC190" s="28"/>
      <c r="GD190" s="28"/>
      <c r="GE190" s="28"/>
      <c r="GF190" s="28"/>
      <c r="GG190" s="28"/>
      <c r="GH190" s="28"/>
      <c r="GI190" s="28"/>
      <c r="GJ190" s="28"/>
      <c r="GK190" s="28"/>
      <c r="GL190" s="28"/>
      <c r="GM190" s="28"/>
      <c r="GN190" s="28"/>
      <c r="GO190" s="28"/>
      <c r="GP190" s="28"/>
      <c r="GQ190" s="28"/>
      <c r="GR190" s="28"/>
      <c r="GS190" s="28"/>
      <c r="GT190" s="28"/>
      <c r="GU190" s="28"/>
      <c r="GV190" s="28"/>
      <c r="GW190" s="28"/>
      <c r="GX190" s="28"/>
      <c r="GY190" s="28"/>
      <c r="GZ190" s="28"/>
      <c r="HA190" s="28"/>
      <c r="HB190" s="28"/>
      <c r="HC190" s="28"/>
      <c r="HD190" s="28"/>
      <c r="HE190" s="28"/>
      <c r="HF190" s="28"/>
      <c r="HG190" s="28"/>
      <c r="HH190" s="28"/>
      <c r="HI190" s="28"/>
      <c r="HJ190" s="28"/>
      <c r="HK190" s="28"/>
      <c r="HL190" s="28"/>
      <c r="HM190" s="28"/>
      <c r="HN190" s="28"/>
      <c r="HO190" s="28"/>
      <c r="HP190" s="28"/>
      <c r="HQ190" s="28"/>
      <c r="HR190" s="28"/>
      <c r="HS190" s="28"/>
      <c r="HT190" s="28"/>
      <c r="HU190" s="28"/>
      <c r="HV190" s="28"/>
      <c r="HW190" s="28"/>
      <c r="HX190" s="28"/>
      <c r="HY190" s="28"/>
      <c r="HZ190" s="28"/>
      <c r="IA190" s="28"/>
      <c r="IB190" s="28"/>
      <c r="IC190" s="28"/>
      <c r="ID190" s="28"/>
      <c r="IE190" s="28"/>
      <c r="IF190" s="28"/>
      <c r="IG190" s="28"/>
      <c r="IH190" s="28"/>
      <c r="II190" s="28"/>
      <c r="IJ190" s="28"/>
      <c r="IK190" s="28"/>
      <c r="IL190" s="28"/>
      <c r="IM190" s="28"/>
      <c r="IN190" s="28"/>
      <c r="IO190" s="28"/>
      <c r="IP190" s="28"/>
      <c r="IQ190" s="28"/>
      <c r="IR190" s="28"/>
      <c r="IS190" s="28"/>
      <c r="IT190" s="28"/>
      <c r="IU190" s="28"/>
      <c r="IV190" s="28"/>
      <c r="IW190" s="28"/>
    </row>
    <row r="191" spans="1:257" s="1" customFormat="1" hidden="1">
      <c r="A191" s="27"/>
      <c r="B191" s="27"/>
      <c r="C191" s="146"/>
      <c r="D191" s="146"/>
      <c r="E191" s="146"/>
      <c r="F191" s="146"/>
      <c r="G191" s="146"/>
      <c r="H191" s="146"/>
      <c r="I191" s="146"/>
      <c r="J191" s="146"/>
      <c r="K191" s="146"/>
      <c r="L191" s="146"/>
      <c r="M191" s="146"/>
      <c r="N191" s="146"/>
      <c r="O191" s="146"/>
      <c r="P191" s="146"/>
      <c r="Q191" s="146"/>
      <c r="R191" s="146"/>
      <c r="S191" s="146"/>
      <c r="T191" s="146"/>
      <c r="U191" s="146"/>
      <c r="V191" s="146"/>
      <c r="W191" s="146"/>
      <c r="X191" s="147"/>
      <c r="Y191" s="148"/>
      <c r="Z191" s="148"/>
      <c r="AA191" s="149"/>
      <c r="AB191" s="97"/>
      <c r="AC191" s="49"/>
      <c r="AD191" s="173" t="s">
        <v>369</v>
      </c>
      <c r="AE191" s="267" t="s">
        <v>452</v>
      </c>
      <c r="AF191" s="280" t="s">
        <v>450</v>
      </c>
      <c r="AG191" s="267">
        <v>30</v>
      </c>
      <c r="AH191" s="224" t="e">
        <f>NA()</f>
        <v>#N/A</v>
      </c>
      <c r="AI191" s="298">
        <v>16.149999999999999</v>
      </c>
      <c r="AJ191" s="298">
        <v>17.09</v>
      </c>
      <c r="AK191" s="300">
        <v>55.789714255932722</v>
      </c>
      <c r="AL191" s="301">
        <f t="shared" si="55"/>
        <v>41.842285691949542</v>
      </c>
      <c r="AM191" s="51"/>
      <c r="AN191" s="51"/>
      <c r="AO191" s="51"/>
      <c r="AP191" s="51"/>
      <c r="AQ191" s="51"/>
      <c r="AR191" s="56"/>
      <c r="AS191" s="56"/>
      <c r="AT191" s="56"/>
      <c r="AU191" s="56"/>
      <c r="AV191" s="83" t="s">
        <v>453</v>
      </c>
      <c r="AW191" s="55"/>
      <c r="AX191" s="55"/>
      <c r="AY191" s="55"/>
      <c r="AZ191" s="55"/>
      <c r="BA191" s="55"/>
      <c r="BB191" s="55"/>
      <c r="BC191" s="28"/>
      <c r="BD191" s="28"/>
      <c r="BE191" s="28"/>
      <c r="BF191" s="28"/>
      <c r="BG191" s="28"/>
      <c r="BH191" s="28"/>
      <c r="BI191" s="28"/>
      <c r="BJ191" s="28"/>
      <c r="BK191" s="28"/>
      <c r="BL191" s="28"/>
      <c r="BM191" s="28"/>
      <c r="BN191" s="28"/>
      <c r="BO191" s="28"/>
      <c r="BP191" s="28"/>
      <c r="BQ191" s="28"/>
      <c r="BR191" s="28"/>
      <c r="BS191" s="28"/>
      <c r="BT191" s="28"/>
      <c r="BU191" s="28"/>
      <c r="BV191" s="28"/>
      <c r="BW191" s="28"/>
      <c r="BX191" s="28"/>
      <c r="BY191" s="28"/>
      <c r="BZ191" s="28"/>
      <c r="CA191" s="28"/>
      <c r="CB191" s="28"/>
      <c r="CC191" s="28"/>
      <c r="CD191" s="28"/>
      <c r="CE191" s="28"/>
      <c r="CF191" s="28"/>
      <c r="CG191" s="28"/>
      <c r="CH191" s="28"/>
      <c r="CI191" s="28"/>
      <c r="CJ191" s="28"/>
      <c r="CK191" s="28"/>
      <c r="CL191" s="28"/>
      <c r="CM191" s="28"/>
      <c r="CN191" s="28"/>
      <c r="CO191" s="28"/>
      <c r="CP191" s="28"/>
      <c r="CQ191" s="28"/>
      <c r="CR191" s="28"/>
      <c r="CS191" s="28"/>
      <c r="CT191" s="28"/>
      <c r="CU191" s="28"/>
      <c r="CV191" s="28"/>
      <c r="CW191" s="28"/>
      <c r="CX191" s="28"/>
      <c r="CY191" s="28"/>
      <c r="CZ191" s="28"/>
      <c r="DA191" s="28"/>
      <c r="DB191" s="28"/>
      <c r="DC191" s="28"/>
      <c r="DD191" s="28"/>
      <c r="DE191" s="28"/>
      <c r="DF191" s="28"/>
      <c r="DG191" s="28"/>
      <c r="DH191" s="28"/>
      <c r="DI191" s="28"/>
      <c r="DJ191" s="28"/>
      <c r="DK191" s="28"/>
      <c r="DL191" s="28"/>
      <c r="DM191" s="28"/>
      <c r="DN191" s="28"/>
      <c r="DO191" s="28"/>
      <c r="DP191" s="28"/>
      <c r="DQ191" s="28"/>
      <c r="DR191" s="28"/>
      <c r="DS191" s="28"/>
      <c r="DT191" s="28"/>
      <c r="DU191" s="28"/>
      <c r="DV191" s="28"/>
      <c r="DW191" s="28"/>
      <c r="DX191" s="28"/>
      <c r="DY191" s="28"/>
      <c r="DZ191" s="28"/>
      <c r="EA191" s="28"/>
      <c r="EB191" s="28"/>
      <c r="EC191" s="28"/>
      <c r="ED191" s="28"/>
      <c r="EE191" s="28"/>
      <c r="EF191" s="28"/>
      <c r="EG191" s="28"/>
      <c r="EH191" s="28"/>
      <c r="EI191" s="28"/>
      <c r="EJ191" s="28"/>
      <c r="EK191" s="28"/>
      <c r="EL191" s="28"/>
      <c r="EM191" s="28"/>
      <c r="EN191" s="28"/>
      <c r="EO191" s="28"/>
      <c r="EP191" s="28"/>
      <c r="EQ191" s="28"/>
      <c r="ER191" s="28"/>
      <c r="ES191" s="28"/>
      <c r="ET191" s="28"/>
      <c r="EU191" s="28"/>
      <c r="EV191" s="28"/>
      <c r="EW191" s="28"/>
      <c r="EX191" s="28"/>
      <c r="EY191" s="28"/>
      <c r="EZ191" s="28"/>
      <c r="FA191" s="28"/>
      <c r="FB191" s="28"/>
      <c r="FC191" s="28"/>
      <c r="FD191" s="28"/>
      <c r="FE191" s="28"/>
      <c r="FF191" s="28"/>
      <c r="FG191" s="28"/>
      <c r="FH191" s="28"/>
      <c r="FI191" s="28"/>
      <c r="FJ191" s="28"/>
      <c r="FK191" s="28"/>
      <c r="FL191" s="28"/>
      <c r="FM191" s="28"/>
      <c r="FN191" s="28"/>
      <c r="FO191" s="28"/>
      <c r="FP191" s="28"/>
      <c r="FQ191" s="28"/>
      <c r="FR191" s="28"/>
      <c r="FS191" s="28"/>
      <c r="FT191" s="28"/>
      <c r="FU191" s="28"/>
      <c r="FV191" s="28"/>
      <c r="FW191" s="28"/>
      <c r="FX191" s="28"/>
      <c r="FY191" s="28"/>
      <c r="FZ191" s="28"/>
      <c r="GA191" s="28"/>
      <c r="GB191" s="28"/>
      <c r="GC191" s="28"/>
      <c r="GD191" s="28"/>
      <c r="GE191" s="28"/>
      <c r="GF191" s="28"/>
      <c r="GG191" s="28"/>
      <c r="GH191" s="28"/>
      <c r="GI191" s="28"/>
      <c r="GJ191" s="28"/>
      <c r="GK191" s="28"/>
      <c r="GL191" s="28"/>
      <c r="GM191" s="28"/>
      <c r="GN191" s="28"/>
      <c r="GO191" s="28"/>
      <c r="GP191" s="28"/>
      <c r="GQ191" s="28"/>
      <c r="GR191" s="28"/>
      <c r="GS191" s="28"/>
      <c r="GT191" s="28"/>
      <c r="GU191" s="28"/>
      <c r="GV191" s="28"/>
      <c r="GW191" s="28"/>
      <c r="GX191" s="28"/>
      <c r="GY191" s="28"/>
      <c r="GZ191" s="28"/>
      <c r="HA191" s="28"/>
      <c r="HB191" s="28"/>
      <c r="HC191" s="28"/>
      <c r="HD191" s="28"/>
      <c r="HE191" s="28"/>
      <c r="HF191" s="28"/>
      <c r="HG191" s="28"/>
      <c r="HH191" s="28"/>
      <c r="HI191" s="28"/>
      <c r="HJ191" s="28"/>
      <c r="HK191" s="28"/>
      <c r="HL191" s="28"/>
      <c r="HM191" s="28"/>
      <c r="HN191" s="28"/>
      <c r="HO191" s="28"/>
      <c r="HP191" s="28"/>
      <c r="HQ191" s="28"/>
      <c r="HR191" s="28"/>
      <c r="HS191" s="28"/>
      <c r="HT191" s="28"/>
      <c r="HU191" s="28"/>
      <c r="HV191" s="28"/>
      <c r="HW191" s="28"/>
      <c r="HX191" s="28"/>
      <c r="HY191" s="28"/>
      <c r="HZ191" s="28"/>
      <c r="IA191" s="28"/>
      <c r="IB191" s="28"/>
      <c r="IC191" s="28"/>
      <c r="ID191" s="28"/>
      <c r="IE191" s="28"/>
      <c r="IF191" s="28"/>
      <c r="IG191" s="28"/>
      <c r="IH191" s="28"/>
      <c r="II191" s="28"/>
      <c r="IJ191" s="28"/>
      <c r="IK191" s="28"/>
      <c r="IL191" s="28"/>
      <c r="IM191" s="28"/>
      <c r="IN191" s="28"/>
      <c r="IO191" s="28"/>
      <c r="IP191" s="28"/>
      <c r="IQ191" s="28"/>
      <c r="IR191" s="28"/>
      <c r="IS191" s="28"/>
      <c r="IT191" s="28"/>
      <c r="IU191" s="28"/>
      <c r="IV191" s="28"/>
      <c r="IW191" s="28"/>
    </row>
    <row r="192" spans="1:257" s="1" customFormat="1" hidden="1">
      <c r="A192" s="27"/>
      <c r="B192" s="27"/>
      <c r="C192" s="27"/>
      <c r="D192" s="27"/>
      <c r="E192" s="27"/>
      <c r="F192" s="150"/>
      <c r="G192" s="150"/>
      <c r="H192" s="150"/>
      <c r="I192" s="150"/>
      <c r="J192" s="150"/>
      <c r="K192" s="150"/>
      <c r="L192" s="150"/>
      <c r="M192" s="150"/>
      <c r="N192" s="150"/>
      <c r="O192" s="150"/>
      <c r="P192" s="150"/>
      <c r="Q192" s="150"/>
      <c r="R192" s="150"/>
      <c r="S192" s="150"/>
      <c r="T192" s="150"/>
      <c r="U192" s="150"/>
      <c r="V192" s="151"/>
      <c r="W192" s="151"/>
      <c r="X192" s="150"/>
      <c r="Y192" s="150"/>
      <c r="Z192" s="150"/>
      <c r="AA192" s="150"/>
      <c r="AB192" s="49"/>
      <c r="AC192" s="49"/>
      <c r="AD192" s="173" t="s">
        <v>369</v>
      </c>
      <c r="AE192" s="267" t="s">
        <v>454</v>
      </c>
      <c r="AF192" s="280" t="s">
        <v>450</v>
      </c>
      <c r="AG192" s="267">
        <v>30</v>
      </c>
      <c r="AH192" s="224" t="e">
        <f>NA()</f>
        <v>#N/A</v>
      </c>
      <c r="AI192" s="298">
        <v>16.149999999999999</v>
      </c>
      <c r="AJ192" s="298">
        <v>17.09</v>
      </c>
      <c r="AK192" s="300">
        <v>55.789714255932722</v>
      </c>
      <c r="AL192" s="301">
        <f t="shared" si="55"/>
        <v>41.842285691949542</v>
      </c>
      <c r="AM192" s="51"/>
      <c r="AN192" s="237"/>
      <c r="AO192" s="271" t="s">
        <v>455</v>
      </c>
      <c r="AP192" s="269" t="s">
        <v>20</v>
      </c>
      <c r="AQ192" s="269" t="s">
        <v>456</v>
      </c>
      <c r="AR192" s="273" t="s">
        <v>457</v>
      </c>
      <c r="AS192" s="272" t="s">
        <v>458</v>
      </c>
      <c r="AT192" s="272" t="s">
        <v>459</v>
      </c>
      <c r="AU192" s="272" t="s">
        <v>460</v>
      </c>
      <c r="AV192" s="83"/>
      <c r="AW192" s="55"/>
      <c r="AX192" s="55"/>
      <c r="AY192" s="55"/>
      <c r="AZ192" s="55"/>
      <c r="BA192" s="55"/>
      <c r="BB192" s="55"/>
      <c r="BC192" s="28"/>
      <c r="BD192" s="28"/>
      <c r="BE192" s="28"/>
      <c r="BF192" s="28"/>
      <c r="BG192" s="28"/>
      <c r="BH192" s="28"/>
      <c r="BI192" s="28"/>
      <c r="BJ192" s="28"/>
      <c r="BK192" s="28"/>
      <c r="BL192" s="28"/>
      <c r="BM192" s="28"/>
      <c r="BN192" s="28"/>
      <c r="BO192" s="28"/>
      <c r="BP192" s="28"/>
      <c r="BQ192" s="28"/>
      <c r="BR192" s="28"/>
      <c r="BS192" s="28"/>
      <c r="BT192" s="28"/>
      <c r="BU192" s="28"/>
      <c r="BV192" s="28"/>
      <c r="BW192" s="28"/>
      <c r="BX192" s="28"/>
      <c r="BY192" s="28"/>
      <c r="BZ192" s="28"/>
      <c r="CA192" s="28"/>
      <c r="CB192" s="28"/>
      <c r="CC192" s="28"/>
      <c r="CD192" s="28"/>
      <c r="CE192" s="28"/>
      <c r="CF192" s="28"/>
      <c r="CG192" s="28"/>
      <c r="CH192" s="28"/>
      <c r="CI192" s="28"/>
      <c r="CJ192" s="28"/>
      <c r="CK192" s="28"/>
      <c r="CL192" s="28"/>
      <c r="CM192" s="28"/>
      <c r="CN192" s="28"/>
      <c r="CO192" s="28"/>
      <c r="CP192" s="28"/>
      <c r="CQ192" s="28"/>
      <c r="CR192" s="28"/>
      <c r="CS192" s="28"/>
      <c r="CT192" s="28"/>
      <c r="CU192" s="28"/>
      <c r="CV192" s="28"/>
      <c r="CW192" s="28"/>
      <c r="CX192" s="28"/>
      <c r="CY192" s="28"/>
      <c r="CZ192" s="28"/>
      <c r="DA192" s="28"/>
      <c r="DB192" s="28"/>
      <c r="DC192" s="28"/>
      <c r="DD192" s="28"/>
      <c r="DE192" s="28"/>
      <c r="DF192" s="28"/>
      <c r="DG192" s="28"/>
      <c r="DH192" s="28"/>
      <c r="DI192" s="28"/>
      <c r="DJ192" s="28"/>
      <c r="DK192" s="28"/>
      <c r="DL192" s="28"/>
      <c r="DM192" s="28"/>
      <c r="DN192" s="28"/>
      <c r="DO192" s="28"/>
      <c r="DP192" s="28"/>
      <c r="DQ192" s="28"/>
      <c r="DR192" s="28"/>
      <c r="DS192" s="28"/>
      <c r="DT192" s="28"/>
      <c r="DU192" s="28"/>
      <c r="DV192" s="28"/>
      <c r="DW192" s="28"/>
      <c r="DX192" s="28"/>
      <c r="DY192" s="28"/>
      <c r="DZ192" s="28"/>
      <c r="EA192" s="28"/>
      <c r="EB192" s="28"/>
      <c r="EC192" s="28"/>
      <c r="ED192" s="28"/>
      <c r="EE192" s="28"/>
      <c r="EF192" s="28"/>
      <c r="EG192" s="28"/>
      <c r="EH192" s="28"/>
      <c r="EI192" s="28"/>
      <c r="EJ192" s="28"/>
      <c r="EK192" s="28"/>
      <c r="EL192" s="28"/>
      <c r="EM192" s="28"/>
      <c r="EN192" s="28"/>
      <c r="EO192" s="28"/>
      <c r="EP192" s="28"/>
      <c r="EQ192" s="28"/>
      <c r="ER192" s="28"/>
      <c r="ES192" s="28"/>
      <c r="ET192" s="28"/>
      <c r="EU192" s="28"/>
      <c r="EV192" s="28"/>
      <c r="EW192" s="28"/>
      <c r="EX192" s="28"/>
      <c r="EY192" s="28"/>
      <c r="EZ192" s="28"/>
      <c r="FA192" s="28"/>
      <c r="FB192" s="28"/>
      <c r="FC192" s="28"/>
      <c r="FD192" s="28"/>
      <c r="FE192" s="28"/>
      <c r="FF192" s="28"/>
      <c r="FG192" s="28"/>
      <c r="FH192" s="28"/>
      <c r="FI192" s="28"/>
      <c r="FJ192" s="28"/>
      <c r="FK192" s="28"/>
      <c r="FL192" s="28"/>
      <c r="FM192" s="28"/>
      <c r="FN192" s="28"/>
      <c r="FO192" s="28"/>
      <c r="FP192" s="28"/>
      <c r="FQ192" s="28"/>
      <c r="FR192" s="28"/>
      <c r="FS192" s="28"/>
      <c r="FT192" s="28"/>
      <c r="FU192" s="28"/>
      <c r="FV192" s="28"/>
      <c r="FW192" s="28"/>
      <c r="FX192" s="28"/>
      <c r="FY192" s="28"/>
      <c r="FZ192" s="28"/>
      <c r="GA192" s="28"/>
      <c r="GB192" s="28"/>
      <c r="GC192" s="28"/>
      <c r="GD192" s="28"/>
      <c r="GE192" s="28"/>
      <c r="GF192" s="28"/>
      <c r="GG192" s="28"/>
      <c r="GH192" s="28"/>
      <c r="GI192" s="28"/>
      <c r="GJ192" s="28"/>
      <c r="GK192" s="28"/>
      <c r="GL192" s="28"/>
      <c r="GM192" s="28"/>
      <c r="GN192" s="28"/>
      <c r="GO192" s="28"/>
      <c r="GP192" s="28"/>
      <c r="GQ192" s="28"/>
      <c r="GR192" s="28"/>
      <c r="GS192" s="28"/>
      <c r="GT192" s="28"/>
      <c r="GU192" s="28"/>
      <c r="GV192" s="28"/>
      <c r="GW192" s="28"/>
      <c r="GX192" s="28"/>
      <c r="GY192" s="28"/>
      <c r="GZ192" s="28"/>
      <c r="HA192" s="28"/>
      <c r="HB192" s="28"/>
      <c r="HC192" s="28"/>
      <c r="HD192" s="28"/>
      <c r="HE192" s="28"/>
      <c r="HF192" s="28"/>
      <c r="HG192" s="28"/>
      <c r="HH192" s="28"/>
      <c r="HI192" s="28"/>
      <c r="HJ192" s="28"/>
      <c r="HK192" s="28"/>
      <c r="HL192" s="28"/>
      <c r="HM192" s="28"/>
      <c r="HN192" s="28"/>
      <c r="HO192" s="28"/>
      <c r="HP192" s="28"/>
      <c r="HQ192" s="28"/>
      <c r="HR192" s="28"/>
      <c r="HS192" s="28"/>
      <c r="HT192" s="28"/>
      <c r="HU192" s="28"/>
      <c r="HV192" s="28"/>
      <c r="HW192" s="28"/>
      <c r="HX192" s="28"/>
      <c r="HY192" s="28"/>
      <c r="HZ192" s="28"/>
      <c r="IA192" s="28"/>
      <c r="IB192" s="28"/>
      <c r="IC192" s="28"/>
      <c r="ID192" s="28"/>
      <c r="IE192" s="28"/>
      <c r="IF192" s="28"/>
      <c r="IG192" s="28"/>
      <c r="IH192" s="28"/>
      <c r="II192" s="28"/>
      <c r="IJ192" s="28"/>
      <c r="IK192" s="28"/>
      <c r="IL192" s="28"/>
      <c r="IM192" s="28"/>
      <c r="IN192" s="28"/>
      <c r="IO192" s="28"/>
      <c r="IP192" s="28"/>
      <c r="IQ192" s="28"/>
      <c r="IR192" s="28"/>
      <c r="IS192" s="28"/>
      <c r="IT192" s="28"/>
      <c r="IU192" s="28"/>
      <c r="IV192" s="28"/>
      <c r="IW192" s="28"/>
    </row>
    <row r="193" spans="1:257" s="1" customFormat="1" hidden="1">
      <c r="A193" s="27"/>
      <c r="B193" s="27"/>
      <c r="C193" s="27"/>
      <c r="D193" s="27"/>
      <c r="E193" s="27"/>
      <c r="F193" s="151"/>
      <c r="G193" s="151"/>
      <c r="H193" s="151"/>
      <c r="I193" s="151"/>
      <c r="J193" s="151"/>
      <c r="K193" s="151"/>
      <c r="L193" s="151"/>
      <c r="M193" s="151"/>
      <c r="N193" s="151"/>
      <c r="O193" s="151"/>
      <c r="P193" s="151"/>
      <c r="Q193" s="151"/>
      <c r="R193" s="151"/>
      <c r="S193" s="151"/>
      <c r="T193" s="151"/>
      <c r="U193" s="151"/>
      <c r="V193" s="151"/>
      <c r="W193" s="151"/>
      <c r="X193" s="150"/>
      <c r="Y193" s="150"/>
      <c r="Z193" s="150"/>
      <c r="AA193" s="150"/>
      <c r="AB193" s="49"/>
      <c r="AC193" s="49"/>
      <c r="AD193" s="173" t="s">
        <v>369</v>
      </c>
      <c r="AE193" s="267" t="s">
        <v>461</v>
      </c>
      <c r="AF193" s="280" t="s">
        <v>450</v>
      </c>
      <c r="AG193" s="267">
        <v>30</v>
      </c>
      <c r="AH193" s="224" t="e">
        <f>NA()</f>
        <v>#N/A</v>
      </c>
      <c r="AI193" s="298">
        <v>16.149999999999999</v>
      </c>
      <c r="AJ193" s="298">
        <v>17.09</v>
      </c>
      <c r="AK193" s="300">
        <v>55.789714255932722</v>
      </c>
      <c r="AL193" s="301">
        <f t="shared" si="55"/>
        <v>41.842285691949542</v>
      </c>
      <c r="AM193" s="51"/>
      <c r="AN193" s="237"/>
      <c r="AO193" s="269" t="s">
        <v>179</v>
      </c>
      <c r="AP193" s="270" t="s">
        <v>462</v>
      </c>
      <c r="AQ193" s="270">
        <v>83.085576919999994</v>
      </c>
      <c r="AR193" s="274">
        <v>0.39600000000000002</v>
      </c>
      <c r="AS193" s="275">
        <v>0.44</v>
      </c>
      <c r="AT193" s="276">
        <f>AR193</f>
        <v>0.39600000000000002</v>
      </c>
      <c r="AU193" s="276">
        <f>AR194</f>
        <v>0.374</v>
      </c>
      <c r="AV193" s="83">
        <v>15.8</v>
      </c>
      <c r="AW193" s="55"/>
      <c r="AX193" s="55"/>
      <c r="AY193" s="55"/>
      <c r="AZ193" s="55"/>
      <c r="BA193" s="55"/>
      <c r="BB193" s="55"/>
      <c r="BC193" s="28"/>
      <c r="BD193" s="28"/>
      <c r="BE193" s="28"/>
      <c r="BF193" s="28"/>
      <c r="BG193" s="28"/>
      <c r="BH193" s="28"/>
      <c r="BI193" s="28"/>
      <c r="BJ193" s="28"/>
      <c r="BK193" s="28"/>
      <c r="BL193" s="28"/>
      <c r="BM193" s="28"/>
      <c r="BN193" s="28"/>
      <c r="BO193" s="28"/>
      <c r="BP193" s="28"/>
      <c r="BQ193" s="28"/>
      <c r="BR193" s="28"/>
      <c r="BS193" s="28"/>
      <c r="BT193" s="28"/>
      <c r="BU193" s="28"/>
      <c r="BV193" s="28"/>
      <c r="BW193" s="28"/>
      <c r="BX193" s="28"/>
      <c r="BY193" s="28"/>
      <c r="BZ193" s="28"/>
      <c r="CA193" s="28"/>
      <c r="CB193" s="28"/>
      <c r="CC193" s="28"/>
      <c r="CD193" s="28"/>
      <c r="CE193" s="28"/>
      <c r="CF193" s="28"/>
      <c r="CG193" s="28"/>
      <c r="CH193" s="28"/>
      <c r="CI193" s="28"/>
      <c r="CJ193" s="28"/>
      <c r="CK193" s="28"/>
      <c r="CL193" s="28"/>
      <c r="CM193" s="28"/>
      <c r="CN193" s="28"/>
      <c r="CO193" s="28"/>
      <c r="CP193" s="28"/>
      <c r="CQ193" s="28"/>
      <c r="CR193" s="28"/>
      <c r="CS193" s="28"/>
      <c r="CT193" s="28"/>
      <c r="CU193" s="28"/>
      <c r="CV193" s="28"/>
      <c r="CW193" s="28"/>
      <c r="CX193" s="28"/>
      <c r="CY193" s="28"/>
      <c r="CZ193" s="28"/>
      <c r="DA193" s="28"/>
      <c r="DB193" s="28"/>
      <c r="DC193" s="28"/>
      <c r="DD193" s="28"/>
      <c r="DE193" s="28"/>
      <c r="DF193" s="28"/>
      <c r="DG193" s="28"/>
      <c r="DH193" s="28"/>
      <c r="DI193" s="28"/>
      <c r="DJ193" s="28"/>
      <c r="DK193" s="28"/>
      <c r="DL193" s="28"/>
      <c r="DM193" s="28"/>
      <c r="DN193" s="28"/>
      <c r="DO193" s="28"/>
      <c r="DP193" s="28"/>
      <c r="DQ193" s="28"/>
      <c r="DR193" s="28"/>
      <c r="DS193" s="28"/>
      <c r="DT193" s="28"/>
      <c r="DU193" s="28"/>
      <c r="DV193" s="28"/>
      <c r="DW193" s="28"/>
      <c r="DX193" s="28"/>
      <c r="DY193" s="28"/>
      <c r="DZ193" s="28"/>
      <c r="EA193" s="28"/>
      <c r="EB193" s="28"/>
      <c r="EC193" s="28"/>
      <c r="ED193" s="28"/>
      <c r="EE193" s="28"/>
      <c r="EF193" s="28"/>
      <c r="EG193" s="28"/>
      <c r="EH193" s="28"/>
      <c r="EI193" s="28"/>
      <c r="EJ193" s="28"/>
      <c r="EK193" s="28"/>
      <c r="EL193" s="28"/>
      <c r="EM193" s="28"/>
      <c r="EN193" s="28"/>
      <c r="EO193" s="28"/>
      <c r="EP193" s="28"/>
      <c r="EQ193" s="28"/>
      <c r="ER193" s="28"/>
      <c r="ES193" s="28"/>
      <c r="ET193" s="28"/>
      <c r="EU193" s="28"/>
      <c r="EV193" s="28"/>
      <c r="EW193" s="28"/>
      <c r="EX193" s="28"/>
      <c r="EY193" s="28"/>
      <c r="EZ193" s="28"/>
      <c r="FA193" s="28"/>
      <c r="FB193" s="28"/>
      <c r="FC193" s="28"/>
      <c r="FD193" s="28"/>
      <c r="FE193" s="28"/>
      <c r="FF193" s="28"/>
      <c r="FG193" s="28"/>
      <c r="FH193" s="28"/>
      <c r="FI193" s="28"/>
      <c r="FJ193" s="28"/>
      <c r="FK193" s="28"/>
      <c r="FL193" s="28"/>
      <c r="FM193" s="28"/>
      <c r="FN193" s="28"/>
      <c r="FO193" s="28"/>
      <c r="FP193" s="28"/>
      <c r="FQ193" s="28"/>
      <c r="FR193" s="28"/>
      <c r="FS193" s="28"/>
      <c r="FT193" s="28"/>
      <c r="FU193" s="28"/>
      <c r="FV193" s="28"/>
      <c r="FW193" s="28"/>
      <c r="FX193" s="28"/>
      <c r="FY193" s="28"/>
      <c r="FZ193" s="28"/>
      <c r="GA193" s="28"/>
      <c r="GB193" s="28"/>
      <c r="GC193" s="28"/>
      <c r="GD193" s="28"/>
      <c r="GE193" s="28"/>
      <c r="GF193" s="28"/>
      <c r="GG193" s="28"/>
      <c r="GH193" s="28"/>
      <c r="GI193" s="28"/>
      <c r="GJ193" s="28"/>
      <c r="GK193" s="28"/>
      <c r="GL193" s="28"/>
      <c r="GM193" s="28"/>
      <c r="GN193" s="28"/>
      <c r="GO193" s="28"/>
      <c r="GP193" s="28"/>
      <c r="GQ193" s="28"/>
      <c r="GR193" s="28"/>
      <c r="GS193" s="28"/>
      <c r="GT193" s="28"/>
      <c r="GU193" s="28"/>
      <c r="GV193" s="28"/>
      <c r="GW193" s="28"/>
      <c r="GX193" s="28"/>
      <c r="GY193" s="28"/>
      <c r="GZ193" s="28"/>
      <c r="HA193" s="28"/>
      <c r="HB193" s="28"/>
      <c r="HC193" s="28"/>
      <c r="HD193" s="28"/>
      <c r="HE193" s="28"/>
      <c r="HF193" s="28"/>
      <c r="HG193" s="28"/>
      <c r="HH193" s="28"/>
      <c r="HI193" s="28"/>
      <c r="HJ193" s="28"/>
      <c r="HK193" s="28"/>
      <c r="HL193" s="28"/>
      <c r="HM193" s="28"/>
      <c r="HN193" s="28"/>
      <c r="HO193" s="28"/>
      <c r="HP193" s="28"/>
      <c r="HQ193" s="28"/>
      <c r="HR193" s="28"/>
      <c r="HS193" s="28"/>
      <c r="HT193" s="28"/>
      <c r="HU193" s="28"/>
      <c r="HV193" s="28"/>
      <c r="HW193" s="28"/>
      <c r="HX193" s="28"/>
      <c r="HY193" s="28"/>
      <c r="HZ193" s="28"/>
      <c r="IA193" s="28"/>
      <c r="IB193" s="28"/>
      <c r="IC193" s="28"/>
      <c r="ID193" s="28"/>
      <c r="IE193" s="28"/>
      <c r="IF193" s="28"/>
      <c r="IG193" s="28"/>
      <c r="IH193" s="28"/>
      <c r="II193" s="28"/>
      <c r="IJ193" s="28"/>
      <c r="IK193" s="28"/>
      <c r="IL193" s="28"/>
      <c r="IM193" s="28"/>
      <c r="IN193" s="28"/>
      <c r="IO193" s="28"/>
      <c r="IP193" s="28"/>
      <c r="IQ193" s="28"/>
      <c r="IR193" s="28"/>
      <c r="IS193" s="28"/>
      <c r="IT193" s="28"/>
      <c r="IU193" s="28"/>
      <c r="IV193" s="28"/>
      <c r="IW193" s="28"/>
    </row>
    <row r="194" spans="1:257" s="1" customFormat="1" ht="15.6" hidden="1">
      <c r="A194" s="28"/>
      <c r="B194" s="28"/>
      <c r="C194" s="28"/>
      <c r="D194" s="28"/>
      <c r="E194" s="28"/>
      <c r="F194" s="152"/>
      <c r="G194" s="152"/>
      <c r="H194" s="152"/>
      <c r="I194" s="152"/>
      <c r="J194" s="152"/>
      <c r="K194" s="152"/>
      <c r="L194" s="152"/>
      <c r="M194" s="152"/>
      <c r="N194" s="152"/>
      <c r="O194" s="152"/>
      <c r="P194" s="152"/>
      <c r="Q194" s="152"/>
      <c r="R194" s="152"/>
      <c r="S194" s="152"/>
      <c r="T194" s="152"/>
      <c r="U194" s="152"/>
      <c r="V194" s="153"/>
      <c r="W194" s="152"/>
      <c r="X194" s="28"/>
      <c r="Y194" s="143"/>
      <c r="Z194" s="143"/>
      <c r="AA194" s="143"/>
      <c r="AB194" s="49"/>
      <c r="AC194" s="49"/>
      <c r="AD194" s="173" t="s">
        <v>369</v>
      </c>
      <c r="AE194" s="267" t="s">
        <v>463</v>
      </c>
      <c r="AF194" s="280" t="s">
        <v>450</v>
      </c>
      <c r="AG194" s="267">
        <v>30</v>
      </c>
      <c r="AH194" s="224" t="e">
        <f>NA()</f>
        <v>#N/A</v>
      </c>
      <c r="AI194" s="298">
        <v>16.149999999999999</v>
      </c>
      <c r="AJ194" s="298">
        <v>17.09</v>
      </c>
      <c r="AK194" s="300">
        <v>55.789714255932722</v>
      </c>
      <c r="AL194" s="301">
        <f t="shared" si="55"/>
        <v>41.842285691949542</v>
      </c>
      <c r="AM194" s="51"/>
      <c r="AN194" s="237"/>
      <c r="AO194" s="269" t="s">
        <v>179</v>
      </c>
      <c r="AP194" s="271" t="s">
        <v>464</v>
      </c>
      <c r="AQ194" s="271">
        <v>155.97692309999999</v>
      </c>
      <c r="AR194" s="274">
        <v>0.374</v>
      </c>
      <c r="AS194" s="275">
        <v>0.44</v>
      </c>
      <c r="AT194" s="276">
        <f>AR193</f>
        <v>0.39600000000000002</v>
      </c>
      <c r="AU194" s="276">
        <f>AR194</f>
        <v>0.374</v>
      </c>
      <c r="AV194" s="83">
        <v>20.2</v>
      </c>
      <c r="AW194" s="55"/>
      <c r="AX194" s="55"/>
      <c r="AY194" s="55"/>
      <c r="AZ194" s="55"/>
      <c r="BA194" s="55"/>
      <c r="BB194" s="55"/>
      <c r="BC194" s="28"/>
      <c r="BD194" s="28"/>
      <c r="BE194" s="28"/>
      <c r="BF194" s="28"/>
      <c r="BG194" s="28"/>
      <c r="BH194" s="28"/>
      <c r="BI194" s="28"/>
      <c r="BJ194" s="28"/>
      <c r="BK194" s="28"/>
      <c r="BL194" s="28"/>
      <c r="BM194" s="28"/>
      <c r="BN194" s="28"/>
      <c r="BO194" s="28"/>
      <c r="BP194" s="28"/>
      <c r="BQ194" s="28"/>
      <c r="BR194" s="28"/>
      <c r="BS194" s="28"/>
      <c r="BT194" s="28"/>
      <c r="BU194" s="28"/>
      <c r="BV194" s="28"/>
      <c r="BW194" s="28"/>
      <c r="BX194" s="28"/>
      <c r="BY194" s="28"/>
      <c r="BZ194" s="28"/>
      <c r="CA194" s="28"/>
      <c r="CB194" s="28"/>
      <c r="CC194" s="28"/>
      <c r="CD194" s="28"/>
      <c r="CE194" s="28"/>
      <c r="CF194" s="28"/>
      <c r="CG194" s="28"/>
      <c r="CH194" s="28"/>
      <c r="CI194" s="28"/>
      <c r="CJ194" s="28"/>
      <c r="CK194" s="28"/>
      <c r="CL194" s="28"/>
      <c r="CM194" s="28"/>
      <c r="CN194" s="28"/>
      <c r="CO194" s="28"/>
      <c r="CP194" s="28"/>
      <c r="CQ194" s="28"/>
      <c r="CR194" s="28"/>
      <c r="CS194" s="28"/>
      <c r="CT194" s="28"/>
      <c r="CU194" s="28"/>
      <c r="CV194" s="28"/>
      <c r="CW194" s="28"/>
      <c r="CX194" s="28"/>
      <c r="CY194" s="28"/>
      <c r="CZ194" s="28"/>
      <c r="DA194" s="28"/>
      <c r="DB194" s="28"/>
      <c r="DC194" s="28"/>
      <c r="DD194" s="28"/>
      <c r="DE194" s="28"/>
      <c r="DF194" s="28"/>
      <c r="DG194" s="28"/>
      <c r="DH194" s="28"/>
      <c r="DI194" s="28"/>
      <c r="DJ194" s="28"/>
      <c r="DK194" s="28"/>
      <c r="DL194" s="28"/>
      <c r="DM194" s="28"/>
      <c r="DN194" s="28"/>
      <c r="DO194" s="28"/>
      <c r="DP194" s="28"/>
      <c r="DQ194" s="28"/>
      <c r="DR194" s="28"/>
      <c r="DS194" s="28"/>
      <c r="DT194" s="28"/>
      <c r="DU194" s="28"/>
      <c r="DV194" s="28"/>
      <c r="DW194" s="28"/>
      <c r="DX194" s="28"/>
      <c r="DY194" s="28"/>
      <c r="DZ194" s="28"/>
      <c r="EA194" s="28"/>
      <c r="EB194" s="28"/>
      <c r="EC194" s="28"/>
      <c r="ED194" s="28"/>
      <c r="EE194" s="28"/>
      <c r="EF194" s="28"/>
      <c r="EG194" s="28"/>
      <c r="EH194" s="28"/>
      <c r="EI194" s="28"/>
      <c r="EJ194" s="28"/>
      <c r="EK194" s="28"/>
      <c r="EL194" s="28"/>
      <c r="EM194" s="28"/>
      <c r="EN194" s="28"/>
      <c r="EO194" s="28"/>
      <c r="EP194" s="28"/>
      <c r="EQ194" s="28"/>
      <c r="ER194" s="28"/>
      <c r="ES194" s="28"/>
      <c r="ET194" s="28"/>
      <c r="EU194" s="28"/>
      <c r="EV194" s="28"/>
      <c r="EW194" s="28"/>
      <c r="EX194" s="28"/>
      <c r="EY194" s="28"/>
      <c r="EZ194" s="28"/>
      <c r="FA194" s="28"/>
      <c r="FB194" s="28"/>
      <c r="FC194" s="28"/>
      <c r="FD194" s="28"/>
      <c r="FE194" s="28"/>
      <c r="FF194" s="28"/>
      <c r="FG194" s="28"/>
      <c r="FH194" s="28"/>
      <c r="FI194" s="28"/>
      <c r="FJ194" s="28"/>
      <c r="FK194" s="28"/>
      <c r="FL194" s="28"/>
      <c r="FM194" s="28"/>
      <c r="FN194" s="28"/>
      <c r="FO194" s="28"/>
      <c r="FP194" s="28"/>
      <c r="FQ194" s="28"/>
      <c r="FR194" s="28"/>
      <c r="FS194" s="28"/>
      <c r="FT194" s="28"/>
      <c r="FU194" s="28"/>
      <c r="FV194" s="28"/>
      <c r="FW194" s="28"/>
      <c r="FX194" s="28"/>
      <c r="FY194" s="28"/>
      <c r="FZ194" s="28"/>
      <c r="GA194" s="28"/>
      <c r="GB194" s="28"/>
      <c r="GC194" s="28"/>
      <c r="GD194" s="28"/>
      <c r="GE194" s="28"/>
      <c r="GF194" s="28"/>
      <c r="GG194" s="28"/>
      <c r="GH194" s="28"/>
      <c r="GI194" s="28"/>
      <c r="GJ194" s="28"/>
      <c r="GK194" s="28"/>
      <c r="GL194" s="28"/>
      <c r="GM194" s="28"/>
      <c r="GN194" s="28"/>
      <c r="GO194" s="28"/>
      <c r="GP194" s="28"/>
      <c r="GQ194" s="28"/>
      <c r="GR194" s="28"/>
      <c r="GS194" s="28"/>
      <c r="GT194" s="28"/>
      <c r="GU194" s="28"/>
      <c r="GV194" s="28"/>
      <c r="GW194" s="28"/>
      <c r="GX194" s="28"/>
      <c r="GY194" s="28"/>
      <c r="GZ194" s="28"/>
      <c r="HA194" s="28"/>
      <c r="HB194" s="28"/>
      <c r="HC194" s="28"/>
      <c r="HD194" s="28"/>
      <c r="HE194" s="28"/>
      <c r="HF194" s="28"/>
      <c r="HG194" s="28"/>
      <c r="HH194" s="28"/>
      <c r="HI194" s="28"/>
      <c r="HJ194" s="28"/>
      <c r="HK194" s="28"/>
      <c r="HL194" s="28"/>
      <c r="HM194" s="28"/>
      <c r="HN194" s="28"/>
      <c r="HO194" s="28"/>
      <c r="HP194" s="28"/>
      <c r="HQ194" s="28"/>
      <c r="HR194" s="28"/>
      <c r="HS194" s="28"/>
      <c r="HT194" s="28"/>
      <c r="HU194" s="28"/>
      <c r="HV194" s="28"/>
      <c r="HW194" s="28"/>
      <c r="HX194" s="28"/>
      <c r="HY194" s="28"/>
      <c r="HZ194" s="28"/>
      <c r="IA194" s="28"/>
      <c r="IB194" s="28"/>
      <c r="IC194" s="28"/>
      <c r="ID194" s="28"/>
      <c r="IE194" s="28"/>
      <c r="IF194" s="28"/>
      <c r="IG194" s="28"/>
      <c r="IH194" s="28"/>
      <c r="II194" s="28"/>
      <c r="IJ194" s="28"/>
      <c r="IK194" s="28"/>
      <c r="IL194" s="28"/>
      <c r="IM194" s="28"/>
      <c r="IN194" s="28"/>
      <c r="IO194" s="28"/>
      <c r="IP194" s="28"/>
      <c r="IQ194" s="28"/>
      <c r="IR194" s="28"/>
      <c r="IS194" s="28"/>
      <c r="IT194" s="28"/>
      <c r="IU194" s="28"/>
      <c r="IV194" s="28"/>
      <c r="IW194" s="28"/>
    </row>
    <row r="195" spans="1:257" s="1" customFormat="1" hidden="1">
      <c r="A195" s="28"/>
      <c r="B195" s="28"/>
      <c r="C195" s="28"/>
      <c r="D195" s="28"/>
      <c r="E195" s="28"/>
      <c r="F195" s="154"/>
      <c r="G195" s="154"/>
      <c r="H195" s="154"/>
      <c r="I195" s="154"/>
      <c r="J195" s="154"/>
      <c r="K195" s="154"/>
      <c r="L195" s="154"/>
      <c r="M195" s="154"/>
      <c r="N195" s="154"/>
      <c r="O195" s="154"/>
      <c r="P195" s="154"/>
      <c r="Q195" s="154"/>
      <c r="R195" s="154"/>
      <c r="S195" s="154"/>
      <c r="T195" s="154"/>
      <c r="U195" s="154"/>
      <c r="V195" s="154"/>
      <c r="W195" s="154"/>
      <c r="X195" s="155"/>
      <c r="Y195" s="143"/>
      <c r="Z195" s="143"/>
      <c r="AA195" s="143"/>
      <c r="AB195" s="49"/>
      <c r="AC195" s="49"/>
      <c r="AD195" s="173" t="s">
        <v>369</v>
      </c>
      <c r="AE195" s="267" t="s">
        <v>465</v>
      </c>
      <c r="AF195" s="280" t="s">
        <v>450</v>
      </c>
      <c r="AG195" s="267">
        <v>30</v>
      </c>
      <c r="AH195" s="224" t="e">
        <f>NA()</f>
        <v>#N/A</v>
      </c>
      <c r="AI195" s="298">
        <v>16.149999999999999</v>
      </c>
      <c r="AJ195" s="298">
        <v>17.09</v>
      </c>
      <c r="AK195" s="300">
        <v>55.789714255932722</v>
      </c>
      <c r="AL195" s="301">
        <f t="shared" si="55"/>
        <v>41.842285691949542</v>
      </c>
      <c r="AM195" s="51"/>
      <c r="AN195" s="237"/>
      <c r="AO195" s="269" t="s">
        <v>183</v>
      </c>
      <c r="AP195" s="271" t="s">
        <v>466</v>
      </c>
      <c r="AQ195" s="271">
        <v>61.565884619999999</v>
      </c>
      <c r="AR195" s="274">
        <v>0.36000000000000004</v>
      </c>
      <c r="AS195" s="275">
        <v>0.4</v>
      </c>
      <c r="AT195" s="276">
        <f>AR195</f>
        <v>0.36000000000000004</v>
      </c>
      <c r="AU195" s="276">
        <f>AR196</f>
        <v>0.34</v>
      </c>
      <c r="AV195" s="83">
        <v>15</v>
      </c>
      <c r="AW195" s="55"/>
      <c r="AX195" s="55"/>
      <c r="AY195" s="55"/>
      <c r="AZ195" s="55"/>
      <c r="BA195" s="55"/>
      <c r="BB195" s="55"/>
      <c r="BC195" s="28"/>
      <c r="BD195" s="28"/>
      <c r="BE195" s="28"/>
      <c r="BF195" s="28"/>
      <c r="BG195" s="28"/>
      <c r="BH195" s="28"/>
      <c r="BI195" s="28"/>
      <c r="BJ195" s="28"/>
      <c r="BK195" s="28"/>
      <c r="BL195" s="28"/>
      <c r="BM195" s="28"/>
      <c r="BN195" s="28"/>
      <c r="BO195" s="28"/>
      <c r="BP195" s="28"/>
      <c r="BQ195" s="28"/>
      <c r="BR195" s="28"/>
      <c r="BS195" s="28"/>
      <c r="BT195" s="28"/>
      <c r="BU195" s="28"/>
      <c r="BV195" s="28"/>
      <c r="BW195" s="28"/>
      <c r="BX195" s="28"/>
      <c r="BY195" s="28"/>
      <c r="BZ195" s="28"/>
      <c r="CA195" s="28"/>
      <c r="CB195" s="28"/>
      <c r="CC195" s="28"/>
      <c r="CD195" s="28"/>
      <c r="CE195" s="28"/>
      <c r="CF195" s="28"/>
      <c r="CG195" s="28"/>
      <c r="CH195" s="28"/>
      <c r="CI195" s="28"/>
      <c r="CJ195" s="28"/>
      <c r="CK195" s="28"/>
      <c r="CL195" s="28"/>
      <c r="CM195" s="28"/>
      <c r="CN195" s="28"/>
      <c r="CO195" s="28"/>
      <c r="CP195" s="28"/>
      <c r="CQ195" s="28"/>
      <c r="CR195" s="28"/>
      <c r="CS195" s="28"/>
      <c r="CT195" s="28"/>
      <c r="CU195" s="28"/>
      <c r="CV195" s="28"/>
      <c r="CW195" s="28"/>
      <c r="CX195" s="28"/>
      <c r="CY195" s="28"/>
      <c r="CZ195" s="28"/>
      <c r="DA195" s="28"/>
      <c r="DB195" s="28"/>
      <c r="DC195" s="28"/>
      <c r="DD195" s="28"/>
      <c r="DE195" s="28"/>
      <c r="DF195" s="28"/>
      <c r="DG195" s="28"/>
      <c r="DH195" s="28"/>
      <c r="DI195" s="28"/>
      <c r="DJ195" s="28"/>
      <c r="DK195" s="28"/>
      <c r="DL195" s="28"/>
      <c r="DM195" s="28"/>
      <c r="DN195" s="28"/>
      <c r="DO195" s="28"/>
      <c r="DP195" s="28"/>
      <c r="DQ195" s="28"/>
      <c r="DR195" s="28"/>
      <c r="DS195" s="28"/>
      <c r="DT195" s="28"/>
      <c r="DU195" s="28"/>
      <c r="DV195" s="28"/>
      <c r="DW195" s="28"/>
      <c r="DX195" s="28"/>
      <c r="DY195" s="28"/>
      <c r="DZ195" s="28"/>
      <c r="EA195" s="28"/>
      <c r="EB195" s="28"/>
      <c r="EC195" s="28"/>
      <c r="ED195" s="28"/>
      <c r="EE195" s="28"/>
      <c r="EF195" s="28"/>
      <c r="EG195" s="28"/>
      <c r="EH195" s="28"/>
      <c r="EI195" s="28"/>
      <c r="EJ195" s="28"/>
      <c r="EK195" s="28"/>
      <c r="EL195" s="28"/>
      <c r="EM195" s="28"/>
      <c r="EN195" s="28"/>
      <c r="EO195" s="28"/>
      <c r="EP195" s="28"/>
      <c r="EQ195" s="28"/>
      <c r="ER195" s="28"/>
      <c r="ES195" s="28"/>
      <c r="ET195" s="28"/>
      <c r="EU195" s="28"/>
      <c r="EV195" s="28"/>
      <c r="EW195" s="28"/>
      <c r="EX195" s="28"/>
      <c r="EY195" s="28"/>
      <c r="EZ195" s="28"/>
      <c r="FA195" s="28"/>
      <c r="FB195" s="28"/>
      <c r="FC195" s="28"/>
      <c r="FD195" s="28"/>
      <c r="FE195" s="28"/>
      <c r="FF195" s="28"/>
      <c r="FG195" s="28"/>
      <c r="FH195" s="28"/>
      <c r="FI195" s="28"/>
      <c r="FJ195" s="28"/>
      <c r="FK195" s="28"/>
      <c r="FL195" s="28"/>
      <c r="FM195" s="28"/>
      <c r="FN195" s="28"/>
      <c r="FO195" s="28"/>
      <c r="FP195" s="28"/>
      <c r="FQ195" s="28"/>
      <c r="FR195" s="28"/>
      <c r="FS195" s="28"/>
      <c r="FT195" s="28"/>
      <c r="FU195" s="28"/>
      <c r="FV195" s="28"/>
      <c r="FW195" s="28"/>
      <c r="FX195" s="28"/>
      <c r="FY195" s="28"/>
      <c r="FZ195" s="28"/>
      <c r="GA195" s="28"/>
      <c r="GB195" s="28"/>
      <c r="GC195" s="28"/>
      <c r="GD195" s="28"/>
      <c r="GE195" s="28"/>
      <c r="GF195" s="28"/>
      <c r="GG195" s="28"/>
      <c r="GH195" s="28"/>
      <c r="GI195" s="28"/>
      <c r="GJ195" s="28"/>
      <c r="GK195" s="28"/>
      <c r="GL195" s="28"/>
      <c r="GM195" s="28"/>
      <c r="GN195" s="28"/>
      <c r="GO195" s="28"/>
      <c r="GP195" s="28"/>
      <c r="GQ195" s="28"/>
      <c r="GR195" s="28"/>
      <c r="GS195" s="28"/>
      <c r="GT195" s="28"/>
      <c r="GU195" s="28"/>
      <c r="GV195" s="28"/>
      <c r="GW195" s="28"/>
      <c r="GX195" s="28"/>
      <c r="GY195" s="28"/>
      <c r="GZ195" s="28"/>
      <c r="HA195" s="28"/>
      <c r="HB195" s="28"/>
      <c r="HC195" s="28"/>
      <c r="HD195" s="28"/>
      <c r="HE195" s="28"/>
      <c r="HF195" s="28"/>
      <c r="HG195" s="28"/>
      <c r="HH195" s="28"/>
      <c r="HI195" s="28"/>
      <c r="HJ195" s="28"/>
      <c r="HK195" s="28"/>
      <c r="HL195" s="28"/>
      <c r="HM195" s="28"/>
      <c r="HN195" s="28"/>
      <c r="HO195" s="28"/>
      <c r="HP195" s="28"/>
      <c r="HQ195" s="28"/>
      <c r="HR195" s="28"/>
      <c r="HS195" s="28"/>
      <c r="HT195" s="28"/>
      <c r="HU195" s="28"/>
      <c r="HV195" s="28"/>
      <c r="HW195" s="28"/>
      <c r="HX195" s="28"/>
      <c r="HY195" s="28"/>
      <c r="HZ195" s="28"/>
      <c r="IA195" s="28"/>
      <c r="IB195" s="28"/>
      <c r="IC195" s="28"/>
      <c r="ID195" s="28"/>
      <c r="IE195" s="28"/>
      <c r="IF195" s="28"/>
      <c r="IG195" s="28"/>
      <c r="IH195" s="28"/>
      <c r="II195" s="28"/>
      <c r="IJ195" s="28"/>
      <c r="IK195" s="28"/>
      <c r="IL195" s="28"/>
      <c r="IM195" s="28"/>
      <c r="IN195" s="28"/>
      <c r="IO195" s="28"/>
      <c r="IP195" s="28"/>
      <c r="IQ195" s="28"/>
      <c r="IR195" s="28"/>
      <c r="IS195" s="28"/>
      <c r="IT195" s="28"/>
      <c r="IU195" s="28"/>
      <c r="IV195" s="28"/>
      <c r="IW195" s="28"/>
    </row>
    <row r="196" spans="1:257" s="1" customFormat="1" hidden="1">
      <c r="A196" s="154"/>
      <c r="B196" s="154"/>
      <c r="C196" s="154"/>
      <c r="D196" s="154"/>
      <c r="E196" s="154"/>
      <c r="F196" s="154"/>
      <c r="G196" s="154"/>
      <c r="H196" s="154"/>
      <c r="I196" s="154"/>
      <c r="J196" s="154"/>
      <c r="K196" s="154"/>
      <c r="L196" s="154"/>
      <c r="M196" s="154"/>
      <c r="N196" s="154"/>
      <c r="O196" s="154"/>
      <c r="P196" s="154"/>
      <c r="Q196" s="154"/>
      <c r="R196" s="154"/>
      <c r="S196" s="154"/>
      <c r="T196" s="154"/>
      <c r="U196" s="154"/>
      <c r="V196" s="28"/>
      <c r="W196" s="154"/>
      <c r="X196" s="152"/>
      <c r="Y196" s="156"/>
      <c r="Z196" s="156"/>
      <c r="AA196" s="155"/>
      <c r="AB196" s="49"/>
      <c r="AC196" s="49"/>
      <c r="AD196" s="173" t="s">
        <v>369</v>
      </c>
      <c r="AE196" s="267" t="s">
        <v>467</v>
      </c>
      <c r="AF196" s="280" t="s">
        <v>468</v>
      </c>
      <c r="AG196" s="267">
        <v>40</v>
      </c>
      <c r="AH196" s="224" t="e">
        <f>NA()</f>
        <v>#N/A</v>
      </c>
      <c r="AI196" s="298">
        <v>17.100000000000001</v>
      </c>
      <c r="AJ196" s="298">
        <v>30</v>
      </c>
      <c r="AK196" s="300">
        <v>75.062524635254931</v>
      </c>
      <c r="AL196" s="301">
        <f t="shared" si="55"/>
        <v>56.296893476441198</v>
      </c>
      <c r="AM196" s="51"/>
      <c r="AN196" s="237"/>
      <c r="AO196" s="269" t="s">
        <v>183</v>
      </c>
      <c r="AP196" s="271" t="s">
        <v>469</v>
      </c>
      <c r="AQ196" s="271">
        <v>105.7175481</v>
      </c>
      <c r="AR196" s="274">
        <v>0.34</v>
      </c>
      <c r="AS196" s="275">
        <v>0.4</v>
      </c>
      <c r="AT196" s="276">
        <f>AR195</f>
        <v>0.36000000000000004</v>
      </c>
      <c r="AU196" s="276">
        <f>AR196</f>
        <v>0.34</v>
      </c>
      <c r="AV196" s="83">
        <v>19</v>
      </c>
      <c r="AW196" s="95"/>
      <c r="AX196" s="53"/>
      <c r="AY196" s="53"/>
      <c r="AZ196" s="53"/>
      <c r="BA196" s="53"/>
      <c r="BB196" s="53"/>
      <c r="BC196" s="28"/>
      <c r="BD196" s="28"/>
      <c r="BE196" s="28"/>
      <c r="BF196" s="28"/>
      <c r="BG196" s="28"/>
      <c r="BH196" s="28"/>
      <c r="BI196" s="28"/>
      <c r="BJ196" s="28"/>
      <c r="BK196" s="28"/>
      <c r="BL196" s="28"/>
      <c r="BM196" s="28"/>
      <c r="BN196" s="28"/>
      <c r="BO196" s="28"/>
      <c r="BP196" s="28"/>
      <c r="BQ196" s="28"/>
      <c r="BR196" s="28"/>
      <c r="BS196" s="28"/>
      <c r="BT196" s="28"/>
      <c r="BU196" s="28"/>
      <c r="BV196" s="28"/>
      <c r="BW196" s="28"/>
      <c r="BX196" s="28"/>
      <c r="BY196" s="28"/>
      <c r="BZ196" s="28"/>
      <c r="CA196" s="28"/>
      <c r="CB196" s="28"/>
      <c r="CC196" s="28"/>
      <c r="CD196" s="28"/>
      <c r="CE196" s="28"/>
      <c r="CF196" s="28"/>
      <c r="CG196" s="28"/>
      <c r="CH196" s="28"/>
      <c r="CI196" s="28"/>
      <c r="CJ196" s="28"/>
      <c r="CK196" s="28"/>
      <c r="CL196" s="28"/>
      <c r="CM196" s="28"/>
      <c r="CN196" s="28"/>
      <c r="CO196" s="28"/>
      <c r="CP196" s="28"/>
      <c r="CQ196" s="28"/>
      <c r="CR196" s="28"/>
      <c r="CS196" s="28"/>
      <c r="CT196" s="28"/>
      <c r="CU196" s="28"/>
      <c r="CV196" s="28"/>
      <c r="CW196" s="28"/>
      <c r="CX196" s="28"/>
      <c r="CY196" s="28"/>
      <c r="CZ196" s="28"/>
      <c r="DA196" s="28"/>
      <c r="DB196" s="28"/>
      <c r="DC196" s="28"/>
      <c r="DD196" s="28"/>
      <c r="DE196" s="28"/>
      <c r="DF196" s="28"/>
      <c r="DG196" s="28"/>
      <c r="DH196" s="28"/>
      <c r="DI196" s="28"/>
      <c r="DJ196" s="28"/>
      <c r="DK196" s="28"/>
      <c r="DL196" s="28"/>
      <c r="DM196" s="28"/>
      <c r="DN196" s="28"/>
      <c r="DO196" s="28"/>
      <c r="DP196" s="28"/>
      <c r="DQ196" s="28"/>
      <c r="DR196" s="28"/>
      <c r="DS196" s="28"/>
      <c r="DT196" s="28"/>
      <c r="DU196" s="28"/>
      <c r="DV196" s="28"/>
      <c r="DW196" s="28"/>
      <c r="DX196" s="28"/>
      <c r="DY196" s="28"/>
      <c r="DZ196" s="28"/>
      <c r="EA196" s="28"/>
      <c r="EB196" s="28"/>
      <c r="EC196" s="28"/>
      <c r="ED196" s="28"/>
      <c r="EE196" s="28"/>
      <c r="EF196" s="28"/>
      <c r="EG196" s="28"/>
      <c r="EH196" s="28"/>
      <c r="EI196" s="28"/>
      <c r="EJ196" s="28"/>
      <c r="EK196" s="28"/>
      <c r="EL196" s="28"/>
      <c r="EM196" s="28"/>
      <c r="EN196" s="28"/>
      <c r="EO196" s="28"/>
      <c r="EP196" s="28"/>
      <c r="EQ196" s="28"/>
      <c r="ER196" s="28"/>
      <c r="ES196" s="28"/>
      <c r="ET196" s="28"/>
      <c r="EU196" s="28"/>
      <c r="EV196" s="28"/>
      <c r="EW196" s="28"/>
      <c r="EX196" s="28"/>
      <c r="EY196" s="28"/>
      <c r="EZ196" s="28"/>
      <c r="FA196" s="28"/>
      <c r="FB196" s="28"/>
      <c r="FC196" s="28"/>
      <c r="FD196" s="28"/>
      <c r="FE196" s="28"/>
      <c r="FF196" s="28"/>
      <c r="FG196" s="28"/>
      <c r="FH196" s="28"/>
      <c r="FI196" s="28"/>
      <c r="FJ196" s="28"/>
      <c r="FK196" s="28"/>
      <c r="FL196" s="28"/>
      <c r="FM196" s="28"/>
      <c r="FN196" s="28"/>
      <c r="FO196" s="28"/>
      <c r="FP196" s="28"/>
      <c r="FQ196" s="28"/>
      <c r="FR196" s="28"/>
      <c r="FS196" s="28"/>
      <c r="FT196" s="28"/>
      <c r="FU196" s="28"/>
      <c r="FV196" s="28"/>
      <c r="FW196" s="28"/>
      <c r="FX196" s="28"/>
      <c r="FY196" s="28"/>
      <c r="FZ196" s="28"/>
      <c r="GA196" s="28"/>
      <c r="GB196" s="28"/>
      <c r="GC196" s="28"/>
      <c r="GD196" s="28"/>
      <c r="GE196" s="28"/>
      <c r="GF196" s="28"/>
      <c r="GG196" s="28"/>
      <c r="GH196" s="28"/>
      <c r="GI196" s="28"/>
      <c r="GJ196" s="28"/>
      <c r="GK196" s="28"/>
      <c r="GL196" s="28"/>
      <c r="GM196" s="28"/>
      <c r="GN196" s="28"/>
      <c r="GO196" s="28"/>
      <c r="GP196" s="28"/>
      <c r="GQ196" s="28"/>
      <c r="GR196" s="28"/>
      <c r="GS196" s="28"/>
      <c r="GT196" s="28"/>
      <c r="GU196" s="28"/>
      <c r="GV196" s="28"/>
      <c r="GW196" s="28"/>
      <c r="GX196" s="28"/>
      <c r="GY196" s="28"/>
      <c r="GZ196" s="28"/>
      <c r="HA196" s="28"/>
      <c r="HB196" s="28"/>
      <c r="HC196" s="28"/>
      <c r="HD196" s="28"/>
      <c r="HE196" s="28"/>
      <c r="HF196" s="28"/>
      <c r="HG196" s="28"/>
      <c r="HH196" s="28"/>
      <c r="HI196" s="28"/>
      <c r="HJ196" s="28"/>
      <c r="HK196" s="28"/>
      <c r="HL196" s="28"/>
      <c r="HM196" s="28"/>
      <c r="HN196" s="28"/>
      <c r="HO196" s="28"/>
      <c r="HP196" s="28"/>
      <c r="HQ196" s="28"/>
      <c r="HR196" s="28"/>
      <c r="HS196" s="28"/>
      <c r="HT196" s="28"/>
      <c r="HU196" s="28"/>
      <c r="HV196" s="28"/>
      <c r="HW196" s="28"/>
      <c r="HX196" s="28"/>
      <c r="HY196" s="28"/>
      <c r="HZ196" s="28"/>
      <c r="IA196" s="28"/>
      <c r="IB196" s="28"/>
      <c r="IC196" s="28"/>
      <c r="ID196" s="28"/>
      <c r="IE196" s="28"/>
      <c r="IF196" s="28"/>
      <c r="IG196" s="28"/>
      <c r="IH196" s="28"/>
      <c r="II196" s="28"/>
      <c r="IJ196" s="28"/>
      <c r="IK196" s="28"/>
      <c r="IL196" s="28"/>
      <c r="IM196" s="28"/>
      <c r="IN196" s="28"/>
      <c r="IO196" s="28"/>
      <c r="IP196" s="28"/>
      <c r="IQ196" s="28"/>
      <c r="IR196" s="28"/>
      <c r="IS196" s="28"/>
      <c r="IT196" s="28"/>
      <c r="IU196" s="28"/>
      <c r="IV196" s="28"/>
      <c r="IW196" s="28"/>
    </row>
    <row r="197" spans="1:257" s="1" customFormat="1" ht="15.6" hidden="1">
      <c r="A197" s="28"/>
      <c r="B197" s="28"/>
      <c r="C197" s="153"/>
      <c r="D197" s="153"/>
      <c r="E197" s="153"/>
      <c r="F197" s="153"/>
      <c r="G197" s="153"/>
      <c r="H197" s="153"/>
      <c r="I197" s="153"/>
      <c r="J197" s="153"/>
      <c r="K197" s="153"/>
      <c r="L197" s="153"/>
      <c r="M197" s="153"/>
      <c r="N197" s="153"/>
      <c r="O197" s="153"/>
      <c r="P197" s="153"/>
      <c r="Q197" s="153"/>
      <c r="R197" s="153"/>
      <c r="S197" s="153"/>
      <c r="T197" s="153"/>
      <c r="U197" s="153"/>
      <c r="V197" s="153"/>
      <c r="W197" s="153"/>
      <c r="X197" s="153"/>
      <c r="Y197" s="153"/>
      <c r="Z197" s="153"/>
      <c r="AA197" s="153"/>
      <c r="AB197" s="49"/>
      <c r="AC197" s="49"/>
      <c r="AD197" s="173" t="s">
        <v>369</v>
      </c>
      <c r="AE197" s="267" t="s">
        <v>470</v>
      </c>
      <c r="AF197" s="280" t="s">
        <v>468</v>
      </c>
      <c r="AG197" s="267">
        <v>40</v>
      </c>
      <c r="AH197" s="224" t="e">
        <f>NA()</f>
        <v>#N/A</v>
      </c>
      <c r="AI197" s="298">
        <v>17.100000000000001</v>
      </c>
      <c r="AJ197" s="298">
        <v>30</v>
      </c>
      <c r="AK197" s="300">
        <v>75.062524635254931</v>
      </c>
      <c r="AL197" s="301">
        <f t="shared" si="55"/>
        <v>56.296893476441198</v>
      </c>
      <c r="AM197" s="51"/>
      <c r="AN197" s="237"/>
      <c r="AO197" s="269" t="s">
        <v>185</v>
      </c>
      <c r="AP197" s="271" t="s">
        <v>471</v>
      </c>
      <c r="AQ197" s="271">
        <v>61.415666209999998</v>
      </c>
      <c r="AR197" s="274">
        <v>0.35100000000000003</v>
      </c>
      <c r="AS197" s="275">
        <v>0.39</v>
      </c>
      <c r="AT197" s="276">
        <f>AR197</f>
        <v>0.35100000000000003</v>
      </c>
      <c r="AU197" s="276">
        <f>AR198</f>
        <v>0.33150000000000002</v>
      </c>
      <c r="AV197" s="83">
        <v>14.8</v>
      </c>
      <c r="AW197" s="55"/>
      <c r="AX197" s="55"/>
      <c r="AY197" s="55"/>
      <c r="AZ197" s="55"/>
      <c r="BA197" s="55"/>
      <c r="BB197" s="55"/>
      <c r="BC197" s="28"/>
      <c r="BD197" s="28"/>
      <c r="BE197" s="28"/>
      <c r="BF197" s="28"/>
      <c r="BG197" s="28"/>
      <c r="BH197" s="28"/>
      <c r="BI197" s="28"/>
      <c r="BJ197" s="28"/>
      <c r="BK197" s="28"/>
      <c r="BL197" s="28"/>
      <c r="BM197" s="28"/>
      <c r="BN197" s="28"/>
      <c r="BO197" s="28"/>
      <c r="BP197" s="28"/>
      <c r="BQ197" s="28"/>
      <c r="BR197" s="28"/>
      <c r="BS197" s="28"/>
      <c r="BT197" s="28"/>
      <c r="BU197" s="28"/>
      <c r="BV197" s="28"/>
      <c r="BW197" s="28"/>
      <c r="BX197" s="28"/>
      <c r="BY197" s="28"/>
      <c r="BZ197" s="28"/>
      <c r="CA197" s="28"/>
      <c r="CB197" s="28"/>
      <c r="CC197" s="28"/>
      <c r="CD197" s="28"/>
      <c r="CE197" s="28"/>
      <c r="CF197" s="28"/>
      <c r="CG197" s="28"/>
      <c r="CH197" s="28"/>
      <c r="CI197" s="28"/>
      <c r="CJ197" s="28"/>
      <c r="CK197" s="28"/>
      <c r="CL197" s="28"/>
      <c r="CM197" s="28"/>
      <c r="CN197" s="28"/>
      <c r="CO197" s="28"/>
      <c r="CP197" s="28"/>
      <c r="CQ197" s="28"/>
      <c r="CR197" s="28"/>
      <c r="CS197" s="28"/>
      <c r="CT197" s="28"/>
      <c r="CU197" s="28"/>
      <c r="CV197" s="28"/>
      <c r="CW197" s="28"/>
      <c r="CX197" s="28"/>
      <c r="CY197" s="28"/>
      <c r="CZ197" s="28"/>
      <c r="DA197" s="28"/>
      <c r="DB197" s="28"/>
      <c r="DC197" s="28"/>
      <c r="DD197" s="28"/>
      <c r="DE197" s="28"/>
      <c r="DF197" s="28"/>
      <c r="DG197" s="28"/>
      <c r="DH197" s="28"/>
      <c r="DI197" s="28"/>
      <c r="DJ197" s="28"/>
      <c r="DK197" s="28"/>
      <c r="DL197" s="28"/>
      <c r="DM197" s="28"/>
      <c r="DN197" s="28"/>
      <c r="DO197" s="28"/>
      <c r="DP197" s="28"/>
      <c r="DQ197" s="28"/>
      <c r="DR197" s="28"/>
      <c r="DS197" s="28"/>
      <c r="DT197" s="28"/>
      <c r="DU197" s="28"/>
      <c r="DV197" s="28"/>
      <c r="DW197" s="28"/>
      <c r="DX197" s="28"/>
      <c r="DY197" s="28"/>
      <c r="DZ197" s="28"/>
      <c r="EA197" s="28"/>
      <c r="EB197" s="28"/>
      <c r="EC197" s="28"/>
      <c r="ED197" s="28"/>
      <c r="EE197" s="28"/>
      <c r="EF197" s="28"/>
      <c r="EG197" s="28"/>
      <c r="EH197" s="28"/>
      <c r="EI197" s="28"/>
      <c r="EJ197" s="28"/>
      <c r="EK197" s="28"/>
      <c r="EL197" s="28"/>
      <c r="EM197" s="28"/>
      <c r="EN197" s="28"/>
      <c r="EO197" s="28"/>
      <c r="EP197" s="28"/>
      <c r="EQ197" s="28"/>
      <c r="ER197" s="28"/>
      <c r="ES197" s="28"/>
      <c r="ET197" s="28"/>
      <c r="EU197" s="28"/>
      <c r="EV197" s="28"/>
      <c r="EW197" s="28"/>
      <c r="EX197" s="28"/>
      <c r="EY197" s="28"/>
      <c r="EZ197" s="28"/>
      <c r="FA197" s="28"/>
      <c r="FB197" s="28"/>
      <c r="FC197" s="28"/>
      <c r="FD197" s="28"/>
      <c r="FE197" s="28"/>
      <c r="FF197" s="28"/>
      <c r="FG197" s="28"/>
      <c r="FH197" s="28"/>
      <c r="FI197" s="28"/>
      <c r="FJ197" s="28"/>
      <c r="FK197" s="28"/>
      <c r="FL197" s="28"/>
      <c r="FM197" s="28"/>
      <c r="FN197" s="28"/>
      <c r="FO197" s="28"/>
      <c r="FP197" s="28"/>
      <c r="FQ197" s="28"/>
      <c r="FR197" s="28"/>
      <c r="FS197" s="28"/>
      <c r="FT197" s="28"/>
      <c r="FU197" s="28"/>
      <c r="FV197" s="28"/>
      <c r="FW197" s="28"/>
      <c r="FX197" s="28"/>
      <c r="FY197" s="28"/>
      <c r="FZ197" s="28"/>
      <c r="GA197" s="28"/>
      <c r="GB197" s="28"/>
      <c r="GC197" s="28"/>
      <c r="GD197" s="28"/>
      <c r="GE197" s="28"/>
      <c r="GF197" s="28"/>
      <c r="GG197" s="28"/>
      <c r="GH197" s="28"/>
      <c r="GI197" s="28"/>
      <c r="GJ197" s="28"/>
      <c r="GK197" s="28"/>
      <c r="GL197" s="28"/>
      <c r="GM197" s="28"/>
      <c r="GN197" s="28"/>
      <c r="GO197" s="28"/>
      <c r="GP197" s="28"/>
      <c r="GQ197" s="28"/>
      <c r="GR197" s="28"/>
      <c r="GS197" s="28"/>
      <c r="GT197" s="28"/>
      <c r="GU197" s="28"/>
      <c r="GV197" s="28"/>
      <c r="GW197" s="28"/>
      <c r="GX197" s="28"/>
      <c r="GY197" s="28"/>
      <c r="GZ197" s="28"/>
      <c r="HA197" s="28"/>
      <c r="HB197" s="28"/>
      <c r="HC197" s="28"/>
      <c r="HD197" s="28"/>
      <c r="HE197" s="28"/>
      <c r="HF197" s="28"/>
      <c r="HG197" s="28"/>
      <c r="HH197" s="28"/>
      <c r="HI197" s="28"/>
      <c r="HJ197" s="28"/>
      <c r="HK197" s="28"/>
      <c r="HL197" s="28"/>
      <c r="HM197" s="28"/>
      <c r="HN197" s="28"/>
      <c r="HO197" s="28"/>
      <c r="HP197" s="28"/>
      <c r="HQ197" s="28"/>
      <c r="HR197" s="28"/>
      <c r="HS197" s="28"/>
      <c r="HT197" s="28"/>
      <c r="HU197" s="28"/>
      <c r="HV197" s="28"/>
      <c r="HW197" s="28"/>
      <c r="HX197" s="28"/>
      <c r="HY197" s="28"/>
      <c r="HZ197" s="28"/>
      <c r="IA197" s="28"/>
      <c r="IB197" s="28"/>
      <c r="IC197" s="28"/>
      <c r="ID197" s="28"/>
      <c r="IE197" s="28"/>
      <c r="IF197" s="28"/>
      <c r="IG197" s="28"/>
      <c r="IH197" s="28"/>
      <c r="II197" s="28"/>
      <c r="IJ197" s="28"/>
      <c r="IK197" s="28"/>
      <c r="IL197" s="28"/>
      <c r="IM197" s="28"/>
      <c r="IN197" s="28"/>
      <c r="IO197" s="28"/>
      <c r="IP197" s="28"/>
      <c r="IQ197" s="28"/>
      <c r="IR197" s="28"/>
      <c r="IS197" s="28"/>
      <c r="IT197" s="28"/>
      <c r="IU197" s="28"/>
      <c r="IV197" s="28"/>
      <c r="IW197" s="28"/>
    </row>
    <row r="198" spans="1:257" s="1" customFormat="1" ht="14.4" hidden="1">
      <c r="A198" s="157"/>
      <c r="B198" s="157"/>
      <c r="C198" s="157"/>
      <c r="D198" s="157"/>
      <c r="E198" s="157"/>
      <c r="F198" s="28"/>
      <c r="G198" s="28"/>
      <c r="H198" s="28"/>
      <c r="I198" s="28"/>
      <c r="J198" s="28"/>
      <c r="K198" s="28"/>
      <c r="L198" s="28"/>
      <c r="M198" s="28"/>
      <c r="N198" s="28"/>
      <c r="O198" s="28"/>
      <c r="P198" s="28"/>
      <c r="Q198" s="28"/>
      <c r="R198" s="28"/>
      <c r="S198" s="28"/>
      <c r="T198" s="28"/>
      <c r="U198" s="28"/>
      <c r="V198" s="28"/>
      <c r="W198" s="28"/>
      <c r="X198" s="28"/>
      <c r="Y198" s="28"/>
      <c r="Z198" s="28"/>
      <c r="AA198" s="28"/>
      <c r="AB198" s="49"/>
      <c r="AC198" s="49"/>
      <c r="AD198" s="173" t="s">
        <v>369</v>
      </c>
      <c r="AE198" s="267" t="s">
        <v>472</v>
      </c>
      <c r="AF198" s="280" t="s">
        <v>468</v>
      </c>
      <c r="AG198" s="267">
        <v>40</v>
      </c>
      <c r="AH198" s="224" t="e">
        <f>NA()</f>
        <v>#N/A</v>
      </c>
      <c r="AI198" s="298">
        <v>17.100000000000001</v>
      </c>
      <c r="AJ198" s="298">
        <v>30</v>
      </c>
      <c r="AK198" s="300">
        <v>75.062524635254931</v>
      </c>
      <c r="AL198" s="301">
        <f t="shared" si="55"/>
        <v>56.296893476441198</v>
      </c>
      <c r="AM198" s="51"/>
      <c r="AN198" s="237"/>
      <c r="AO198" s="269" t="s">
        <v>185</v>
      </c>
      <c r="AP198" s="271" t="s">
        <v>473</v>
      </c>
      <c r="AQ198" s="271">
        <v>90.426820050000003</v>
      </c>
      <c r="AR198" s="274">
        <v>0.33150000000000002</v>
      </c>
      <c r="AS198" s="275">
        <v>0.39</v>
      </c>
      <c r="AT198" s="276">
        <f>AR197</f>
        <v>0.35100000000000003</v>
      </c>
      <c r="AU198" s="276">
        <f>AR198</f>
        <v>0.33150000000000002</v>
      </c>
      <c r="AV198" s="83">
        <v>18.7</v>
      </c>
      <c r="AW198" s="55"/>
      <c r="AX198" s="55"/>
      <c r="AY198" s="55"/>
      <c r="AZ198" s="55"/>
      <c r="BA198" s="55"/>
      <c r="BB198" s="55"/>
      <c r="BC198" s="28"/>
      <c r="BD198" s="28"/>
      <c r="BE198" s="28"/>
      <c r="BF198" s="28"/>
      <c r="BG198" s="28"/>
      <c r="BH198" s="28"/>
      <c r="BI198" s="28"/>
      <c r="BJ198" s="28"/>
      <c r="BK198" s="28"/>
      <c r="BL198" s="28"/>
      <c r="BM198" s="28"/>
      <c r="BN198" s="28"/>
      <c r="BO198" s="28"/>
      <c r="BP198" s="28"/>
      <c r="BQ198" s="28"/>
      <c r="BR198" s="28"/>
      <c r="BS198" s="28"/>
      <c r="BT198" s="28"/>
      <c r="BU198" s="28"/>
      <c r="BV198" s="28"/>
      <c r="BW198" s="28"/>
      <c r="BX198" s="28"/>
      <c r="BY198" s="28"/>
      <c r="BZ198" s="28"/>
      <c r="CA198" s="28"/>
      <c r="CB198" s="28"/>
      <c r="CC198" s="28"/>
      <c r="CD198" s="28"/>
      <c r="CE198" s="28"/>
      <c r="CF198" s="28"/>
      <c r="CG198" s="28"/>
      <c r="CH198" s="28"/>
      <c r="CI198" s="28"/>
      <c r="CJ198" s="28"/>
      <c r="CK198" s="28"/>
      <c r="CL198" s="28"/>
      <c r="CM198" s="28"/>
      <c r="CN198" s="28"/>
      <c r="CO198" s="28"/>
      <c r="CP198" s="28"/>
      <c r="CQ198" s="28"/>
      <c r="CR198" s="28"/>
      <c r="CS198" s="28"/>
      <c r="CT198" s="28"/>
      <c r="CU198" s="28"/>
      <c r="CV198" s="28"/>
      <c r="CW198" s="28"/>
      <c r="CX198" s="28"/>
      <c r="CY198" s="28"/>
      <c r="CZ198" s="28"/>
      <c r="DA198" s="28"/>
      <c r="DB198" s="28"/>
      <c r="DC198" s="28"/>
      <c r="DD198" s="28"/>
      <c r="DE198" s="28"/>
      <c r="DF198" s="28"/>
      <c r="DG198" s="28"/>
      <c r="DH198" s="28"/>
      <c r="DI198" s="28"/>
      <c r="DJ198" s="28"/>
      <c r="DK198" s="28"/>
      <c r="DL198" s="28"/>
      <c r="DM198" s="28"/>
      <c r="DN198" s="28"/>
      <c r="DO198" s="28"/>
      <c r="DP198" s="28"/>
      <c r="DQ198" s="28"/>
      <c r="DR198" s="28"/>
      <c r="DS198" s="28"/>
      <c r="DT198" s="28"/>
      <c r="DU198" s="28"/>
      <c r="DV198" s="28"/>
      <c r="DW198" s="28"/>
      <c r="DX198" s="28"/>
      <c r="DY198" s="28"/>
      <c r="DZ198" s="28"/>
      <c r="EA198" s="28"/>
      <c r="EB198" s="28"/>
      <c r="EC198" s="28"/>
      <c r="ED198" s="28"/>
      <c r="EE198" s="28"/>
      <c r="EF198" s="28"/>
      <c r="EG198" s="28"/>
      <c r="EH198" s="28"/>
      <c r="EI198" s="28"/>
      <c r="EJ198" s="28"/>
      <c r="EK198" s="28"/>
      <c r="EL198" s="28"/>
      <c r="EM198" s="28"/>
      <c r="EN198" s="28"/>
      <c r="EO198" s="28"/>
      <c r="EP198" s="28"/>
      <c r="EQ198" s="28"/>
      <c r="ER198" s="28"/>
      <c r="ES198" s="28"/>
      <c r="ET198" s="28"/>
      <c r="EU198" s="28"/>
      <c r="EV198" s="28"/>
      <c r="EW198" s="28"/>
      <c r="EX198" s="28"/>
      <c r="EY198" s="28"/>
      <c r="EZ198" s="28"/>
      <c r="FA198" s="28"/>
      <c r="FB198" s="28"/>
      <c r="FC198" s="28"/>
      <c r="FD198" s="28"/>
      <c r="FE198" s="28"/>
      <c r="FF198" s="28"/>
      <c r="FG198" s="28"/>
      <c r="FH198" s="28"/>
      <c r="FI198" s="28"/>
      <c r="FJ198" s="28"/>
      <c r="FK198" s="28"/>
      <c r="FL198" s="28"/>
      <c r="FM198" s="28"/>
      <c r="FN198" s="28"/>
      <c r="FO198" s="28"/>
      <c r="FP198" s="28"/>
      <c r="FQ198" s="28"/>
      <c r="FR198" s="28"/>
      <c r="FS198" s="28"/>
      <c r="FT198" s="28"/>
      <c r="FU198" s="28"/>
      <c r="FV198" s="28"/>
      <c r="FW198" s="28"/>
      <c r="FX198" s="28"/>
      <c r="FY198" s="28"/>
      <c r="FZ198" s="28"/>
      <c r="GA198" s="28"/>
      <c r="GB198" s="28"/>
      <c r="GC198" s="28"/>
      <c r="GD198" s="28"/>
      <c r="GE198" s="28"/>
      <c r="GF198" s="28"/>
      <c r="GG198" s="28"/>
      <c r="GH198" s="28"/>
      <c r="GI198" s="28"/>
      <c r="GJ198" s="28"/>
      <c r="GK198" s="28"/>
      <c r="GL198" s="28"/>
      <c r="GM198" s="28"/>
      <c r="GN198" s="28"/>
      <c r="GO198" s="28"/>
      <c r="GP198" s="28"/>
      <c r="GQ198" s="28"/>
      <c r="GR198" s="28"/>
      <c r="GS198" s="28"/>
      <c r="GT198" s="28"/>
      <c r="GU198" s="28"/>
      <c r="GV198" s="28"/>
      <c r="GW198" s="28"/>
      <c r="GX198" s="28"/>
      <c r="GY198" s="28"/>
      <c r="GZ198" s="28"/>
      <c r="HA198" s="28"/>
      <c r="HB198" s="28"/>
      <c r="HC198" s="28"/>
      <c r="HD198" s="28"/>
      <c r="HE198" s="28"/>
      <c r="HF198" s="28"/>
      <c r="HG198" s="28"/>
      <c r="HH198" s="28"/>
      <c r="HI198" s="28"/>
      <c r="HJ198" s="28"/>
      <c r="HK198" s="28"/>
      <c r="HL198" s="28"/>
      <c r="HM198" s="28"/>
      <c r="HN198" s="28"/>
      <c r="HO198" s="28"/>
      <c r="HP198" s="28"/>
      <c r="HQ198" s="28"/>
      <c r="HR198" s="28"/>
      <c r="HS198" s="28"/>
      <c r="HT198" s="28"/>
      <c r="HU198" s="28"/>
      <c r="HV198" s="28"/>
      <c r="HW198" s="28"/>
      <c r="HX198" s="28"/>
      <c r="HY198" s="28"/>
      <c r="HZ198" s="28"/>
      <c r="IA198" s="28"/>
      <c r="IB198" s="28"/>
      <c r="IC198" s="28"/>
      <c r="ID198" s="28"/>
      <c r="IE198" s="28"/>
      <c r="IF198" s="28"/>
      <c r="IG198" s="28"/>
      <c r="IH198" s="28"/>
      <c r="II198" s="28"/>
      <c r="IJ198" s="28"/>
      <c r="IK198" s="28"/>
      <c r="IL198" s="28"/>
      <c r="IM198" s="28"/>
      <c r="IN198" s="28"/>
      <c r="IO198" s="28"/>
      <c r="IP198" s="28"/>
      <c r="IQ198" s="28"/>
      <c r="IR198" s="28"/>
      <c r="IS198" s="28"/>
      <c r="IT198" s="28"/>
      <c r="IU198" s="28"/>
      <c r="IV198" s="28"/>
      <c r="IW198" s="28"/>
    </row>
    <row r="199" spans="1:257" s="1" customFormat="1" ht="14.4" hidden="1">
      <c r="A199" s="158"/>
      <c r="B199" s="157"/>
      <c r="C199" s="157"/>
      <c r="D199" s="157"/>
      <c r="E199" s="157"/>
      <c r="F199" s="28"/>
      <c r="G199" s="28"/>
      <c r="H199" s="28"/>
      <c r="I199" s="28"/>
      <c r="J199" s="28"/>
      <c r="K199" s="28"/>
      <c r="L199" s="28"/>
      <c r="M199" s="28"/>
      <c r="N199" s="28"/>
      <c r="O199" s="28"/>
      <c r="P199" s="28"/>
      <c r="Q199" s="28"/>
      <c r="R199" s="28"/>
      <c r="S199" s="28"/>
      <c r="T199" s="28"/>
      <c r="U199" s="28"/>
      <c r="V199" s="28"/>
      <c r="W199" s="28"/>
      <c r="X199" s="28"/>
      <c r="Y199" s="28"/>
      <c r="Z199" s="28"/>
      <c r="AA199" s="28"/>
      <c r="AB199" s="49"/>
      <c r="AC199" s="49"/>
      <c r="AD199" s="173" t="s">
        <v>369</v>
      </c>
      <c r="AE199" s="267" t="s">
        <v>474</v>
      </c>
      <c r="AF199" s="280" t="s">
        <v>468</v>
      </c>
      <c r="AG199" s="267">
        <v>40</v>
      </c>
      <c r="AH199" s="224" t="e">
        <f>NA()</f>
        <v>#N/A</v>
      </c>
      <c r="AI199" s="298">
        <v>17.100000000000001</v>
      </c>
      <c r="AJ199" s="302">
        <v>30</v>
      </c>
      <c r="AK199" s="300">
        <v>75.062524635254931</v>
      </c>
      <c r="AL199" s="301">
        <f t="shared" si="55"/>
        <v>56.296893476441198</v>
      </c>
      <c r="AM199" s="51"/>
      <c r="AN199" s="237"/>
      <c r="AO199" s="269" t="s">
        <v>187</v>
      </c>
      <c r="AP199" s="271" t="s">
        <v>475</v>
      </c>
      <c r="AQ199" s="271">
        <v>42.94985294</v>
      </c>
      <c r="AR199" s="274">
        <v>0.34200000000000003</v>
      </c>
      <c r="AS199" s="275">
        <v>0.38</v>
      </c>
      <c r="AT199" s="276">
        <f>AR199</f>
        <v>0.34200000000000003</v>
      </c>
      <c r="AU199" s="276">
        <f>AR200</f>
        <v>0.32300000000000001</v>
      </c>
      <c r="AV199" s="83">
        <v>14.6</v>
      </c>
      <c r="AW199" s="55"/>
      <c r="AX199" s="55"/>
      <c r="AY199" s="55"/>
      <c r="AZ199" s="55"/>
      <c r="BA199" s="55"/>
      <c r="BB199" s="55"/>
      <c r="BC199" s="28"/>
      <c r="BD199" s="28"/>
      <c r="BE199" s="28"/>
      <c r="BF199" s="28"/>
      <c r="BG199" s="28"/>
      <c r="BH199" s="28"/>
      <c r="BI199" s="28"/>
      <c r="BJ199" s="28"/>
      <c r="BK199" s="28"/>
      <c r="BL199" s="28"/>
      <c r="BM199" s="28"/>
      <c r="BN199" s="28"/>
      <c r="BO199" s="28"/>
      <c r="BP199" s="28"/>
      <c r="BQ199" s="28"/>
      <c r="BR199" s="28"/>
      <c r="BS199" s="28"/>
      <c r="BT199" s="28"/>
      <c r="BU199" s="28"/>
      <c r="BV199" s="28"/>
      <c r="BW199" s="28"/>
      <c r="BX199" s="28"/>
      <c r="BY199" s="28"/>
      <c r="BZ199" s="28"/>
      <c r="CA199" s="28"/>
      <c r="CB199" s="28"/>
      <c r="CC199" s="28"/>
      <c r="CD199" s="28"/>
      <c r="CE199" s="28"/>
      <c r="CF199" s="28"/>
      <c r="CG199" s="28"/>
      <c r="CH199" s="28"/>
      <c r="CI199" s="28"/>
      <c r="CJ199" s="28"/>
      <c r="CK199" s="28"/>
      <c r="CL199" s="28"/>
      <c r="CM199" s="28"/>
      <c r="CN199" s="28"/>
      <c r="CO199" s="28"/>
      <c r="CP199" s="28"/>
      <c r="CQ199" s="28"/>
      <c r="CR199" s="28"/>
      <c r="CS199" s="28"/>
      <c r="CT199" s="28"/>
      <c r="CU199" s="28"/>
      <c r="CV199" s="28"/>
      <c r="CW199" s="28"/>
      <c r="CX199" s="28"/>
      <c r="CY199" s="28"/>
      <c r="CZ199" s="28"/>
      <c r="DA199" s="28"/>
      <c r="DB199" s="28"/>
      <c r="DC199" s="28"/>
      <c r="DD199" s="28"/>
      <c r="DE199" s="28"/>
      <c r="DF199" s="28"/>
      <c r="DG199" s="28"/>
      <c r="DH199" s="28"/>
      <c r="DI199" s="28"/>
      <c r="DJ199" s="28"/>
      <c r="DK199" s="28"/>
      <c r="DL199" s="28"/>
      <c r="DM199" s="28"/>
      <c r="DN199" s="28"/>
      <c r="DO199" s="28"/>
      <c r="DP199" s="28"/>
      <c r="DQ199" s="28"/>
      <c r="DR199" s="28"/>
      <c r="DS199" s="28"/>
      <c r="DT199" s="28"/>
      <c r="DU199" s="28"/>
      <c r="DV199" s="28"/>
      <c r="DW199" s="28"/>
      <c r="DX199" s="28"/>
      <c r="DY199" s="28"/>
      <c r="DZ199" s="28"/>
      <c r="EA199" s="28"/>
      <c r="EB199" s="28"/>
      <c r="EC199" s="28"/>
      <c r="ED199" s="28"/>
      <c r="EE199" s="28"/>
      <c r="EF199" s="28"/>
      <c r="EG199" s="28"/>
      <c r="EH199" s="28"/>
      <c r="EI199" s="28"/>
      <c r="EJ199" s="28"/>
      <c r="EK199" s="28"/>
      <c r="EL199" s="28"/>
      <c r="EM199" s="28"/>
      <c r="EN199" s="28"/>
      <c r="EO199" s="28"/>
      <c r="EP199" s="28"/>
      <c r="EQ199" s="28"/>
      <c r="ER199" s="28"/>
      <c r="ES199" s="28"/>
      <c r="ET199" s="28"/>
      <c r="EU199" s="28"/>
      <c r="EV199" s="28"/>
      <c r="EW199" s="28"/>
      <c r="EX199" s="28"/>
      <c r="EY199" s="28"/>
      <c r="EZ199" s="28"/>
      <c r="FA199" s="28"/>
      <c r="FB199" s="28"/>
      <c r="FC199" s="28"/>
      <c r="FD199" s="28"/>
      <c r="FE199" s="28"/>
      <c r="FF199" s="28"/>
      <c r="FG199" s="28"/>
      <c r="FH199" s="28"/>
      <c r="FI199" s="28"/>
      <c r="FJ199" s="28"/>
      <c r="FK199" s="28"/>
      <c r="FL199" s="28"/>
      <c r="FM199" s="28"/>
      <c r="FN199" s="28"/>
      <c r="FO199" s="28"/>
      <c r="FP199" s="28"/>
      <c r="FQ199" s="28"/>
      <c r="FR199" s="28"/>
      <c r="FS199" s="28"/>
      <c r="FT199" s="28"/>
      <c r="FU199" s="28"/>
      <c r="FV199" s="28"/>
      <c r="FW199" s="28"/>
      <c r="FX199" s="28"/>
      <c r="FY199" s="28"/>
      <c r="FZ199" s="28"/>
      <c r="GA199" s="28"/>
      <c r="GB199" s="28"/>
      <c r="GC199" s="28"/>
      <c r="GD199" s="28"/>
      <c r="GE199" s="28"/>
      <c r="GF199" s="28"/>
      <c r="GG199" s="28"/>
      <c r="GH199" s="28"/>
      <c r="GI199" s="28"/>
      <c r="GJ199" s="28"/>
      <c r="GK199" s="28"/>
      <c r="GL199" s="28"/>
      <c r="GM199" s="28"/>
      <c r="GN199" s="28"/>
      <c r="GO199" s="28"/>
      <c r="GP199" s="28"/>
      <c r="GQ199" s="28"/>
      <c r="GR199" s="28"/>
      <c r="GS199" s="28"/>
      <c r="GT199" s="28"/>
      <c r="GU199" s="28"/>
      <c r="GV199" s="28"/>
      <c r="GW199" s="28"/>
      <c r="GX199" s="28"/>
      <c r="GY199" s="28"/>
      <c r="GZ199" s="28"/>
      <c r="HA199" s="28"/>
      <c r="HB199" s="28"/>
      <c r="HC199" s="28"/>
      <c r="HD199" s="28"/>
      <c r="HE199" s="28"/>
      <c r="HF199" s="28"/>
      <c r="HG199" s="28"/>
      <c r="HH199" s="28"/>
      <c r="HI199" s="28"/>
      <c r="HJ199" s="28"/>
      <c r="HK199" s="28"/>
      <c r="HL199" s="28"/>
      <c r="HM199" s="28"/>
      <c r="HN199" s="28"/>
      <c r="HO199" s="28"/>
      <c r="HP199" s="28"/>
      <c r="HQ199" s="28"/>
      <c r="HR199" s="28"/>
      <c r="HS199" s="28"/>
      <c r="HT199" s="28"/>
      <c r="HU199" s="28"/>
      <c r="HV199" s="28"/>
      <c r="HW199" s="28"/>
      <c r="HX199" s="28"/>
      <c r="HY199" s="28"/>
      <c r="HZ199" s="28"/>
      <c r="IA199" s="28"/>
      <c r="IB199" s="28"/>
      <c r="IC199" s="28"/>
      <c r="ID199" s="28"/>
      <c r="IE199" s="28"/>
      <c r="IF199" s="28"/>
      <c r="IG199" s="28"/>
      <c r="IH199" s="28"/>
      <c r="II199" s="28"/>
      <c r="IJ199" s="28"/>
      <c r="IK199" s="28"/>
      <c r="IL199" s="28"/>
      <c r="IM199" s="28"/>
      <c r="IN199" s="28"/>
      <c r="IO199" s="28"/>
      <c r="IP199" s="28"/>
      <c r="IQ199" s="28"/>
      <c r="IR199" s="28"/>
      <c r="IS199" s="28"/>
      <c r="IT199" s="28"/>
      <c r="IU199" s="28"/>
      <c r="IV199" s="28"/>
      <c r="IW199" s="28"/>
    </row>
    <row r="200" spans="1:257" s="1" customFormat="1" ht="17.25" hidden="1" customHeight="1">
      <c r="A200" s="157"/>
      <c r="B200" s="157"/>
      <c r="C200" s="157"/>
      <c r="D200" s="157"/>
      <c r="E200" s="157"/>
      <c r="F200" s="28"/>
      <c r="G200" s="28"/>
      <c r="H200" s="28"/>
      <c r="I200" s="28"/>
      <c r="J200" s="28"/>
      <c r="K200" s="28"/>
      <c r="L200" s="28"/>
      <c r="M200" s="28"/>
      <c r="N200" s="28"/>
      <c r="O200" s="28"/>
      <c r="P200" s="28"/>
      <c r="Q200" s="28"/>
      <c r="R200" s="28"/>
      <c r="S200" s="28"/>
      <c r="T200" s="28"/>
      <c r="U200" s="28"/>
      <c r="V200" s="28"/>
      <c r="W200" s="28"/>
      <c r="X200" s="28"/>
      <c r="Y200" s="28"/>
      <c r="Z200" s="28"/>
      <c r="AA200" s="28"/>
      <c r="AB200" s="49"/>
      <c r="AC200" s="49"/>
      <c r="AD200" s="173" t="s">
        <v>369</v>
      </c>
      <c r="AE200" s="267" t="s">
        <v>476</v>
      </c>
      <c r="AF200" s="280" t="s">
        <v>468</v>
      </c>
      <c r="AG200" s="267">
        <v>40</v>
      </c>
      <c r="AH200" s="224" t="e">
        <f>NA()</f>
        <v>#N/A</v>
      </c>
      <c r="AI200" s="298">
        <v>17.100000000000001</v>
      </c>
      <c r="AJ200" s="302">
        <v>30</v>
      </c>
      <c r="AK200" s="300">
        <v>75.062524635254931</v>
      </c>
      <c r="AL200" s="301">
        <f t="shared" si="55"/>
        <v>56.296893476441198</v>
      </c>
      <c r="AM200" s="51"/>
      <c r="AN200" s="237"/>
      <c r="AO200" s="269" t="s">
        <v>187</v>
      </c>
      <c r="AP200" s="271" t="s">
        <v>477</v>
      </c>
      <c r="AQ200" s="271">
        <v>94.244915160000005</v>
      </c>
      <c r="AR200" s="274">
        <v>0.32300000000000001</v>
      </c>
      <c r="AS200" s="275">
        <v>0.38</v>
      </c>
      <c r="AT200" s="276">
        <f>AR199</f>
        <v>0.34200000000000003</v>
      </c>
      <c r="AU200" s="276">
        <f>AR200</f>
        <v>0.32300000000000001</v>
      </c>
      <c r="AV200" s="83">
        <v>18.399999999999999</v>
      </c>
      <c r="AW200" s="55"/>
      <c r="AX200" s="55"/>
      <c r="AY200" s="55"/>
      <c r="AZ200" s="55"/>
      <c r="BA200" s="55"/>
      <c r="BB200" s="55"/>
      <c r="BC200" s="28"/>
      <c r="BD200" s="28"/>
      <c r="BE200" s="28"/>
      <c r="BF200" s="28"/>
      <c r="BG200" s="28"/>
      <c r="BH200" s="28"/>
      <c r="BI200" s="28"/>
      <c r="BJ200" s="28"/>
      <c r="BK200" s="28"/>
      <c r="BL200" s="28"/>
      <c r="BM200" s="28"/>
      <c r="BN200" s="28"/>
      <c r="BO200" s="28"/>
      <c r="BP200" s="28"/>
      <c r="BQ200" s="28"/>
      <c r="BR200" s="28"/>
      <c r="BS200" s="28"/>
      <c r="BT200" s="28"/>
      <c r="BU200" s="28"/>
      <c r="BV200" s="28"/>
      <c r="BW200" s="28"/>
      <c r="BX200" s="28"/>
      <c r="BY200" s="28"/>
      <c r="BZ200" s="28"/>
      <c r="CA200" s="28"/>
      <c r="CB200" s="28"/>
      <c r="CC200" s="28"/>
      <c r="CD200" s="28"/>
      <c r="CE200" s="28"/>
      <c r="CF200" s="28"/>
      <c r="CG200" s="28"/>
      <c r="CH200" s="28"/>
      <c r="CI200" s="28"/>
      <c r="CJ200" s="28"/>
      <c r="CK200" s="28"/>
      <c r="CL200" s="28"/>
      <c r="CM200" s="28"/>
      <c r="CN200" s="28"/>
      <c r="CO200" s="28"/>
      <c r="CP200" s="28"/>
      <c r="CQ200" s="28"/>
      <c r="CR200" s="28"/>
      <c r="CS200" s="28"/>
      <c r="CT200" s="28"/>
      <c r="CU200" s="28"/>
      <c r="CV200" s="28"/>
      <c r="CW200" s="28"/>
      <c r="CX200" s="28"/>
      <c r="CY200" s="28"/>
      <c r="CZ200" s="28"/>
      <c r="DA200" s="28"/>
      <c r="DB200" s="28"/>
      <c r="DC200" s="28"/>
      <c r="DD200" s="28"/>
      <c r="DE200" s="28"/>
      <c r="DF200" s="28"/>
      <c r="DG200" s="28"/>
      <c r="DH200" s="28"/>
      <c r="DI200" s="28"/>
      <c r="DJ200" s="28"/>
      <c r="DK200" s="28"/>
      <c r="DL200" s="28"/>
      <c r="DM200" s="28"/>
      <c r="DN200" s="28"/>
      <c r="DO200" s="28"/>
      <c r="DP200" s="28"/>
      <c r="DQ200" s="28"/>
      <c r="DR200" s="28"/>
      <c r="DS200" s="28"/>
      <c r="DT200" s="28"/>
      <c r="DU200" s="28"/>
      <c r="DV200" s="28"/>
      <c r="DW200" s="28"/>
      <c r="DX200" s="28"/>
      <c r="DY200" s="28"/>
      <c r="DZ200" s="28"/>
      <c r="EA200" s="28"/>
      <c r="EB200" s="28"/>
      <c r="EC200" s="28"/>
      <c r="ED200" s="28"/>
      <c r="EE200" s="28"/>
      <c r="EF200" s="28"/>
      <c r="EG200" s="28"/>
      <c r="EH200" s="28"/>
      <c r="EI200" s="28"/>
      <c r="EJ200" s="28"/>
      <c r="EK200" s="28"/>
      <c r="EL200" s="28"/>
      <c r="EM200" s="28"/>
      <c r="EN200" s="28"/>
      <c r="EO200" s="28"/>
      <c r="EP200" s="28"/>
      <c r="EQ200" s="28"/>
      <c r="ER200" s="28"/>
      <c r="ES200" s="28"/>
      <c r="ET200" s="28"/>
      <c r="EU200" s="28"/>
      <c r="EV200" s="28"/>
      <c r="EW200" s="28"/>
      <c r="EX200" s="28"/>
      <c r="EY200" s="28"/>
      <c r="EZ200" s="28"/>
      <c r="FA200" s="28"/>
      <c r="FB200" s="28"/>
      <c r="FC200" s="28"/>
      <c r="FD200" s="28"/>
      <c r="FE200" s="28"/>
      <c r="FF200" s="28"/>
      <c r="FG200" s="28"/>
      <c r="FH200" s="28"/>
      <c r="FI200" s="28"/>
      <c r="FJ200" s="28"/>
      <c r="FK200" s="28"/>
      <c r="FL200" s="28"/>
      <c r="FM200" s="28"/>
      <c r="FN200" s="28"/>
      <c r="FO200" s="28"/>
      <c r="FP200" s="28"/>
      <c r="FQ200" s="28"/>
      <c r="FR200" s="28"/>
      <c r="FS200" s="28"/>
      <c r="FT200" s="28"/>
      <c r="FU200" s="28"/>
      <c r="FV200" s="28"/>
      <c r="FW200" s="28"/>
      <c r="FX200" s="28"/>
      <c r="FY200" s="28"/>
      <c r="FZ200" s="28"/>
      <c r="GA200" s="28"/>
      <c r="GB200" s="28"/>
      <c r="GC200" s="28"/>
      <c r="GD200" s="28"/>
      <c r="GE200" s="28"/>
      <c r="GF200" s="28"/>
      <c r="GG200" s="28"/>
      <c r="GH200" s="28"/>
      <c r="GI200" s="28"/>
      <c r="GJ200" s="28"/>
      <c r="GK200" s="28"/>
      <c r="GL200" s="28"/>
      <c r="GM200" s="28"/>
      <c r="GN200" s="28"/>
      <c r="GO200" s="28"/>
      <c r="GP200" s="28"/>
      <c r="GQ200" s="28"/>
      <c r="GR200" s="28"/>
      <c r="GS200" s="28"/>
      <c r="GT200" s="28"/>
      <c r="GU200" s="28"/>
      <c r="GV200" s="28"/>
      <c r="GW200" s="28"/>
      <c r="GX200" s="28"/>
      <c r="GY200" s="28"/>
      <c r="GZ200" s="28"/>
      <c r="HA200" s="28"/>
      <c r="HB200" s="28"/>
      <c r="HC200" s="28"/>
      <c r="HD200" s="28"/>
      <c r="HE200" s="28"/>
      <c r="HF200" s="28"/>
      <c r="HG200" s="28"/>
      <c r="HH200" s="28"/>
      <c r="HI200" s="28"/>
      <c r="HJ200" s="28"/>
      <c r="HK200" s="28"/>
      <c r="HL200" s="28"/>
      <c r="HM200" s="28"/>
      <c r="HN200" s="28"/>
      <c r="HO200" s="28"/>
      <c r="HP200" s="28"/>
      <c r="HQ200" s="28"/>
      <c r="HR200" s="28"/>
      <c r="HS200" s="28"/>
      <c r="HT200" s="28"/>
      <c r="HU200" s="28"/>
      <c r="HV200" s="28"/>
      <c r="HW200" s="28"/>
      <c r="HX200" s="28"/>
      <c r="HY200" s="28"/>
      <c r="HZ200" s="28"/>
      <c r="IA200" s="28"/>
      <c r="IB200" s="28"/>
      <c r="IC200" s="28"/>
      <c r="ID200" s="28"/>
      <c r="IE200" s="28"/>
      <c r="IF200" s="28"/>
      <c r="IG200" s="28"/>
      <c r="IH200" s="28"/>
      <c r="II200" s="28"/>
      <c r="IJ200" s="28"/>
      <c r="IK200" s="28"/>
      <c r="IL200" s="28"/>
      <c r="IM200" s="28"/>
      <c r="IN200" s="28"/>
      <c r="IO200" s="28"/>
      <c r="IP200" s="28"/>
      <c r="IQ200" s="28"/>
      <c r="IR200" s="28"/>
      <c r="IS200" s="28"/>
      <c r="IT200" s="28"/>
      <c r="IU200" s="28"/>
      <c r="IV200" s="28"/>
      <c r="IW200" s="28"/>
    </row>
    <row r="201" spans="1:257" s="27" customFormat="1" ht="17.25" hidden="1" customHeight="1">
      <c r="A201" s="159"/>
      <c r="B201" s="159"/>
      <c r="C201" s="159"/>
      <c r="D201" s="159"/>
      <c r="E201" s="159"/>
      <c r="F201" s="159"/>
      <c r="G201" s="159"/>
      <c r="H201" s="159"/>
      <c r="I201" s="159"/>
      <c r="J201" s="159"/>
      <c r="K201" s="159"/>
      <c r="L201" s="159"/>
      <c r="M201" s="159"/>
      <c r="N201" s="159"/>
      <c r="O201" s="159"/>
      <c r="P201" s="159"/>
      <c r="Q201" s="159"/>
      <c r="R201" s="159"/>
      <c r="S201" s="159"/>
      <c r="T201" s="159"/>
      <c r="U201" s="159"/>
      <c r="V201" s="159"/>
      <c r="W201" s="159"/>
      <c r="X201" s="159"/>
      <c r="Y201" s="159"/>
      <c r="Z201" s="159"/>
      <c r="AA201" s="159"/>
      <c r="AB201" s="49"/>
      <c r="AC201" s="97"/>
      <c r="AD201" s="173" t="s">
        <v>369</v>
      </c>
      <c r="AE201" s="267" t="s">
        <v>478</v>
      </c>
      <c r="AF201" s="280" t="s">
        <v>468</v>
      </c>
      <c r="AG201" s="267">
        <v>40</v>
      </c>
      <c r="AH201" s="224" t="e">
        <f>NA()</f>
        <v>#N/A</v>
      </c>
      <c r="AI201" s="298">
        <v>17.100000000000001</v>
      </c>
      <c r="AJ201" s="302">
        <v>30</v>
      </c>
      <c r="AK201" s="300">
        <v>75.062524635254931</v>
      </c>
      <c r="AL201" s="301">
        <f t="shared" si="55"/>
        <v>56.296893476441198</v>
      </c>
      <c r="AM201" s="51"/>
      <c r="AN201" s="237"/>
      <c r="AO201" s="269" t="s">
        <v>189</v>
      </c>
      <c r="AP201" s="271" t="s">
        <v>479</v>
      </c>
      <c r="AQ201" s="271">
        <v>26.324192310000001</v>
      </c>
      <c r="AR201" s="274">
        <v>0.34200000000000003</v>
      </c>
      <c r="AS201" s="275">
        <v>0.38</v>
      </c>
      <c r="AT201" s="276">
        <f>AR201</f>
        <v>0.34200000000000003</v>
      </c>
      <c r="AU201" s="276">
        <f>AR202</f>
        <v>0.32300000000000001</v>
      </c>
      <c r="AV201" s="83">
        <v>10.53</v>
      </c>
      <c r="AW201" s="85"/>
      <c r="AX201" s="85"/>
      <c r="AY201" s="85"/>
      <c r="AZ201" s="85"/>
      <c r="BA201" s="85"/>
      <c r="BB201" s="85"/>
    </row>
    <row r="202" spans="1:257" s="27" customFormat="1" ht="17.25" hidden="1" customHeight="1">
      <c r="A202" s="159"/>
      <c r="B202" s="159"/>
      <c r="C202" s="159"/>
      <c r="D202" s="159"/>
      <c r="E202" s="159"/>
      <c r="F202" s="159"/>
      <c r="G202" s="159"/>
      <c r="H202" s="159"/>
      <c r="I202" s="159"/>
      <c r="J202" s="159"/>
      <c r="K202" s="159"/>
      <c r="L202" s="159"/>
      <c r="M202" s="159"/>
      <c r="N202" s="159"/>
      <c r="O202" s="159"/>
      <c r="P202" s="159"/>
      <c r="Q202" s="159"/>
      <c r="R202" s="159"/>
      <c r="S202" s="159"/>
      <c r="T202" s="159"/>
      <c r="U202" s="159"/>
      <c r="V202" s="159"/>
      <c r="W202" s="159"/>
      <c r="X202" s="159"/>
      <c r="Y202" s="159"/>
      <c r="Z202" s="159"/>
      <c r="AA202" s="159"/>
      <c r="AB202" s="49"/>
      <c r="AC202" s="97"/>
      <c r="AD202" s="173" t="s">
        <v>369</v>
      </c>
      <c r="AE202" s="267" t="s">
        <v>480</v>
      </c>
      <c r="AF202" s="280" t="s">
        <v>429</v>
      </c>
      <c r="AG202" s="267">
        <v>15</v>
      </c>
      <c r="AH202" s="224" t="e">
        <f>NA()</f>
        <v>#N/A</v>
      </c>
      <c r="AI202" s="298">
        <v>15.2</v>
      </c>
      <c r="AJ202" s="298">
        <v>16.14</v>
      </c>
      <c r="AK202" s="300">
        <v>45.932261736178134</v>
      </c>
      <c r="AL202" s="301">
        <f t="shared" si="55"/>
        <v>34.449196302133601</v>
      </c>
      <c r="AM202" s="51"/>
      <c r="AN202" s="237"/>
      <c r="AO202" s="269" t="s">
        <v>189</v>
      </c>
      <c r="AP202" s="270" t="s">
        <v>481</v>
      </c>
      <c r="AQ202" s="270">
        <v>74.847605770000001</v>
      </c>
      <c r="AR202" s="274">
        <v>0.32300000000000001</v>
      </c>
      <c r="AS202" s="275">
        <v>0.38</v>
      </c>
      <c r="AT202" s="276">
        <f>AR201</f>
        <v>0.34200000000000003</v>
      </c>
      <c r="AU202" s="276">
        <f>AR202</f>
        <v>0.32300000000000001</v>
      </c>
      <c r="AV202" s="83">
        <v>18.399999999999999</v>
      </c>
      <c r="AW202" s="85"/>
      <c r="AX202" s="85"/>
      <c r="AY202" s="85"/>
      <c r="AZ202" s="85"/>
      <c r="BA202" s="85"/>
      <c r="BB202" s="85"/>
    </row>
    <row r="203" spans="1:257" s="27" customFormat="1" ht="17.25" hidden="1" customHeight="1">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49"/>
      <c r="AC203" s="97"/>
      <c r="AD203" s="173" t="s">
        <v>369</v>
      </c>
      <c r="AE203" s="267" t="s">
        <v>482</v>
      </c>
      <c r="AF203" s="280" t="s">
        <v>429</v>
      </c>
      <c r="AG203" s="267">
        <v>15</v>
      </c>
      <c r="AH203" s="224" t="e">
        <f>NA()</f>
        <v>#N/A</v>
      </c>
      <c r="AI203" s="298">
        <v>15.2</v>
      </c>
      <c r="AJ203" s="298">
        <v>16.14</v>
      </c>
      <c r="AK203" s="300">
        <v>45.932261736178134</v>
      </c>
      <c r="AL203" s="301">
        <f t="shared" si="55"/>
        <v>34.449196302133601</v>
      </c>
      <c r="AM203" s="51"/>
      <c r="AN203" s="237" t="s">
        <v>483</v>
      </c>
      <c r="AO203" s="269" t="s">
        <v>191</v>
      </c>
      <c r="AP203" s="270" t="s">
        <v>484</v>
      </c>
      <c r="AQ203" s="270">
        <v>101.39077810000001</v>
      </c>
      <c r="AR203" s="274">
        <v>0.45</v>
      </c>
      <c r="AS203" s="275">
        <v>0.5</v>
      </c>
      <c r="AT203" s="276">
        <f>AR203</f>
        <v>0.45</v>
      </c>
      <c r="AU203" s="276">
        <f>AR204</f>
        <v>0.42499999999999999</v>
      </c>
      <c r="AV203" s="83">
        <v>8.11</v>
      </c>
      <c r="AW203" s="85"/>
      <c r="AX203" s="85"/>
      <c r="AY203" s="85"/>
      <c r="AZ203" s="85"/>
      <c r="BA203" s="85"/>
      <c r="BB203" s="85"/>
    </row>
    <row r="204" spans="1:257" s="27" customFormat="1" ht="17.25" hidden="1" customHeight="1">
      <c r="A204" s="476"/>
      <c r="B204" s="160"/>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49"/>
      <c r="AC204" s="97"/>
      <c r="AD204" s="173" t="s">
        <v>369</v>
      </c>
      <c r="AE204" s="267" t="s">
        <v>485</v>
      </c>
      <c r="AF204" s="280" t="s">
        <v>429</v>
      </c>
      <c r="AG204" s="267">
        <v>15</v>
      </c>
      <c r="AH204" s="224" t="e">
        <f>NA()</f>
        <v>#N/A</v>
      </c>
      <c r="AI204" s="298">
        <v>15.2</v>
      </c>
      <c r="AJ204" s="298">
        <v>16.14</v>
      </c>
      <c r="AK204" s="300">
        <v>45.932261736178134</v>
      </c>
      <c r="AL204" s="301">
        <f t="shared" si="55"/>
        <v>34.449196302133601</v>
      </c>
      <c r="AM204" s="51"/>
      <c r="AN204" s="237" t="s">
        <v>483</v>
      </c>
      <c r="AO204" s="269" t="s">
        <v>191</v>
      </c>
      <c r="AP204" s="270" t="s">
        <v>486</v>
      </c>
      <c r="AQ204" s="270">
        <v>185.4184443</v>
      </c>
      <c r="AR204" s="274">
        <v>0.42499999999999999</v>
      </c>
      <c r="AS204" s="275">
        <v>0.5</v>
      </c>
      <c r="AT204" s="276">
        <f>AR203</f>
        <v>0.45</v>
      </c>
      <c r="AU204" s="276">
        <f>AR204</f>
        <v>0.42499999999999999</v>
      </c>
      <c r="AV204" s="83">
        <v>14.83</v>
      </c>
      <c r="AW204" s="85"/>
      <c r="AX204" s="85"/>
      <c r="AY204" s="85"/>
      <c r="AZ204" s="85"/>
      <c r="BA204" s="85"/>
      <c r="BB204" s="85"/>
    </row>
    <row r="205" spans="1:257" s="1" customFormat="1" ht="17.25" hidden="1" customHeight="1">
      <c r="A205" s="476"/>
      <c r="B205" s="160"/>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49"/>
      <c r="AC205" s="49"/>
      <c r="AD205" s="173" t="s">
        <v>369</v>
      </c>
      <c r="AE205" s="267" t="s">
        <v>487</v>
      </c>
      <c r="AF205" s="280" t="s">
        <v>429</v>
      </c>
      <c r="AG205" s="267">
        <v>15</v>
      </c>
      <c r="AH205" s="224" t="e">
        <f>NA()</f>
        <v>#N/A</v>
      </c>
      <c r="AI205" s="298">
        <v>15.2</v>
      </c>
      <c r="AJ205" s="298">
        <v>16.14</v>
      </c>
      <c r="AK205" s="300">
        <v>45.932261736178134</v>
      </c>
      <c r="AL205" s="301">
        <f t="shared" si="55"/>
        <v>34.449196302133601</v>
      </c>
      <c r="AM205" s="51"/>
      <c r="AN205" s="237" t="s">
        <v>483</v>
      </c>
      <c r="AO205" s="269" t="s">
        <v>193</v>
      </c>
      <c r="AP205" s="270" t="s">
        <v>488</v>
      </c>
      <c r="AQ205" s="270">
        <v>90.059864640000001</v>
      </c>
      <c r="AR205" s="274">
        <v>0.441</v>
      </c>
      <c r="AS205" s="275">
        <v>0.49</v>
      </c>
      <c r="AT205" s="276">
        <f>AR205</f>
        <v>0.441</v>
      </c>
      <c r="AU205" s="276">
        <f>AR206</f>
        <v>0.41649999999999998</v>
      </c>
      <c r="AV205" s="83">
        <v>7.2</v>
      </c>
      <c r="AW205" s="55"/>
      <c r="AX205" s="55"/>
      <c r="AY205" s="55"/>
      <c r="AZ205" s="55"/>
      <c r="BA205" s="55"/>
      <c r="BB205" s="55"/>
      <c r="BC205" s="28"/>
      <c r="BD205" s="28"/>
      <c r="BE205" s="28"/>
      <c r="BF205" s="28"/>
      <c r="BG205" s="28"/>
      <c r="BH205" s="28"/>
      <c r="BI205" s="28"/>
      <c r="BJ205" s="28"/>
      <c r="BK205" s="28"/>
      <c r="BL205" s="28"/>
      <c r="BM205" s="28"/>
      <c r="BN205" s="28"/>
      <c r="BO205" s="28"/>
      <c r="BP205" s="28"/>
      <c r="BQ205" s="28"/>
      <c r="BR205" s="28"/>
      <c r="BS205" s="28"/>
      <c r="BT205" s="28"/>
      <c r="BU205" s="28"/>
      <c r="BV205" s="28"/>
      <c r="BW205" s="28"/>
      <c r="BX205" s="28"/>
      <c r="BY205" s="28"/>
      <c r="BZ205" s="28"/>
      <c r="CA205" s="28"/>
      <c r="CB205" s="28"/>
      <c r="CC205" s="28"/>
      <c r="CD205" s="28"/>
      <c r="CE205" s="28"/>
      <c r="CF205" s="28"/>
      <c r="CG205" s="28"/>
      <c r="CH205" s="28"/>
      <c r="CI205" s="28"/>
      <c r="CJ205" s="28"/>
      <c r="CK205" s="28"/>
      <c r="CL205" s="28"/>
      <c r="CM205" s="28"/>
      <c r="CN205" s="28"/>
      <c r="CO205" s="28"/>
      <c r="CP205" s="28"/>
      <c r="CQ205" s="28"/>
      <c r="CR205" s="28"/>
      <c r="CS205" s="28"/>
      <c r="CT205" s="28"/>
      <c r="CU205" s="28"/>
      <c r="CV205" s="28"/>
      <c r="CW205" s="28"/>
      <c r="CX205" s="28"/>
      <c r="CY205" s="28"/>
      <c r="CZ205" s="28"/>
      <c r="DA205" s="28"/>
      <c r="DB205" s="28"/>
      <c r="DC205" s="28"/>
      <c r="DD205" s="28"/>
      <c r="DE205" s="28"/>
      <c r="DF205" s="28"/>
      <c r="DG205" s="28"/>
      <c r="DH205" s="28"/>
      <c r="DI205" s="28"/>
      <c r="DJ205" s="28"/>
      <c r="DK205" s="28"/>
      <c r="DL205" s="28"/>
      <c r="DM205" s="28"/>
      <c r="DN205" s="28"/>
      <c r="DO205" s="28"/>
      <c r="DP205" s="28"/>
      <c r="DQ205" s="28"/>
      <c r="DR205" s="28"/>
      <c r="DS205" s="28"/>
      <c r="DT205" s="28"/>
      <c r="DU205" s="28"/>
      <c r="DV205" s="28"/>
      <c r="DW205" s="28"/>
      <c r="DX205" s="28"/>
      <c r="DY205" s="28"/>
      <c r="DZ205" s="28"/>
      <c r="EA205" s="28"/>
      <c r="EB205" s="28"/>
      <c r="EC205" s="28"/>
      <c r="ED205" s="28"/>
      <c r="EE205" s="28"/>
      <c r="EF205" s="28"/>
      <c r="EG205" s="28"/>
      <c r="EH205" s="28"/>
      <c r="EI205" s="28"/>
      <c r="EJ205" s="28"/>
      <c r="EK205" s="28"/>
      <c r="EL205" s="28"/>
      <c r="EM205" s="28"/>
      <c r="EN205" s="28"/>
      <c r="EO205" s="28"/>
      <c r="EP205" s="28"/>
      <c r="EQ205" s="28"/>
      <c r="ER205" s="28"/>
      <c r="ES205" s="28"/>
      <c r="ET205" s="28"/>
      <c r="EU205" s="28"/>
      <c r="EV205" s="28"/>
      <c r="EW205" s="28"/>
      <c r="EX205" s="28"/>
      <c r="EY205" s="28"/>
      <c r="EZ205" s="28"/>
      <c r="FA205" s="28"/>
      <c r="FB205" s="28"/>
      <c r="FC205" s="28"/>
      <c r="FD205" s="28"/>
      <c r="FE205" s="28"/>
      <c r="FF205" s="28"/>
      <c r="FG205" s="28"/>
      <c r="FH205" s="28"/>
      <c r="FI205" s="28"/>
      <c r="FJ205" s="28"/>
      <c r="FK205" s="28"/>
      <c r="FL205" s="28"/>
      <c r="FM205" s="28"/>
      <c r="FN205" s="28"/>
      <c r="FO205" s="28"/>
      <c r="FP205" s="28"/>
      <c r="FQ205" s="28"/>
      <c r="FR205" s="28"/>
      <c r="FS205" s="28"/>
      <c r="FT205" s="28"/>
      <c r="FU205" s="28"/>
      <c r="FV205" s="28"/>
      <c r="FW205" s="28"/>
      <c r="FX205" s="28"/>
      <c r="FY205" s="28"/>
      <c r="FZ205" s="28"/>
      <c r="GA205" s="28"/>
      <c r="GB205" s="28"/>
      <c r="GC205" s="28"/>
      <c r="GD205" s="28"/>
      <c r="GE205" s="28"/>
      <c r="GF205" s="28"/>
      <c r="GG205" s="28"/>
      <c r="GH205" s="28"/>
      <c r="GI205" s="28"/>
      <c r="GJ205" s="28"/>
      <c r="GK205" s="28"/>
      <c r="GL205" s="28"/>
      <c r="GM205" s="28"/>
      <c r="GN205" s="28"/>
      <c r="GO205" s="28"/>
      <c r="GP205" s="28"/>
      <c r="GQ205" s="28"/>
      <c r="GR205" s="28"/>
      <c r="GS205" s="28"/>
      <c r="GT205" s="28"/>
      <c r="GU205" s="28"/>
      <c r="GV205" s="28"/>
      <c r="GW205" s="28"/>
      <c r="GX205" s="28"/>
      <c r="GY205" s="28"/>
      <c r="GZ205" s="28"/>
      <c r="HA205" s="28"/>
      <c r="HB205" s="28"/>
      <c r="HC205" s="28"/>
      <c r="HD205" s="28"/>
      <c r="HE205" s="28"/>
      <c r="HF205" s="28"/>
      <c r="HG205" s="28"/>
      <c r="HH205" s="28"/>
      <c r="HI205" s="28"/>
      <c r="HJ205" s="28"/>
      <c r="HK205" s="28"/>
      <c r="HL205" s="28"/>
      <c r="HM205" s="28"/>
      <c r="HN205" s="28"/>
      <c r="HO205" s="28"/>
      <c r="HP205" s="28"/>
      <c r="HQ205" s="28"/>
      <c r="HR205" s="28"/>
      <c r="HS205" s="28"/>
      <c r="HT205" s="28"/>
      <c r="HU205" s="28"/>
      <c r="HV205" s="28"/>
      <c r="HW205" s="28"/>
      <c r="HX205" s="28"/>
      <c r="HY205" s="28"/>
      <c r="HZ205" s="28"/>
      <c r="IA205" s="28"/>
      <c r="IB205" s="28"/>
      <c r="IC205" s="28"/>
      <c r="ID205" s="28"/>
      <c r="IE205" s="28"/>
      <c r="IF205" s="28"/>
      <c r="IG205" s="28"/>
      <c r="IH205" s="28"/>
      <c r="II205" s="28"/>
      <c r="IJ205" s="28"/>
      <c r="IK205" s="28"/>
      <c r="IL205" s="28"/>
      <c r="IM205" s="28"/>
      <c r="IN205" s="28"/>
      <c r="IO205" s="28"/>
      <c r="IP205" s="28"/>
      <c r="IQ205" s="28"/>
      <c r="IR205" s="28"/>
      <c r="IS205" s="28"/>
      <c r="IT205" s="28"/>
      <c r="IU205" s="28"/>
      <c r="IV205" s="28"/>
      <c r="IW205" s="28"/>
    </row>
    <row r="206" spans="1:257" s="1" customFormat="1" ht="17.25" hidden="1" customHeight="1">
      <c r="A206" s="476"/>
      <c r="B206" s="160"/>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49"/>
      <c r="AC206" s="49"/>
      <c r="AD206" s="173" t="s">
        <v>369</v>
      </c>
      <c r="AE206" s="267" t="s">
        <v>489</v>
      </c>
      <c r="AF206" s="280" t="s">
        <v>429</v>
      </c>
      <c r="AG206" s="267">
        <v>15</v>
      </c>
      <c r="AH206" s="224" t="e">
        <f>NA()</f>
        <v>#N/A</v>
      </c>
      <c r="AI206" s="298">
        <v>15.2</v>
      </c>
      <c r="AJ206" s="298">
        <v>16.14</v>
      </c>
      <c r="AK206" s="300">
        <v>45.932261736178134</v>
      </c>
      <c r="AL206" s="301">
        <f t="shared" si="55"/>
        <v>34.449196302133601</v>
      </c>
      <c r="AM206" s="51"/>
      <c r="AN206" s="237" t="s">
        <v>483</v>
      </c>
      <c r="AO206" s="269" t="s">
        <v>193</v>
      </c>
      <c r="AP206" s="270" t="s">
        <v>490</v>
      </c>
      <c r="AQ206" s="270">
        <v>153.58384770000001</v>
      </c>
      <c r="AR206" s="274">
        <v>0.41649999999999998</v>
      </c>
      <c r="AS206" s="275">
        <v>0.49</v>
      </c>
      <c r="AT206" s="276">
        <f>AR205</f>
        <v>0.441</v>
      </c>
      <c r="AU206" s="276">
        <f>AR206</f>
        <v>0.41649999999999998</v>
      </c>
      <c r="AV206" s="83">
        <v>12.29</v>
      </c>
      <c r="AW206" s="55"/>
      <c r="AX206" s="55"/>
      <c r="AY206" s="55"/>
      <c r="AZ206" s="55"/>
      <c r="BA206" s="55"/>
      <c r="BB206" s="55"/>
      <c r="BC206" s="28"/>
      <c r="BD206" s="28"/>
      <c r="BE206" s="28"/>
      <c r="BF206" s="28"/>
      <c r="BG206" s="28"/>
      <c r="BH206" s="28"/>
      <c r="BI206" s="28"/>
      <c r="BJ206" s="28"/>
      <c r="BK206" s="28"/>
      <c r="BL206" s="28"/>
      <c r="BM206" s="28"/>
      <c r="BN206" s="28"/>
      <c r="BO206" s="28"/>
      <c r="BP206" s="28"/>
      <c r="BQ206" s="28"/>
      <c r="BR206" s="28"/>
      <c r="BS206" s="28"/>
      <c r="BT206" s="28"/>
      <c r="BU206" s="28"/>
      <c r="BV206" s="28"/>
      <c r="BW206" s="28"/>
      <c r="BX206" s="28"/>
      <c r="BY206" s="28"/>
      <c r="BZ206" s="28"/>
      <c r="CA206" s="28"/>
      <c r="CB206" s="28"/>
      <c r="CC206" s="28"/>
      <c r="CD206" s="28"/>
      <c r="CE206" s="28"/>
      <c r="CF206" s="28"/>
      <c r="CG206" s="28"/>
      <c r="CH206" s="28"/>
      <c r="CI206" s="28"/>
      <c r="CJ206" s="28"/>
      <c r="CK206" s="28"/>
      <c r="CL206" s="28"/>
      <c r="CM206" s="28"/>
      <c r="CN206" s="28"/>
      <c r="CO206" s="28"/>
      <c r="CP206" s="28"/>
      <c r="CQ206" s="28"/>
      <c r="CR206" s="28"/>
      <c r="CS206" s="28"/>
      <c r="CT206" s="28"/>
      <c r="CU206" s="28"/>
      <c r="CV206" s="28"/>
      <c r="CW206" s="28"/>
      <c r="CX206" s="28"/>
      <c r="CY206" s="28"/>
      <c r="CZ206" s="28"/>
      <c r="DA206" s="28"/>
      <c r="DB206" s="28"/>
      <c r="DC206" s="28"/>
      <c r="DD206" s="28"/>
      <c r="DE206" s="28"/>
      <c r="DF206" s="28"/>
      <c r="DG206" s="28"/>
      <c r="DH206" s="28"/>
      <c r="DI206" s="28"/>
      <c r="DJ206" s="28"/>
      <c r="DK206" s="28"/>
      <c r="DL206" s="28"/>
      <c r="DM206" s="28"/>
      <c r="DN206" s="28"/>
      <c r="DO206" s="28"/>
      <c r="DP206" s="28"/>
      <c r="DQ206" s="28"/>
      <c r="DR206" s="28"/>
      <c r="DS206" s="28"/>
      <c r="DT206" s="28"/>
      <c r="DU206" s="28"/>
      <c r="DV206" s="28"/>
      <c r="DW206" s="28"/>
      <c r="DX206" s="28"/>
      <c r="DY206" s="28"/>
      <c r="DZ206" s="28"/>
      <c r="EA206" s="28"/>
      <c r="EB206" s="28"/>
      <c r="EC206" s="28"/>
      <c r="ED206" s="28"/>
      <c r="EE206" s="28"/>
      <c r="EF206" s="28"/>
      <c r="EG206" s="28"/>
      <c r="EH206" s="28"/>
      <c r="EI206" s="28"/>
      <c r="EJ206" s="28"/>
      <c r="EK206" s="28"/>
      <c r="EL206" s="28"/>
      <c r="EM206" s="28"/>
      <c r="EN206" s="28"/>
      <c r="EO206" s="28"/>
      <c r="EP206" s="28"/>
      <c r="EQ206" s="28"/>
      <c r="ER206" s="28"/>
      <c r="ES206" s="28"/>
      <c r="ET206" s="28"/>
      <c r="EU206" s="28"/>
      <c r="EV206" s="28"/>
      <c r="EW206" s="28"/>
      <c r="EX206" s="28"/>
      <c r="EY206" s="28"/>
      <c r="EZ206" s="28"/>
      <c r="FA206" s="28"/>
      <c r="FB206" s="28"/>
      <c r="FC206" s="28"/>
      <c r="FD206" s="28"/>
      <c r="FE206" s="28"/>
      <c r="FF206" s="28"/>
      <c r="FG206" s="28"/>
      <c r="FH206" s="28"/>
      <c r="FI206" s="28"/>
      <c r="FJ206" s="28"/>
      <c r="FK206" s="28"/>
      <c r="FL206" s="28"/>
      <c r="FM206" s="28"/>
      <c r="FN206" s="28"/>
      <c r="FO206" s="28"/>
      <c r="FP206" s="28"/>
      <c r="FQ206" s="28"/>
      <c r="FR206" s="28"/>
      <c r="FS206" s="28"/>
      <c r="FT206" s="28"/>
      <c r="FU206" s="28"/>
      <c r="FV206" s="28"/>
      <c r="FW206" s="28"/>
      <c r="FX206" s="28"/>
      <c r="FY206" s="28"/>
      <c r="FZ206" s="28"/>
      <c r="GA206" s="28"/>
      <c r="GB206" s="28"/>
      <c r="GC206" s="28"/>
      <c r="GD206" s="28"/>
      <c r="GE206" s="28"/>
      <c r="GF206" s="28"/>
      <c r="GG206" s="28"/>
      <c r="GH206" s="28"/>
      <c r="GI206" s="28"/>
      <c r="GJ206" s="28"/>
      <c r="GK206" s="28"/>
      <c r="GL206" s="28"/>
      <c r="GM206" s="28"/>
      <c r="GN206" s="28"/>
      <c r="GO206" s="28"/>
      <c r="GP206" s="28"/>
      <c r="GQ206" s="28"/>
      <c r="GR206" s="28"/>
      <c r="GS206" s="28"/>
      <c r="GT206" s="28"/>
      <c r="GU206" s="28"/>
      <c r="GV206" s="28"/>
      <c r="GW206" s="28"/>
      <c r="GX206" s="28"/>
      <c r="GY206" s="28"/>
      <c r="GZ206" s="28"/>
      <c r="HA206" s="28"/>
      <c r="HB206" s="28"/>
      <c r="HC206" s="28"/>
      <c r="HD206" s="28"/>
      <c r="HE206" s="28"/>
      <c r="HF206" s="28"/>
      <c r="HG206" s="28"/>
      <c r="HH206" s="28"/>
      <c r="HI206" s="28"/>
      <c r="HJ206" s="28"/>
      <c r="HK206" s="28"/>
      <c r="HL206" s="28"/>
      <c r="HM206" s="28"/>
      <c r="HN206" s="28"/>
      <c r="HO206" s="28"/>
      <c r="HP206" s="28"/>
      <c r="HQ206" s="28"/>
      <c r="HR206" s="28"/>
      <c r="HS206" s="28"/>
      <c r="HT206" s="28"/>
      <c r="HU206" s="28"/>
      <c r="HV206" s="28"/>
      <c r="HW206" s="28"/>
      <c r="HX206" s="28"/>
      <c r="HY206" s="28"/>
      <c r="HZ206" s="28"/>
      <c r="IA206" s="28"/>
      <c r="IB206" s="28"/>
      <c r="IC206" s="28"/>
      <c r="ID206" s="28"/>
      <c r="IE206" s="28"/>
      <c r="IF206" s="28"/>
      <c r="IG206" s="28"/>
      <c r="IH206" s="28"/>
      <c r="II206" s="28"/>
      <c r="IJ206" s="28"/>
      <c r="IK206" s="28"/>
      <c r="IL206" s="28"/>
      <c r="IM206" s="28"/>
      <c r="IN206" s="28"/>
      <c r="IO206" s="28"/>
      <c r="IP206" s="28"/>
      <c r="IQ206" s="28"/>
      <c r="IR206" s="28"/>
      <c r="IS206" s="28"/>
      <c r="IT206" s="28"/>
      <c r="IU206" s="28"/>
      <c r="IV206" s="28"/>
      <c r="IW206" s="28"/>
    </row>
    <row r="207" spans="1:257" s="1" customFormat="1" ht="17.25" hidden="1" customHeight="1">
      <c r="A207" s="28"/>
      <c r="B207" s="28"/>
      <c r="C207" s="28"/>
      <c r="D207" s="28"/>
      <c r="E207" s="161"/>
      <c r="F207" s="161"/>
      <c r="G207" s="161"/>
      <c r="H207" s="161"/>
      <c r="I207" s="161"/>
      <c r="J207" s="161"/>
      <c r="K207" s="161"/>
      <c r="L207" s="161"/>
      <c r="M207" s="161"/>
      <c r="N207" s="161"/>
      <c r="O207" s="161"/>
      <c r="P207" s="161"/>
      <c r="Q207" s="161"/>
      <c r="R207" s="161"/>
      <c r="S207" s="161"/>
      <c r="T207" s="161"/>
      <c r="U207" s="161"/>
      <c r="V207" s="161"/>
      <c r="W207" s="161"/>
      <c r="X207" s="28"/>
      <c r="Y207" s="28"/>
      <c r="Z207" s="28"/>
      <c r="AA207" s="28"/>
      <c r="AB207" s="49"/>
      <c r="AC207" s="49"/>
      <c r="AD207" s="173" t="s">
        <v>369</v>
      </c>
      <c r="AE207" s="267" t="s">
        <v>491</v>
      </c>
      <c r="AF207" s="280" t="s">
        <v>429</v>
      </c>
      <c r="AG207" s="267">
        <v>15</v>
      </c>
      <c r="AH207" s="224" t="e">
        <f>NA()</f>
        <v>#N/A</v>
      </c>
      <c r="AI207" s="298">
        <v>15.2</v>
      </c>
      <c r="AJ207" s="298">
        <v>16.14</v>
      </c>
      <c r="AK207" s="300">
        <v>45.932261736178134</v>
      </c>
      <c r="AL207" s="301">
        <f t="shared" si="55"/>
        <v>34.449196302133601</v>
      </c>
      <c r="AM207" s="51"/>
      <c r="AN207" s="237" t="s">
        <v>492</v>
      </c>
      <c r="AO207" s="269" t="s">
        <v>195</v>
      </c>
      <c r="AP207" s="270" t="s">
        <v>493</v>
      </c>
      <c r="AQ207" s="270">
        <v>77.441518490000007</v>
      </c>
      <c r="AR207" s="274">
        <v>0.39600000000000002</v>
      </c>
      <c r="AS207" s="275">
        <v>0.44</v>
      </c>
      <c r="AT207" s="276">
        <f>AR207</f>
        <v>0.39600000000000002</v>
      </c>
      <c r="AU207" s="276">
        <f>AR208</f>
        <v>0.374</v>
      </c>
      <c r="AV207" s="83">
        <v>6.2</v>
      </c>
      <c r="AW207" s="55"/>
      <c r="AX207" s="55"/>
      <c r="AY207" s="55"/>
      <c r="AZ207" s="55"/>
      <c r="BA207" s="55"/>
      <c r="BB207" s="55"/>
      <c r="BC207" s="28"/>
      <c r="BD207" s="28"/>
      <c r="BE207" s="28"/>
      <c r="BF207" s="28"/>
      <c r="BG207" s="28"/>
      <c r="BH207" s="28"/>
      <c r="BI207" s="28"/>
      <c r="BJ207" s="28"/>
      <c r="BK207" s="28"/>
      <c r="BL207" s="28"/>
      <c r="BM207" s="28"/>
      <c r="BN207" s="28"/>
      <c r="BO207" s="28"/>
      <c r="BP207" s="28"/>
      <c r="BQ207" s="28"/>
      <c r="BR207" s="28"/>
      <c r="BS207" s="28"/>
      <c r="BT207" s="28"/>
      <c r="BU207" s="28"/>
      <c r="BV207" s="28"/>
      <c r="BW207" s="28"/>
      <c r="BX207" s="28"/>
      <c r="BY207" s="28"/>
      <c r="BZ207" s="28"/>
      <c r="CA207" s="28"/>
      <c r="CB207" s="28"/>
      <c r="CC207" s="28"/>
      <c r="CD207" s="28"/>
      <c r="CE207" s="28"/>
      <c r="CF207" s="28"/>
      <c r="CG207" s="28"/>
      <c r="CH207" s="28"/>
      <c r="CI207" s="28"/>
      <c r="CJ207" s="28"/>
      <c r="CK207" s="28"/>
      <c r="CL207" s="28"/>
      <c r="CM207" s="28"/>
      <c r="CN207" s="28"/>
      <c r="CO207" s="28"/>
      <c r="CP207" s="28"/>
      <c r="CQ207" s="28"/>
      <c r="CR207" s="28"/>
      <c r="CS207" s="28"/>
      <c r="CT207" s="28"/>
      <c r="CU207" s="28"/>
      <c r="CV207" s="28"/>
      <c r="CW207" s="28"/>
      <c r="CX207" s="28"/>
      <c r="CY207" s="28"/>
      <c r="CZ207" s="28"/>
      <c r="DA207" s="28"/>
      <c r="DB207" s="28"/>
      <c r="DC207" s="28"/>
      <c r="DD207" s="28"/>
      <c r="DE207" s="28"/>
      <c r="DF207" s="28"/>
      <c r="DG207" s="28"/>
      <c r="DH207" s="28"/>
      <c r="DI207" s="28"/>
      <c r="DJ207" s="28"/>
      <c r="DK207" s="28"/>
      <c r="DL207" s="28"/>
      <c r="DM207" s="28"/>
      <c r="DN207" s="28"/>
      <c r="DO207" s="28"/>
      <c r="DP207" s="28"/>
      <c r="DQ207" s="28"/>
      <c r="DR207" s="28"/>
      <c r="DS207" s="28"/>
      <c r="DT207" s="28"/>
      <c r="DU207" s="28"/>
      <c r="DV207" s="28"/>
      <c r="DW207" s="28"/>
      <c r="DX207" s="28"/>
      <c r="DY207" s="28"/>
      <c r="DZ207" s="28"/>
      <c r="EA207" s="28"/>
      <c r="EB207" s="28"/>
      <c r="EC207" s="28"/>
      <c r="ED207" s="28"/>
      <c r="EE207" s="28"/>
      <c r="EF207" s="28"/>
      <c r="EG207" s="28"/>
      <c r="EH207" s="28"/>
      <c r="EI207" s="28"/>
      <c r="EJ207" s="28"/>
      <c r="EK207" s="28"/>
      <c r="EL207" s="28"/>
      <c r="EM207" s="28"/>
      <c r="EN207" s="28"/>
      <c r="EO207" s="28"/>
      <c r="EP207" s="28"/>
      <c r="EQ207" s="28"/>
      <c r="ER207" s="28"/>
      <c r="ES207" s="28"/>
      <c r="ET207" s="28"/>
      <c r="EU207" s="28"/>
      <c r="EV207" s="28"/>
      <c r="EW207" s="28"/>
      <c r="EX207" s="28"/>
      <c r="EY207" s="28"/>
      <c r="EZ207" s="28"/>
      <c r="FA207" s="28"/>
      <c r="FB207" s="28"/>
      <c r="FC207" s="28"/>
      <c r="FD207" s="28"/>
      <c r="FE207" s="28"/>
      <c r="FF207" s="28"/>
      <c r="FG207" s="28"/>
      <c r="FH207" s="28"/>
      <c r="FI207" s="28"/>
      <c r="FJ207" s="28"/>
      <c r="FK207" s="28"/>
      <c r="FL207" s="28"/>
      <c r="FM207" s="28"/>
      <c r="FN207" s="28"/>
      <c r="FO207" s="28"/>
      <c r="FP207" s="28"/>
      <c r="FQ207" s="28"/>
      <c r="FR207" s="28"/>
      <c r="FS207" s="28"/>
      <c r="FT207" s="28"/>
      <c r="FU207" s="28"/>
      <c r="FV207" s="28"/>
      <c r="FW207" s="28"/>
      <c r="FX207" s="28"/>
      <c r="FY207" s="28"/>
      <c r="FZ207" s="28"/>
      <c r="GA207" s="28"/>
      <c r="GB207" s="28"/>
      <c r="GC207" s="28"/>
      <c r="GD207" s="28"/>
      <c r="GE207" s="28"/>
      <c r="GF207" s="28"/>
      <c r="GG207" s="28"/>
      <c r="GH207" s="28"/>
      <c r="GI207" s="28"/>
      <c r="GJ207" s="28"/>
      <c r="GK207" s="28"/>
      <c r="GL207" s="28"/>
      <c r="GM207" s="28"/>
      <c r="GN207" s="28"/>
      <c r="GO207" s="28"/>
      <c r="GP207" s="28"/>
      <c r="GQ207" s="28"/>
      <c r="GR207" s="28"/>
      <c r="GS207" s="28"/>
      <c r="GT207" s="28"/>
      <c r="GU207" s="28"/>
      <c r="GV207" s="28"/>
      <c r="GW207" s="28"/>
      <c r="GX207" s="28"/>
      <c r="GY207" s="28"/>
      <c r="GZ207" s="28"/>
      <c r="HA207" s="28"/>
      <c r="HB207" s="28"/>
      <c r="HC207" s="28"/>
      <c r="HD207" s="28"/>
      <c r="HE207" s="28"/>
      <c r="HF207" s="28"/>
      <c r="HG207" s="28"/>
      <c r="HH207" s="28"/>
      <c r="HI207" s="28"/>
      <c r="HJ207" s="28"/>
      <c r="HK207" s="28"/>
      <c r="HL207" s="28"/>
      <c r="HM207" s="28"/>
      <c r="HN207" s="28"/>
      <c r="HO207" s="28"/>
      <c r="HP207" s="28"/>
      <c r="HQ207" s="28"/>
      <c r="HR207" s="28"/>
      <c r="HS207" s="28"/>
      <c r="HT207" s="28"/>
      <c r="HU207" s="28"/>
      <c r="HV207" s="28"/>
      <c r="HW207" s="28"/>
      <c r="HX207" s="28"/>
      <c r="HY207" s="28"/>
      <c r="HZ207" s="28"/>
      <c r="IA207" s="28"/>
      <c r="IB207" s="28"/>
      <c r="IC207" s="28"/>
      <c r="ID207" s="28"/>
      <c r="IE207" s="28"/>
      <c r="IF207" s="28"/>
      <c r="IG207" s="28"/>
      <c r="IH207" s="28"/>
      <c r="II207" s="28"/>
      <c r="IJ207" s="28"/>
      <c r="IK207" s="28"/>
      <c r="IL207" s="28"/>
      <c r="IM207" s="28"/>
      <c r="IN207" s="28"/>
      <c r="IO207" s="28"/>
      <c r="IP207" s="28"/>
      <c r="IQ207" s="28"/>
      <c r="IR207" s="28"/>
      <c r="IS207" s="28"/>
      <c r="IT207" s="28"/>
      <c r="IU207" s="28"/>
      <c r="IV207" s="28"/>
      <c r="IW207" s="28"/>
    </row>
    <row r="208" spans="1:257" s="1" customFormat="1" ht="17.25" hidden="1" customHeight="1">
      <c r="A208" s="162"/>
      <c r="B208" s="162"/>
      <c r="C208" s="162"/>
      <c r="D208" s="28"/>
      <c r="E208" s="28"/>
      <c r="F208" s="28"/>
      <c r="G208" s="28"/>
      <c r="H208" s="28"/>
      <c r="I208" s="28"/>
      <c r="J208" s="28"/>
      <c r="K208" s="28"/>
      <c r="L208" s="28"/>
      <c r="M208" s="28"/>
      <c r="N208" s="28"/>
      <c r="O208" s="28"/>
      <c r="P208" s="28"/>
      <c r="Q208" s="28"/>
      <c r="R208" s="28"/>
      <c r="S208" s="28"/>
      <c r="T208" s="28"/>
      <c r="U208" s="28"/>
      <c r="V208" s="28"/>
      <c r="W208" s="28"/>
      <c r="X208" s="163"/>
      <c r="Y208" s="28"/>
      <c r="Z208" s="28"/>
      <c r="AA208" s="28"/>
      <c r="AB208" s="49"/>
      <c r="AC208" s="49"/>
      <c r="AD208" s="173" t="s">
        <v>369</v>
      </c>
      <c r="AE208" s="267" t="s">
        <v>494</v>
      </c>
      <c r="AF208" s="280" t="s">
        <v>450</v>
      </c>
      <c r="AG208" s="267">
        <v>30</v>
      </c>
      <c r="AH208" s="224" t="e">
        <f>NA()</f>
        <v>#N/A</v>
      </c>
      <c r="AI208" s="298">
        <v>16.149999999999999</v>
      </c>
      <c r="AJ208" s="298">
        <v>17.09</v>
      </c>
      <c r="AK208" s="300">
        <v>94.416315791032957</v>
      </c>
      <c r="AL208" s="301">
        <f t="shared" si="55"/>
        <v>70.812236843274718</v>
      </c>
      <c r="AM208" s="51"/>
      <c r="AN208" s="237" t="s">
        <v>492</v>
      </c>
      <c r="AO208" s="269" t="s">
        <v>195</v>
      </c>
      <c r="AP208" s="270" t="s">
        <v>495</v>
      </c>
      <c r="AQ208" s="270">
        <v>129.7217972</v>
      </c>
      <c r="AR208" s="274">
        <v>0.374</v>
      </c>
      <c r="AS208" s="275">
        <v>0.44</v>
      </c>
      <c r="AT208" s="276">
        <f>AR207</f>
        <v>0.39600000000000002</v>
      </c>
      <c r="AU208" s="276">
        <f>AR208</f>
        <v>0.374</v>
      </c>
      <c r="AV208" s="83">
        <v>10.38</v>
      </c>
      <c r="AW208" s="55"/>
      <c r="AX208" s="55"/>
      <c r="AY208" s="55"/>
      <c r="AZ208" s="55"/>
      <c r="BA208" s="55"/>
      <c r="BB208" s="55"/>
      <c r="BC208" s="28"/>
      <c r="BD208" s="28"/>
      <c r="BE208" s="28"/>
      <c r="BF208" s="28"/>
      <c r="BG208" s="28"/>
      <c r="BH208" s="28"/>
      <c r="BI208" s="28"/>
      <c r="BJ208" s="28"/>
      <c r="BK208" s="28"/>
      <c r="BL208" s="28"/>
      <c r="BM208" s="28"/>
      <c r="BN208" s="28"/>
      <c r="BO208" s="28"/>
      <c r="BP208" s="28"/>
      <c r="BQ208" s="28"/>
      <c r="BR208" s="28"/>
      <c r="BS208" s="28"/>
      <c r="BT208" s="28"/>
      <c r="BU208" s="28"/>
      <c r="BV208" s="28"/>
      <c r="BW208" s="28"/>
      <c r="BX208" s="28"/>
      <c r="BY208" s="28"/>
      <c r="BZ208" s="28"/>
      <c r="CA208" s="28"/>
      <c r="CB208" s="28"/>
      <c r="CC208" s="28"/>
      <c r="CD208" s="28"/>
      <c r="CE208" s="28"/>
      <c r="CF208" s="28"/>
      <c r="CG208" s="28"/>
      <c r="CH208" s="28"/>
      <c r="CI208" s="28"/>
      <c r="CJ208" s="28"/>
      <c r="CK208" s="28"/>
      <c r="CL208" s="28"/>
      <c r="CM208" s="28"/>
      <c r="CN208" s="28"/>
      <c r="CO208" s="28"/>
      <c r="CP208" s="28"/>
      <c r="CQ208" s="28"/>
      <c r="CR208" s="28"/>
      <c r="CS208" s="28"/>
      <c r="CT208" s="28"/>
      <c r="CU208" s="28"/>
      <c r="CV208" s="28"/>
      <c r="CW208" s="28"/>
      <c r="CX208" s="28"/>
      <c r="CY208" s="28"/>
      <c r="CZ208" s="28"/>
      <c r="DA208" s="28"/>
      <c r="DB208" s="28"/>
      <c r="DC208" s="28"/>
      <c r="DD208" s="28"/>
      <c r="DE208" s="28"/>
      <c r="DF208" s="28"/>
      <c r="DG208" s="28"/>
      <c r="DH208" s="28"/>
      <c r="DI208" s="28"/>
      <c r="DJ208" s="28"/>
      <c r="DK208" s="28"/>
      <c r="DL208" s="28"/>
      <c r="DM208" s="28"/>
      <c r="DN208" s="28"/>
      <c r="DO208" s="28"/>
      <c r="DP208" s="28"/>
      <c r="DQ208" s="28"/>
      <c r="DR208" s="28"/>
      <c r="DS208" s="28"/>
      <c r="DT208" s="28"/>
      <c r="DU208" s="28"/>
      <c r="DV208" s="28"/>
      <c r="DW208" s="28"/>
      <c r="DX208" s="28"/>
      <c r="DY208" s="28"/>
      <c r="DZ208" s="28"/>
      <c r="EA208" s="28"/>
      <c r="EB208" s="28"/>
      <c r="EC208" s="28"/>
      <c r="ED208" s="28"/>
      <c r="EE208" s="28"/>
      <c r="EF208" s="28"/>
      <c r="EG208" s="28"/>
      <c r="EH208" s="28"/>
      <c r="EI208" s="28"/>
      <c r="EJ208" s="28"/>
      <c r="EK208" s="28"/>
      <c r="EL208" s="28"/>
      <c r="EM208" s="28"/>
      <c r="EN208" s="28"/>
      <c r="EO208" s="28"/>
      <c r="EP208" s="28"/>
      <c r="EQ208" s="28"/>
      <c r="ER208" s="28"/>
      <c r="ES208" s="28"/>
      <c r="ET208" s="28"/>
      <c r="EU208" s="28"/>
      <c r="EV208" s="28"/>
      <c r="EW208" s="28"/>
      <c r="EX208" s="28"/>
      <c r="EY208" s="28"/>
      <c r="EZ208" s="28"/>
      <c r="FA208" s="28"/>
      <c r="FB208" s="28"/>
      <c r="FC208" s="28"/>
      <c r="FD208" s="28"/>
      <c r="FE208" s="28"/>
      <c r="FF208" s="28"/>
      <c r="FG208" s="28"/>
      <c r="FH208" s="28"/>
      <c r="FI208" s="28"/>
      <c r="FJ208" s="28"/>
      <c r="FK208" s="28"/>
      <c r="FL208" s="28"/>
      <c r="FM208" s="28"/>
      <c r="FN208" s="28"/>
      <c r="FO208" s="28"/>
      <c r="FP208" s="28"/>
      <c r="FQ208" s="28"/>
      <c r="FR208" s="28"/>
      <c r="FS208" s="28"/>
      <c r="FT208" s="28"/>
      <c r="FU208" s="28"/>
      <c r="FV208" s="28"/>
      <c r="FW208" s="28"/>
      <c r="FX208" s="28"/>
      <c r="FY208" s="28"/>
      <c r="FZ208" s="28"/>
      <c r="GA208" s="28"/>
      <c r="GB208" s="28"/>
      <c r="GC208" s="28"/>
      <c r="GD208" s="28"/>
      <c r="GE208" s="28"/>
      <c r="GF208" s="28"/>
      <c r="GG208" s="28"/>
      <c r="GH208" s="28"/>
      <c r="GI208" s="28"/>
      <c r="GJ208" s="28"/>
      <c r="GK208" s="28"/>
      <c r="GL208" s="28"/>
      <c r="GM208" s="28"/>
      <c r="GN208" s="28"/>
      <c r="GO208" s="28"/>
      <c r="GP208" s="28"/>
      <c r="GQ208" s="28"/>
      <c r="GR208" s="28"/>
      <c r="GS208" s="28"/>
      <c r="GT208" s="28"/>
      <c r="GU208" s="28"/>
      <c r="GV208" s="28"/>
      <c r="GW208" s="28"/>
      <c r="GX208" s="28"/>
      <c r="GY208" s="28"/>
      <c r="GZ208" s="28"/>
      <c r="HA208" s="28"/>
      <c r="HB208" s="28"/>
      <c r="HC208" s="28"/>
      <c r="HD208" s="28"/>
      <c r="HE208" s="28"/>
      <c r="HF208" s="28"/>
      <c r="HG208" s="28"/>
      <c r="HH208" s="28"/>
      <c r="HI208" s="28"/>
      <c r="HJ208" s="28"/>
      <c r="HK208" s="28"/>
      <c r="HL208" s="28"/>
      <c r="HM208" s="28"/>
      <c r="HN208" s="28"/>
      <c r="HO208" s="28"/>
      <c r="HP208" s="28"/>
      <c r="HQ208" s="28"/>
      <c r="HR208" s="28"/>
      <c r="HS208" s="28"/>
      <c r="HT208" s="28"/>
      <c r="HU208" s="28"/>
      <c r="HV208" s="28"/>
      <c r="HW208" s="28"/>
      <c r="HX208" s="28"/>
      <c r="HY208" s="28"/>
      <c r="HZ208" s="28"/>
      <c r="IA208" s="28"/>
      <c r="IB208" s="28"/>
      <c r="IC208" s="28"/>
      <c r="ID208" s="28"/>
      <c r="IE208" s="28"/>
      <c r="IF208" s="28"/>
      <c r="IG208" s="28"/>
      <c r="IH208" s="28"/>
      <c r="II208" s="28"/>
      <c r="IJ208" s="28"/>
      <c r="IK208" s="28"/>
      <c r="IL208" s="28"/>
      <c r="IM208" s="28"/>
      <c r="IN208" s="28"/>
      <c r="IO208" s="28"/>
      <c r="IP208" s="28"/>
      <c r="IQ208" s="28"/>
      <c r="IR208" s="28"/>
      <c r="IS208" s="28"/>
      <c r="IT208" s="28"/>
      <c r="IU208" s="28"/>
      <c r="IV208" s="28"/>
      <c r="IW208" s="28"/>
    </row>
    <row r="209" spans="1:257" s="1" customFormat="1" ht="17.25" hidden="1" customHeight="1">
      <c r="A209" s="162"/>
      <c r="B209" s="162"/>
      <c r="C209" s="162"/>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49"/>
      <c r="AC209" s="49"/>
      <c r="AD209" s="173" t="s">
        <v>369</v>
      </c>
      <c r="AE209" s="267" t="s">
        <v>496</v>
      </c>
      <c r="AF209" s="280" t="s">
        <v>450</v>
      </c>
      <c r="AG209" s="267">
        <v>30</v>
      </c>
      <c r="AH209" s="224" t="e">
        <f>NA()</f>
        <v>#N/A</v>
      </c>
      <c r="AI209" s="298">
        <v>16.149999999999999</v>
      </c>
      <c r="AJ209" s="298">
        <v>17.09</v>
      </c>
      <c r="AK209" s="300">
        <v>94.416315791032957</v>
      </c>
      <c r="AL209" s="301">
        <f t="shared" si="55"/>
        <v>70.812236843274718</v>
      </c>
      <c r="AM209" s="51"/>
      <c r="AN209" s="237" t="s">
        <v>497</v>
      </c>
      <c r="AO209" s="269" t="s">
        <v>197</v>
      </c>
      <c r="AP209" s="270" t="s">
        <v>498</v>
      </c>
      <c r="AQ209" s="270">
        <v>63.535739640000003</v>
      </c>
      <c r="AR209" s="274">
        <v>0.36899999999999999</v>
      </c>
      <c r="AS209" s="275">
        <v>0.41</v>
      </c>
      <c r="AT209" s="276">
        <f>AR209</f>
        <v>0.36899999999999999</v>
      </c>
      <c r="AU209" s="276">
        <f>AR210</f>
        <v>0.34849999999999998</v>
      </c>
      <c r="AV209" s="83">
        <v>5.08</v>
      </c>
      <c r="AW209" s="55"/>
      <c r="AX209" s="55"/>
      <c r="AY209" s="55"/>
      <c r="AZ209" s="55"/>
      <c r="BA209" s="55"/>
      <c r="BB209" s="55"/>
      <c r="BC209" s="28"/>
      <c r="BD209" s="28"/>
      <c r="BE209" s="28"/>
      <c r="BF209" s="28"/>
      <c r="BG209" s="28"/>
      <c r="BH209" s="28"/>
      <c r="BI209" s="28"/>
      <c r="BJ209" s="28"/>
      <c r="BK209" s="28"/>
      <c r="BL209" s="28"/>
      <c r="BM209" s="28"/>
      <c r="BN209" s="28"/>
      <c r="BO209" s="28"/>
      <c r="BP209" s="28"/>
      <c r="BQ209" s="28"/>
      <c r="BR209" s="28"/>
      <c r="BS209" s="28"/>
      <c r="BT209" s="28"/>
      <c r="BU209" s="28"/>
      <c r="BV209" s="28"/>
      <c r="BW209" s="28"/>
      <c r="BX209" s="28"/>
      <c r="BY209" s="28"/>
      <c r="BZ209" s="28"/>
      <c r="CA209" s="28"/>
      <c r="CB209" s="28"/>
      <c r="CC209" s="28"/>
      <c r="CD209" s="28"/>
      <c r="CE209" s="28"/>
      <c r="CF209" s="28"/>
      <c r="CG209" s="28"/>
      <c r="CH209" s="28"/>
      <c r="CI209" s="28"/>
      <c r="CJ209" s="28"/>
      <c r="CK209" s="28"/>
      <c r="CL209" s="28"/>
      <c r="CM209" s="28"/>
      <c r="CN209" s="28"/>
      <c r="CO209" s="28"/>
      <c r="CP209" s="28"/>
      <c r="CQ209" s="28"/>
      <c r="CR209" s="28"/>
      <c r="CS209" s="28"/>
      <c r="CT209" s="28"/>
      <c r="CU209" s="28"/>
      <c r="CV209" s="28"/>
      <c r="CW209" s="28"/>
      <c r="CX209" s="28"/>
      <c r="CY209" s="28"/>
      <c r="CZ209" s="28"/>
      <c r="DA209" s="28"/>
      <c r="DB209" s="28"/>
      <c r="DC209" s="28"/>
      <c r="DD209" s="28"/>
      <c r="DE209" s="28"/>
      <c r="DF209" s="28"/>
      <c r="DG209" s="28"/>
      <c r="DH209" s="28"/>
      <c r="DI209" s="28"/>
      <c r="DJ209" s="28"/>
      <c r="DK209" s="28"/>
      <c r="DL209" s="28"/>
      <c r="DM209" s="28"/>
      <c r="DN209" s="28"/>
      <c r="DO209" s="28"/>
      <c r="DP209" s="28"/>
      <c r="DQ209" s="28"/>
      <c r="DR209" s="28"/>
      <c r="DS209" s="28"/>
      <c r="DT209" s="28"/>
      <c r="DU209" s="28"/>
      <c r="DV209" s="28"/>
      <c r="DW209" s="28"/>
      <c r="DX209" s="28"/>
      <c r="DY209" s="28"/>
      <c r="DZ209" s="28"/>
      <c r="EA209" s="28"/>
      <c r="EB209" s="28"/>
      <c r="EC209" s="28"/>
      <c r="ED209" s="28"/>
      <c r="EE209" s="28"/>
      <c r="EF209" s="28"/>
      <c r="EG209" s="28"/>
      <c r="EH209" s="28"/>
      <c r="EI209" s="28"/>
      <c r="EJ209" s="28"/>
      <c r="EK209" s="28"/>
      <c r="EL209" s="28"/>
      <c r="EM209" s="28"/>
      <c r="EN209" s="28"/>
      <c r="EO209" s="28"/>
      <c r="EP209" s="28"/>
      <c r="EQ209" s="28"/>
      <c r="ER209" s="28"/>
      <c r="ES209" s="28"/>
      <c r="ET209" s="28"/>
      <c r="EU209" s="28"/>
      <c r="EV209" s="28"/>
      <c r="EW209" s="28"/>
      <c r="EX209" s="28"/>
      <c r="EY209" s="28"/>
      <c r="EZ209" s="28"/>
      <c r="FA209" s="28"/>
      <c r="FB209" s="28"/>
      <c r="FC209" s="28"/>
      <c r="FD209" s="28"/>
      <c r="FE209" s="28"/>
      <c r="FF209" s="28"/>
      <c r="FG209" s="28"/>
      <c r="FH209" s="28"/>
      <c r="FI209" s="28"/>
      <c r="FJ209" s="28"/>
      <c r="FK209" s="28"/>
      <c r="FL209" s="28"/>
      <c r="FM209" s="28"/>
      <c r="FN209" s="28"/>
      <c r="FO209" s="28"/>
      <c r="FP209" s="28"/>
      <c r="FQ209" s="28"/>
      <c r="FR209" s="28"/>
      <c r="FS209" s="28"/>
      <c r="FT209" s="28"/>
      <c r="FU209" s="28"/>
      <c r="FV209" s="28"/>
      <c r="FW209" s="28"/>
      <c r="FX209" s="28"/>
      <c r="FY209" s="28"/>
      <c r="FZ209" s="28"/>
      <c r="GA209" s="28"/>
      <c r="GB209" s="28"/>
      <c r="GC209" s="28"/>
      <c r="GD209" s="28"/>
      <c r="GE209" s="28"/>
      <c r="GF209" s="28"/>
      <c r="GG209" s="28"/>
      <c r="GH209" s="28"/>
      <c r="GI209" s="28"/>
      <c r="GJ209" s="28"/>
      <c r="GK209" s="28"/>
      <c r="GL209" s="28"/>
      <c r="GM209" s="28"/>
      <c r="GN209" s="28"/>
      <c r="GO209" s="28"/>
      <c r="GP209" s="28"/>
      <c r="GQ209" s="28"/>
      <c r="GR209" s="28"/>
      <c r="GS209" s="28"/>
      <c r="GT209" s="28"/>
      <c r="GU209" s="28"/>
      <c r="GV209" s="28"/>
      <c r="GW209" s="28"/>
      <c r="GX209" s="28"/>
      <c r="GY209" s="28"/>
      <c r="GZ209" s="28"/>
      <c r="HA209" s="28"/>
      <c r="HB209" s="28"/>
      <c r="HC209" s="28"/>
      <c r="HD209" s="28"/>
      <c r="HE209" s="28"/>
      <c r="HF209" s="28"/>
      <c r="HG209" s="28"/>
      <c r="HH209" s="28"/>
      <c r="HI209" s="28"/>
      <c r="HJ209" s="28"/>
      <c r="HK209" s="28"/>
      <c r="HL209" s="28"/>
      <c r="HM209" s="28"/>
      <c r="HN209" s="28"/>
      <c r="HO209" s="28"/>
      <c r="HP209" s="28"/>
      <c r="HQ209" s="28"/>
      <c r="HR209" s="28"/>
      <c r="HS209" s="28"/>
      <c r="HT209" s="28"/>
      <c r="HU209" s="28"/>
      <c r="HV209" s="28"/>
      <c r="HW209" s="28"/>
      <c r="HX209" s="28"/>
      <c r="HY209" s="28"/>
      <c r="HZ209" s="28"/>
      <c r="IA209" s="28"/>
      <c r="IB209" s="28"/>
      <c r="IC209" s="28"/>
      <c r="ID209" s="28"/>
      <c r="IE209" s="28"/>
      <c r="IF209" s="28"/>
      <c r="IG209" s="28"/>
      <c r="IH209" s="28"/>
      <c r="II209" s="28"/>
      <c r="IJ209" s="28"/>
      <c r="IK209" s="28"/>
      <c r="IL209" s="28"/>
      <c r="IM209" s="28"/>
      <c r="IN209" s="28"/>
      <c r="IO209" s="28"/>
      <c r="IP209" s="28"/>
      <c r="IQ209" s="28"/>
      <c r="IR209" s="28"/>
      <c r="IS209" s="28"/>
      <c r="IT209" s="28"/>
      <c r="IU209" s="28"/>
      <c r="IV209" s="28"/>
      <c r="IW209" s="28"/>
    </row>
    <row r="210" spans="1:257" s="1" customFormat="1" ht="17.25" hidden="1" customHeight="1">
      <c r="A210" s="162"/>
      <c r="B210" s="162"/>
      <c r="C210" s="162"/>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49"/>
      <c r="AC210" s="49"/>
      <c r="AD210" s="173" t="s">
        <v>369</v>
      </c>
      <c r="AE210" s="267" t="s">
        <v>499</v>
      </c>
      <c r="AF210" s="280" t="s">
        <v>450</v>
      </c>
      <c r="AG210" s="267">
        <v>30</v>
      </c>
      <c r="AH210" s="224" t="e">
        <f>NA()</f>
        <v>#N/A</v>
      </c>
      <c r="AI210" s="298">
        <v>16.149999999999999</v>
      </c>
      <c r="AJ210" s="298">
        <v>17.09</v>
      </c>
      <c r="AK210" s="300">
        <v>94.416315791032957</v>
      </c>
      <c r="AL210" s="301">
        <f t="shared" si="55"/>
        <v>70.812236843274718</v>
      </c>
      <c r="AM210" s="51"/>
      <c r="AN210" s="237" t="s">
        <v>497</v>
      </c>
      <c r="AO210" s="269" t="s">
        <v>197</v>
      </c>
      <c r="AP210" s="270" t="s">
        <v>500</v>
      </c>
      <c r="AQ210" s="270">
        <v>113.8322929</v>
      </c>
      <c r="AR210" s="274">
        <v>0.34849999999999998</v>
      </c>
      <c r="AS210" s="275">
        <v>0.41</v>
      </c>
      <c r="AT210" s="276">
        <f>AR209</f>
        <v>0.36899999999999999</v>
      </c>
      <c r="AU210" s="276">
        <f>AR210</f>
        <v>0.34849999999999998</v>
      </c>
      <c r="AV210" s="83">
        <v>9.11</v>
      </c>
      <c r="AW210" s="55"/>
      <c r="AX210" s="55"/>
      <c r="AY210" s="55"/>
      <c r="AZ210" s="55"/>
      <c r="BA210" s="55"/>
      <c r="BB210" s="55"/>
      <c r="BC210" s="28"/>
      <c r="BD210" s="28"/>
      <c r="BE210" s="28"/>
      <c r="BF210" s="28"/>
      <c r="BG210" s="28"/>
      <c r="BH210" s="28"/>
      <c r="BI210" s="28"/>
      <c r="BJ210" s="28"/>
      <c r="BK210" s="28"/>
      <c r="BL210" s="28"/>
      <c r="BM210" s="28"/>
      <c r="BN210" s="28"/>
      <c r="BO210" s="28"/>
      <c r="BP210" s="28"/>
      <c r="BQ210" s="28"/>
      <c r="BR210" s="28"/>
      <c r="BS210" s="28"/>
      <c r="BT210" s="28"/>
      <c r="BU210" s="28"/>
      <c r="BV210" s="28"/>
      <c r="BW210" s="28"/>
      <c r="BX210" s="28"/>
      <c r="BY210" s="28"/>
      <c r="BZ210" s="28"/>
      <c r="CA210" s="28"/>
      <c r="CB210" s="28"/>
      <c r="CC210" s="28"/>
      <c r="CD210" s="28"/>
      <c r="CE210" s="28"/>
      <c r="CF210" s="28"/>
      <c r="CG210" s="28"/>
      <c r="CH210" s="28"/>
      <c r="CI210" s="28"/>
      <c r="CJ210" s="28"/>
      <c r="CK210" s="28"/>
      <c r="CL210" s="28"/>
      <c r="CM210" s="28"/>
      <c r="CN210" s="28"/>
      <c r="CO210" s="28"/>
      <c r="CP210" s="28"/>
      <c r="CQ210" s="28"/>
      <c r="CR210" s="28"/>
      <c r="CS210" s="28"/>
      <c r="CT210" s="28"/>
      <c r="CU210" s="28"/>
      <c r="CV210" s="28"/>
      <c r="CW210" s="28"/>
      <c r="CX210" s="28"/>
      <c r="CY210" s="28"/>
      <c r="CZ210" s="28"/>
      <c r="DA210" s="28"/>
      <c r="DB210" s="28"/>
      <c r="DC210" s="28"/>
      <c r="DD210" s="28"/>
      <c r="DE210" s="28"/>
      <c r="DF210" s="28"/>
      <c r="DG210" s="28"/>
      <c r="DH210" s="28"/>
      <c r="DI210" s="28"/>
      <c r="DJ210" s="28"/>
      <c r="DK210" s="28"/>
      <c r="DL210" s="28"/>
      <c r="DM210" s="28"/>
      <c r="DN210" s="28"/>
      <c r="DO210" s="28"/>
      <c r="DP210" s="28"/>
      <c r="DQ210" s="28"/>
      <c r="DR210" s="28"/>
      <c r="DS210" s="28"/>
      <c r="DT210" s="28"/>
      <c r="DU210" s="28"/>
      <c r="DV210" s="28"/>
      <c r="DW210" s="28"/>
      <c r="DX210" s="28"/>
      <c r="DY210" s="28"/>
      <c r="DZ210" s="28"/>
      <c r="EA210" s="28"/>
      <c r="EB210" s="28"/>
      <c r="EC210" s="28"/>
      <c r="ED210" s="28"/>
      <c r="EE210" s="28"/>
      <c r="EF210" s="28"/>
      <c r="EG210" s="28"/>
      <c r="EH210" s="28"/>
      <c r="EI210" s="28"/>
      <c r="EJ210" s="28"/>
      <c r="EK210" s="28"/>
      <c r="EL210" s="28"/>
      <c r="EM210" s="28"/>
      <c r="EN210" s="28"/>
      <c r="EO210" s="28"/>
      <c r="EP210" s="28"/>
      <c r="EQ210" s="28"/>
      <c r="ER210" s="28"/>
      <c r="ES210" s="28"/>
      <c r="ET210" s="28"/>
      <c r="EU210" s="28"/>
      <c r="EV210" s="28"/>
      <c r="EW210" s="28"/>
      <c r="EX210" s="28"/>
      <c r="EY210" s="28"/>
      <c r="EZ210" s="28"/>
      <c r="FA210" s="28"/>
      <c r="FB210" s="28"/>
      <c r="FC210" s="28"/>
      <c r="FD210" s="28"/>
      <c r="FE210" s="28"/>
      <c r="FF210" s="28"/>
      <c r="FG210" s="28"/>
      <c r="FH210" s="28"/>
      <c r="FI210" s="28"/>
      <c r="FJ210" s="28"/>
      <c r="FK210" s="28"/>
      <c r="FL210" s="28"/>
      <c r="FM210" s="28"/>
      <c r="FN210" s="28"/>
      <c r="FO210" s="28"/>
      <c r="FP210" s="28"/>
      <c r="FQ210" s="28"/>
      <c r="FR210" s="28"/>
      <c r="FS210" s="28"/>
      <c r="FT210" s="28"/>
      <c r="FU210" s="28"/>
      <c r="FV210" s="28"/>
      <c r="FW210" s="28"/>
      <c r="FX210" s="28"/>
      <c r="FY210" s="28"/>
      <c r="FZ210" s="28"/>
      <c r="GA210" s="28"/>
      <c r="GB210" s="28"/>
      <c r="GC210" s="28"/>
      <c r="GD210" s="28"/>
      <c r="GE210" s="28"/>
      <c r="GF210" s="28"/>
      <c r="GG210" s="28"/>
      <c r="GH210" s="28"/>
      <c r="GI210" s="28"/>
      <c r="GJ210" s="28"/>
      <c r="GK210" s="28"/>
      <c r="GL210" s="28"/>
      <c r="GM210" s="28"/>
      <c r="GN210" s="28"/>
      <c r="GO210" s="28"/>
      <c r="GP210" s="28"/>
      <c r="GQ210" s="28"/>
      <c r="GR210" s="28"/>
      <c r="GS210" s="28"/>
      <c r="GT210" s="28"/>
      <c r="GU210" s="28"/>
      <c r="GV210" s="28"/>
      <c r="GW210" s="28"/>
      <c r="GX210" s="28"/>
      <c r="GY210" s="28"/>
      <c r="GZ210" s="28"/>
      <c r="HA210" s="28"/>
      <c r="HB210" s="28"/>
      <c r="HC210" s="28"/>
      <c r="HD210" s="28"/>
      <c r="HE210" s="28"/>
      <c r="HF210" s="28"/>
      <c r="HG210" s="28"/>
      <c r="HH210" s="28"/>
      <c r="HI210" s="28"/>
      <c r="HJ210" s="28"/>
      <c r="HK210" s="28"/>
      <c r="HL210" s="28"/>
      <c r="HM210" s="28"/>
      <c r="HN210" s="28"/>
      <c r="HO210" s="28"/>
      <c r="HP210" s="28"/>
      <c r="HQ210" s="28"/>
      <c r="HR210" s="28"/>
      <c r="HS210" s="28"/>
      <c r="HT210" s="28"/>
      <c r="HU210" s="28"/>
      <c r="HV210" s="28"/>
      <c r="HW210" s="28"/>
      <c r="HX210" s="28"/>
      <c r="HY210" s="28"/>
      <c r="HZ210" s="28"/>
      <c r="IA210" s="28"/>
      <c r="IB210" s="28"/>
      <c r="IC210" s="28"/>
      <c r="ID210" s="28"/>
      <c r="IE210" s="28"/>
      <c r="IF210" s="28"/>
      <c r="IG210" s="28"/>
      <c r="IH210" s="28"/>
      <c r="II210" s="28"/>
      <c r="IJ210" s="28"/>
      <c r="IK210" s="28"/>
      <c r="IL210" s="28"/>
      <c r="IM210" s="28"/>
      <c r="IN210" s="28"/>
      <c r="IO210" s="28"/>
      <c r="IP210" s="28"/>
      <c r="IQ210" s="28"/>
      <c r="IR210" s="28"/>
      <c r="IS210" s="28"/>
      <c r="IT210" s="28"/>
      <c r="IU210" s="28"/>
      <c r="IV210" s="28"/>
      <c r="IW210" s="28"/>
    </row>
    <row r="211" spans="1:257" s="1" customFormat="1" ht="16.95" hidden="1" customHeight="1">
      <c r="A211" s="162"/>
      <c r="B211" s="162"/>
      <c r="C211" s="162"/>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49"/>
      <c r="AC211" s="49"/>
      <c r="AD211" s="173" t="s">
        <v>369</v>
      </c>
      <c r="AE211" s="267" t="s">
        <v>501</v>
      </c>
      <c r="AF211" s="280" t="s">
        <v>450</v>
      </c>
      <c r="AG211" s="267">
        <v>30</v>
      </c>
      <c r="AH211" s="224" t="e">
        <f>NA()</f>
        <v>#N/A</v>
      </c>
      <c r="AI211" s="298">
        <v>16.149999999999999</v>
      </c>
      <c r="AJ211" s="298">
        <v>17.09</v>
      </c>
      <c r="AK211" s="300">
        <v>94.416315791032957</v>
      </c>
      <c r="AL211" s="301">
        <f t="shared" si="55"/>
        <v>70.812236843274718</v>
      </c>
      <c r="AM211" s="51"/>
      <c r="AN211" s="237" t="s">
        <v>497</v>
      </c>
      <c r="AO211" s="269" t="s">
        <v>199</v>
      </c>
      <c r="AP211" s="270" t="s">
        <v>502</v>
      </c>
      <c r="AQ211" s="270">
        <v>48.342528110000003</v>
      </c>
      <c r="AR211" s="274">
        <v>0.34200000000000003</v>
      </c>
      <c r="AS211" s="275">
        <v>0.38</v>
      </c>
      <c r="AT211" s="276">
        <f>AR211</f>
        <v>0.34200000000000003</v>
      </c>
      <c r="AU211" s="276">
        <f>AR212</f>
        <v>0.32300000000000001</v>
      </c>
      <c r="AV211" s="83">
        <v>3.87</v>
      </c>
      <c r="AW211" s="55"/>
      <c r="AX211" s="55"/>
      <c r="AY211" s="55"/>
      <c r="AZ211" s="55"/>
      <c r="BA211" s="55"/>
      <c r="BB211" s="55"/>
      <c r="BC211" s="28"/>
      <c r="BD211" s="28"/>
      <c r="BE211" s="28"/>
      <c r="BF211" s="28"/>
      <c r="BG211" s="28"/>
      <c r="BH211" s="28"/>
      <c r="BI211" s="28"/>
      <c r="BJ211" s="28"/>
      <c r="BK211" s="28"/>
      <c r="BL211" s="28"/>
      <c r="BM211" s="28"/>
      <c r="BN211" s="28"/>
      <c r="BO211" s="28"/>
      <c r="BP211" s="28"/>
      <c r="BQ211" s="28"/>
      <c r="BR211" s="28"/>
      <c r="BS211" s="28"/>
      <c r="BT211" s="28"/>
      <c r="BU211" s="28"/>
      <c r="BV211" s="28"/>
      <c r="BW211" s="28"/>
      <c r="BX211" s="28"/>
      <c r="BY211" s="28"/>
      <c r="BZ211" s="28"/>
      <c r="CA211" s="28"/>
      <c r="CB211" s="28"/>
      <c r="CC211" s="28"/>
      <c r="CD211" s="28"/>
      <c r="CE211" s="28"/>
      <c r="CF211" s="28"/>
      <c r="CG211" s="28"/>
      <c r="CH211" s="28"/>
      <c r="CI211" s="28"/>
      <c r="CJ211" s="28"/>
      <c r="CK211" s="28"/>
      <c r="CL211" s="28"/>
      <c r="CM211" s="28"/>
      <c r="CN211" s="28"/>
      <c r="CO211" s="28"/>
      <c r="CP211" s="28"/>
      <c r="CQ211" s="28"/>
      <c r="CR211" s="28"/>
      <c r="CS211" s="28"/>
      <c r="CT211" s="28"/>
      <c r="CU211" s="28"/>
      <c r="CV211" s="28"/>
      <c r="CW211" s="28"/>
      <c r="CX211" s="28"/>
      <c r="CY211" s="28"/>
      <c r="CZ211" s="28"/>
      <c r="DA211" s="28"/>
      <c r="DB211" s="28"/>
      <c r="DC211" s="28"/>
      <c r="DD211" s="28"/>
      <c r="DE211" s="28"/>
      <c r="DF211" s="28"/>
      <c r="DG211" s="28"/>
      <c r="DH211" s="28"/>
      <c r="DI211" s="28"/>
      <c r="DJ211" s="28"/>
      <c r="DK211" s="28"/>
      <c r="DL211" s="28"/>
      <c r="DM211" s="28"/>
      <c r="DN211" s="28"/>
      <c r="DO211" s="28"/>
      <c r="DP211" s="28"/>
      <c r="DQ211" s="28"/>
      <c r="DR211" s="28"/>
      <c r="DS211" s="28"/>
      <c r="DT211" s="28"/>
      <c r="DU211" s="28"/>
      <c r="DV211" s="28"/>
      <c r="DW211" s="28"/>
      <c r="DX211" s="28"/>
      <c r="DY211" s="28"/>
      <c r="DZ211" s="28"/>
      <c r="EA211" s="28"/>
      <c r="EB211" s="28"/>
      <c r="EC211" s="28"/>
      <c r="ED211" s="28"/>
      <c r="EE211" s="28"/>
      <c r="EF211" s="28"/>
      <c r="EG211" s="28"/>
      <c r="EH211" s="28"/>
      <c r="EI211" s="28"/>
      <c r="EJ211" s="28"/>
      <c r="EK211" s="28"/>
      <c r="EL211" s="28"/>
      <c r="EM211" s="28"/>
      <c r="EN211" s="28"/>
      <c r="EO211" s="28"/>
      <c r="EP211" s="28"/>
      <c r="EQ211" s="28"/>
      <c r="ER211" s="28"/>
      <c r="ES211" s="28"/>
      <c r="ET211" s="28"/>
      <c r="EU211" s="28"/>
      <c r="EV211" s="28"/>
      <c r="EW211" s="28"/>
      <c r="EX211" s="28"/>
      <c r="EY211" s="28"/>
      <c r="EZ211" s="28"/>
      <c r="FA211" s="28"/>
      <c r="FB211" s="28"/>
      <c r="FC211" s="28"/>
      <c r="FD211" s="28"/>
      <c r="FE211" s="28"/>
      <c r="FF211" s="28"/>
      <c r="FG211" s="28"/>
      <c r="FH211" s="28"/>
      <c r="FI211" s="28"/>
      <c r="FJ211" s="28"/>
      <c r="FK211" s="28"/>
      <c r="FL211" s="28"/>
      <c r="FM211" s="28"/>
      <c r="FN211" s="28"/>
      <c r="FO211" s="28"/>
      <c r="FP211" s="28"/>
      <c r="FQ211" s="28"/>
      <c r="FR211" s="28"/>
      <c r="FS211" s="28"/>
      <c r="FT211" s="28"/>
      <c r="FU211" s="28"/>
      <c r="FV211" s="28"/>
      <c r="FW211" s="28"/>
      <c r="FX211" s="28"/>
      <c r="FY211" s="28"/>
      <c r="FZ211" s="28"/>
      <c r="GA211" s="28"/>
      <c r="GB211" s="28"/>
      <c r="GC211" s="28"/>
      <c r="GD211" s="28"/>
      <c r="GE211" s="28"/>
      <c r="GF211" s="28"/>
      <c r="GG211" s="28"/>
      <c r="GH211" s="28"/>
      <c r="GI211" s="28"/>
      <c r="GJ211" s="28"/>
      <c r="GK211" s="28"/>
      <c r="GL211" s="28"/>
      <c r="GM211" s="28"/>
      <c r="GN211" s="28"/>
      <c r="GO211" s="28"/>
      <c r="GP211" s="28"/>
      <c r="GQ211" s="28"/>
      <c r="GR211" s="28"/>
      <c r="GS211" s="28"/>
      <c r="GT211" s="28"/>
      <c r="GU211" s="28"/>
      <c r="GV211" s="28"/>
      <c r="GW211" s="28"/>
      <c r="GX211" s="28"/>
      <c r="GY211" s="28"/>
      <c r="GZ211" s="28"/>
      <c r="HA211" s="28"/>
      <c r="HB211" s="28"/>
      <c r="HC211" s="28"/>
      <c r="HD211" s="28"/>
      <c r="HE211" s="28"/>
      <c r="HF211" s="28"/>
      <c r="HG211" s="28"/>
      <c r="HH211" s="28"/>
      <c r="HI211" s="28"/>
      <c r="HJ211" s="28"/>
      <c r="HK211" s="28"/>
      <c r="HL211" s="28"/>
      <c r="HM211" s="28"/>
      <c r="HN211" s="28"/>
      <c r="HO211" s="28"/>
      <c r="HP211" s="28"/>
      <c r="HQ211" s="28"/>
      <c r="HR211" s="28"/>
      <c r="HS211" s="28"/>
      <c r="HT211" s="28"/>
      <c r="HU211" s="28"/>
      <c r="HV211" s="28"/>
      <c r="HW211" s="28"/>
      <c r="HX211" s="28"/>
      <c r="HY211" s="28"/>
      <c r="HZ211" s="28"/>
      <c r="IA211" s="28"/>
      <c r="IB211" s="28"/>
      <c r="IC211" s="28"/>
      <c r="ID211" s="28"/>
      <c r="IE211" s="28"/>
      <c r="IF211" s="28"/>
      <c r="IG211" s="28"/>
      <c r="IH211" s="28"/>
      <c r="II211" s="28"/>
      <c r="IJ211" s="28"/>
      <c r="IK211" s="28"/>
      <c r="IL211" s="28"/>
      <c r="IM211" s="28"/>
      <c r="IN211" s="28"/>
      <c r="IO211" s="28"/>
      <c r="IP211" s="28"/>
      <c r="IQ211" s="28"/>
      <c r="IR211" s="28"/>
      <c r="IS211" s="28"/>
      <c r="IT211" s="28"/>
      <c r="IU211" s="28"/>
      <c r="IV211" s="28"/>
      <c r="IW211" s="28"/>
    </row>
    <row r="212" spans="1:257" s="1" customFormat="1" ht="16.95" hidden="1" customHeight="1">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49"/>
      <c r="AC212" s="49"/>
      <c r="AD212" s="173" t="s">
        <v>369</v>
      </c>
      <c r="AE212" s="267" t="s">
        <v>503</v>
      </c>
      <c r="AF212" s="280" t="s">
        <v>450</v>
      </c>
      <c r="AG212" s="267">
        <v>30</v>
      </c>
      <c r="AH212" s="224" t="e">
        <f>NA()</f>
        <v>#N/A</v>
      </c>
      <c r="AI212" s="298">
        <v>16.149999999999999</v>
      </c>
      <c r="AJ212" s="298">
        <v>17.09</v>
      </c>
      <c r="AK212" s="300">
        <v>94.416315791032957</v>
      </c>
      <c r="AL212" s="301">
        <f t="shared" si="55"/>
        <v>70.812236843274718</v>
      </c>
      <c r="AM212" s="51"/>
      <c r="AN212" s="237" t="s">
        <v>497</v>
      </c>
      <c r="AO212" s="269" t="s">
        <v>199</v>
      </c>
      <c r="AP212" s="270" t="s">
        <v>504</v>
      </c>
      <c r="AQ212" s="270">
        <v>105.9153347</v>
      </c>
      <c r="AR212" s="274">
        <v>0.32300000000000001</v>
      </c>
      <c r="AS212" s="275">
        <v>0.38</v>
      </c>
      <c r="AT212" s="276">
        <f>AR211</f>
        <v>0.34200000000000003</v>
      </c>
      <c r="AU212" s="276">
        <f>AR212</f>
        <v>0.32300000000000001</v>
      </c>
      <c r="AV212" s="83">
        <v>8.4700000000000006</v>
      </c>
      <c r="AW212" s="55"/>
      <c r="AX212" s="55"/>
      <c r="AY212" s="55"/>
      <c r="AZ212" s="55"/>
      <c r="BA212" s="55"/>
      <c r="BB212" s="55"/>
      <c r="BC212" s="28"/>
      <c r="BD212" s="28"/>
      <c r="BE212" s="28"/>
      <c r="BF212" s="28"/>
      <c r="BG212" s="28"/>
      <c r="BH212" s="28"/>
      <c r="BI212" s="28"/>
      <c r="BJ212" s="28"/>
      <c r="BK212" s="28"/>
      <c r="BL212" s="28"/>
      <c r="BM212" s="28"/>
      <c r="BN212" s="28"/>
      <c r="BO212" s="28"/>
      <c r="BP212" s="28"/>
      <c r="BQ212" s="28"/>
      <c r="BR212" s="28"/>
      <c r="BS212" s="28"/>
      <c r="BT212" s="28"/>
      <c r="BU212" s="28"/>
      <c r="BV212" s="28"/>
      <c r="BW212" s="28"/>
      <c r="BX212" s="28"/>
      <c r="BY212" s="28"/>
      <c r="BZ212" s="28"/>
      <c r="CA212" s="28"/>
      <c r="CB212" s="28"/>
      <c r="CC212" s="28"/>
      <c r="CD212" s="28"/>
      <c r="CE212" s="28"/>
      <c r="CF212" s="28"/>
      <c r="CG212" s="28"/>
      <c r="CH212" s="28"/>
      <c r="CI212" s="28"/>
      <c r="CJ212" s="28"/>
      <c r="CK212" s="28"/>
      <c r="CL212" s="28"/>
      <c r="CM212" s="28"/>
      <c r="CN212" s="28"/>
      <c r="CO212" s="28"/>
      <c r="CP212" s="28"/>
      <c r="CQ212" s="28"/>
      <c r="CR212" s="28"/>
      <c r="CS212" s="28"/>
      <c r="CT212" s="28"/>
      <c r="CU212" s="28"/>
      <c r="CV212" s="28"/>
      <c r="CW212" s="28"/>
      <c r="CX212" s="28"/>
      <c r="CY212" s="28"/>
      <c r="CZ212" s="28"/>
      <c r="DA212" s="28"/>
      <c r="DB212" s="28"/>
      <c r="DC212" s="28"/>
      <c r="DD212" s="28"/>
      <c r="DE212" s="28"/>
      <c r="DF212" s="28"/>
      <c r="DG212" s="28"/>
      <c r="DH212" s="28"/>
      <c r="DI212" s="28"/>
      <c r="DJ212" s="28"/>
      <c r="DK212" s="28"/>
      <c r="DL212" s="28"/>
      <c r="DM212" s="28"/>
      <c r="DN212" s="28"/>
      <c r="DO212" s="28"/>
      <c r="DP212" s="28"/>
      <c r="DQ212" s="28"/>
      <c r="DR212" s="28"/>
      <c r="DS212" s="28"/>
      <c r="DT212" s="28"/>
      <c r="DU212" s="28"/>
      <c r="DV212" s="28"/>
      <c r="DW212" s="28"/>
      <c r="DX212" s="28"/>
      <c r="DY212" s="28"/>
      <c r="DZ212" s="28"/>
      <c r="EA212" s="28"/>
      <c r="EB212" s="28"/>
      <c r="EC212" s="28"/>
      <c r="ED212" s="28"/>
      <c r="EE212" s="28"/>
      <c r="EF212" s="28"/>
      <c r="EG212" s="28"/>
      <c r="EH212" s="28"/>
      <c r="EI212" s="28"/>
      <c r="EJ212" s="28"/>
      <c r="EK212" s="28"/>
      <c r="EL212" s="28"/>
      <c r="EM212" s="28"/>
      <c r="EN212" s="28"/>
      <c r="EO212" s="28"/>
      <c r="EP212" s="28"/>
      <c r="EQ212" s="28"/>
      <c r="ER212" s="28"/>
      <c r="ES212" s="28"/>
      <c r="ET212" s="28"/>
      <c r="EU212" s="28"/>
      <c r="EV212" s="28"/>
      <c r="EW212" s="28"/>
      <c r="EX212" s="28"/>
      <c r="EY212" s="28"/>
      <c r="EZ212" s="28"/>
      <c r="FA212" s="28"/>
      <c r="FB212" s="28"/>
      <c r="FC212" s="28"/>
      <c r="FD212" s="28"/>
      <c r="FE212" s="28"/>
      <c r="FF212" s="28"/>
      <c r="FG212" s="28"/>
      <c r="FH212" s="28"/>
      <c r="FI212" s="28"/>
      <c r="FJ212" s="28"/>
      <c r="FK212" s="28"/>
      <c r="FL212" s="28"/>
      <c r="FM212" s="28"/>
      <c r="FN212" s="28"/>
      <c r="FO212" s="28"/>
      <c r="FP212" s="28"/>
      <c r="FQ212" s="28"/>
      <c r="FR212" s="28"/>
      <c r="FS212" s="28"/>
      <c r="FT212" s="28"/>
      <c r="FU212" s="28"/>
      <c r="FV212" s="28"/>
      <c r="FW212" s="28"/>
      <c r="FX212" s="28"/>
      <c r="FY212" s="28"/>
      <c r="FZ212" s="28"/>
      <c r="GA212" s="28"/>
      <c r="GB212" s="28"/>
      <c r="GC212" s="28"/>
      <c r="GD212" s="28"/>
      <c r="GE212" s="28"/>
      <c r="GF212" s="28"/>
      <c r="GG212" s="28"/>
      <c r="GH212" s="28"/>
      <c r="GI212" s="28"/>
      <c r="GJ212" s="28"/>
      <c r="GK212" s="28"/>
      <c r="GL212" s="28"/>
      <c r="GM212" s="28"/>
      <c r="GN212" s="28"/>
      <c r="GO212" s="28"/>
      <c r="GP212" s="28"/>
      <c r="GQ212" s="28"/>
      <c r="GR212" s="28"/>
      <c r="GS212" s="28"/>
      <c r="GT212" s="28"/>
      <c r="GU212" s="28"/>
      <c r="GV212" s="28"/>
      <c r="GW212" s="28"/>
      <c r="GX212" s="28"/>
      <c r="GY212" s="28"/>
      <c r="GZ212" s="28"/>
      <c r="HA212" s="28"/>
      <c r="HB212" s="28"/>
      <c r="HC212" s="28"/>
      <c r="HD212" s="28"/>
      <c r="HE212" s="28"/>
      <c r="HF212" s="28"/>
      <c r="HG212" s="28"/>
      <c r="HH212" s="28"/>
      <c r="HI212" s="28"/>
      <c r="HJ212" s="28"/>
      <c r="HK212" s="28"/>
      <c r="HL212" s="28"/>
      <c r="HM212" s="28"/>
      <c r="HN212" s="28"/>
      <c r="HO212" s="28"/>
      <c r="HP212" s="28"/>
      <c r="HQ212" s="28"/>
      <c r="HR212" s="28"/>
      <c r="HS212" s="28"/>
      <c r="HT212" s="28"/>
      <c r="HU212" s="28"/>
      <c r="HV212" s="28"/>
      <c r="HW212" s="28"/>
      <c r="HX212" s="28"/>
      <c r="HY212" s="28"/>
      <c r="HZ212" s="28"/>
      <c r="IA212" s="28"/>
      <c r="IB212" s="28"/>
      <c r="IC212" s="28"/>
      <c r="ID212" s="28"/>
      <c r="IE212" s="28"/>
      <c r="IF212" s="28"/>
      <c r="IG212" s="28"/>
      <c r="IH212" s="28"/>
      <c r="II212" s="28"/>
      <c r="IJ212" s="28"/>
      <c r="IK212" s="28"/>
      <c r="IL212" s="28"/>
      <c r="IM212" s="28"/>
      <c r="IN212" s="28"/>
      <c r="IO212" s="28"/>
      <c r="IP212" s="28"/>
      <c r="IQ212" s="28"/>
      <c r="IR212" s="28"/>
      <c r="IS212" s="28"/>
      <c r="IT212" s="28"/>
      <c r="IU212" s="28"/>
      <c r="IV212" s="28"/>
      <c r="IW212" s="28"/>
    </row>
    <row r="213" spans="1:257" s="1" customFormat="1" ht="16.95" hidden="1" customHeight="1">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49"/>
      <c r="AC213" s="49"/>
      <c r="AD213" s="173" t="s">
        <v>369</v>
      </c>
      <c r="AE213" s="267" t="s">
        <v>505</v>
      </c>
      <c r="AF213" s="280" t="s">
        <v>450</v>
      </c>
      <c r="AG213" s="267">
        <v>30</v>
      </c>
      <c r="AH213" s="224" t="e">
        <f>NA()</f>
        <v>#N/A</v>
      </c>
      <c r="AI213" s="298">
        <v>16.149999999999999</v>
      </c>
      <c r="AJ213" s="298">
        <v>17.09</v>
      </c>
      <c r="AK213" s="300">
        <v>94.416315791032957</v>
      </c>
      <c r="AL213" s="301">
        <f t="shared" si="55"/>
        <v>70.812236843274718</v>
      </c>
      <c r="AM213" s="51"/>
      <c r="AN213" s="87"/>
      <c r="AO213" s="269" t="s">
        <v>202</v>
      </c>
      <c r="AP213" s="270" t="s">
        <v>506</v>
      </c>
      <c r="AQ213" s="270">
        <v>113.35826208981743</v>
      </c>
      <c r="AR213" s="274">
        <f>TRUNC(AR219,3)</f>
        <v>0.79600000000000004</v>
      </c>
      <c r="AS213" s="274">
        <f>TRUNC(AS219,3)</f>
        <v>0.875</v>
      </c>
      <c r="AT213" s="276">
        <f>AR213</f>
        <v>0.79600000000000004</v>
      </c>
      <c r="AU213" s="276">
        <f>AR214</f>
        <v>0.72899999999999998</v>
      </c>
      <c r="AV213" s="56">
        <v>45.34</v>
      </c>
      <c r="AW213" s="55"/>
      <c r="AX213" s="55"/>
      <c r="AY213" s="55"/>
      <c r="AZ213" s="55"/>
      <c r="BA213" s="55"/>
      <c r="BB213" s="55"/>
      <c r="BC213" s="28"/>
      <c r="BD213" s="28"/>
      <c r="BE213" s="28"/>
      <c r="BF213" s="28"/>
      <c r="BG213" s="28"/>
      <c r="BH213" s="28"/>
      <c r="BI213" s="28"/>
      <c r="BJ213" s="28"/>
      <c r="BK213" s="28"/>
      <c r="BL213" s="28"/>
      <c r="BM213" s="28"/>
      <c r="BN213" s="28"/>
      <c r="BO213" s="28"/>
      <c r="BP213" s="28"/>
      <c r="BQ213" s="28"/>
      <c r="BR213" s="28"/>
      <c r="BS213" s="28"/>
      <c r="BT213" s="28"/>
      <c r="BU213" s="28"/>
      <c r="BV213" s="28"/>
      <c r="BW213" s="28"/>
      <c r="BX213" s="28"/>
      <c r="BY213" s="28"/>
      <c r="BZ213" s="28"/>
      <c r="CA213" s="28"/>
      <c r="CB213" s="28"/>
      <c r="CC213" s="28"/>
      <c r="CD213" s="28"/>
      <c r="CE213" s="28"/>
      <c r="CF213" s="28"/>
      <c r="CG213" s="28"/>
      <c r="CH213" s="28"/>
      <c r="CI213" s="28"/>
      <c r="CJ213" s="28"/>
      <c r="CK213" s="28"/>
      <c r="CL213" s="28"/>
      <c r="CM213" s="28"/>
      <c r="CN213" s="28"/>
      <c r="CO213" s="28"/>
      <c r="CP213" s="28"/>
      <c r="CQ213" s="28"/>
      <c r="CR213" s="28"/>
      <c r="CS213" s="28"/>
      <c r="CT213" s="28"/>
      <c r="CU213" s="28"/>
      <c r="CV213" s="28"/>
      <c r="CW213" s="28"/>
      <c r="CX213" s="28"/>
      <c r="CY213" s="28"/>
      <c r="CZ213" s="28"/>
      <c r="DA213" s="28"/>
      <c r="DB213" s="28"/>
      <c r="DC213" s="28"/>
      <c r="DD213" s="28"/>
      <c r="DE213" s="28"/>
      <c r="DF213" s="28"/>
      <c r="DG213" s="28"/>
      <c r="DH213" s="28"/>
      <c r="DI213" s="28"/>
      <c r="DJ213" s="28"/>
      <c r="DK213" s="28"/>
      <c r="DL213" s="28"/>
      <c r="DM213" s="28"/>
      <c r="DN213" s="28"/>
      <c r="DO213" s="28"/>
      <c r="DP213" s="28"/>
      <c r="DQ213" s="28"/>
      <c r="DR213" s="28"/>
      <c r="DS213" s="28"/>
      <c r="DT213" s="28"/>
      <c r="DU213" s="28"/>
      <c r="DV213" s="28"/>
      <c r="DW213" s="28"/>
      <c r="DX213" s="28"/>
      <c r="DY213" s="28"/>
      <c r="DZ213" s="28"/>
      <c r="EA213" s="28"/>
      <c r="EB213" s="28"/>
      <c r="EC213" s="28"/>
      <c r="ED213" s="28"/>
      <c r="EE213" s="28"/>
      <c r="EF213" s="28"/>
      <c r="EG213" s="28"/>
      <c r="EH213" s="28"/>
      <c r="EI213" s="28"/>
      <c r="EJ213" s="28"/>
      <c r="EK213" s="28"/>
      <c r="EL213" s="28"/>
      <c r="EM213" s="28"/>
      <c r="EN213" s="28"/>
      <c r="EO213" s="28"/>
      <c r="EP213" s="28"/>
      <c r="EQ213" s="28"/>
      <c r="ER213" s="28"/>
      <c r="ES213" s="28"/>
      <c r="ET213" s="28"/>
      <c r="EU213" s="28"/>
      <c r="EV213" s="28"/>
      <c r="EW213" s="28"/>
      <c r="EX213" s="28"/>
      <c r="EY213" s="28"/>
      <c r="EZ213" s="28"/>
      <c r="FA213" s="28"/>
      <c r="FB213" s="28"/>
      <c r="FC213" s="28"/>
      <c r="FD213" s="28"/>
      <c r="FE213" s="28"/>
      <c r="FF213" s="28"/>
      <c r="FG213" s="28"/>
      <c r="FH213" s="28"/>
      <c r="FI213" s="28"/>
      <c r="FJ213" s="28"/>
      <c r="FK213" s="28"/>
      <c r="FL213" s="28"/>
      <c r="FM213" s="28"/>
      <c r="FN213" s="28"/>
      <c r="FO213" s="28"/>
      <c r="FP213" s="28"/>
      <c r="FQ213" s="28"/>
      <c r="FR213" s="28"/>
      <c r="FS213" s="28"/>
      <c r="FT213" s="28"/>
      <c r="FU213" s="28"/>
      <c r="FV213" s="28"/>
      <c r="FW213" s="28"/>
      <c r="FX213" s="28"/>
      <c r="FY213" s="28"/>
      <c r="FZ213" s="28"/>
      <c r="GA213" s="28"/>
      <c r="GB213" s="28"/>
      <c r="GC213" s="28"/>
      <c r="GD213" s="28"/>
      <c r="GE213" s="28"/>
      <c r="GF213" s="28"/>
      <c r="GG213" s="28"/>
      <c r="GH213" s="28"/>
      <c r="GI213" s="28"/>
      <c r="GJ213" s="28"/>
      <c r="GK213" s="28"/>
      <c r="GL213" s="28"/>
      <c r="GM213" s="28"/>
      <c r="GN213" s="28"/>
      <c r="GO213" s="28"/>
      <c r="GP213" s="28"/>
      <c r="GQ213" s="28"/>
      <c r="GR213" s="28"/>
      <c r="GS213" s="28"/>
      <c r="GT213" s="28"/>
      <c r="GU213" s="28"/>
      <c r="GV213" s="28"/>
      <c r="GW213" s="28"/>
      <c r="GX213" s="28"/>
      <c r="GY213" s="28"/>
      <c r="GZ213" s="28"/>
      <c r="HA213" s="28"/>
      <c r="HB213" s="28"/>
      <c r="HC213" s="28"/>
      <c r="HD213" s="28"/>
      <c r="HE213" s="28"/>
      <c r="HF213" s="28"/>
      <c r="HG213" s="28"/>
      <c r="HH213" s="28"/>
      <c r="HI213" s="28"/>
      <c r="HJ213" s="28"/>
      <c r="HK213" s="28"/>
      <c r="HL213" s="28"/>
      <c r="HM213" s="28"/>
      <c r="HN213" s="28"/>
      <c r="HO213" s="28"/>
      <c r="HP213" s="28"/>
      <c r="HQ213" s="28"/>
      <c r="HR213" s="28"/>
      <c r="HS213" s="28"/>
      <c r="HT213" s="28"/>
      <c r="HU213" s="28"/>
      <c r="HV213" s="28"/>
      <c r="HW213" s="28"/>
      <c r="HX213" s="28"/>
      <c r="HY213" s="28"/>
      <c r="HZ213" s="28"/>
      <c r="IA213" s="28"/>
      <c r="IB213" s="28"/>
      <c r="IC213" s="28"/>
      <c r="ID213" s="28"/>
      <c r="IE213" s="28"/>
      <c r="IF213" s="28"/>
      <c r="IG213" s="28"/>
      <c r="IH213" s="28"/>
      <c r="II213" s="28"/>
      <c r="IJ213" s="28"/>
      <c r="IK213" s="28"/>
      <c r="IL213" s="28"/>
      <c r="IM213" s="28"/>
      <c r="IN213" s="28"/>
      <c r="IO213" s="28"/>
      <c r="IP213" s="28"/>
      <c r="IQ213" s="28"/>
      <c r="IR213" s="28"/>
      <c r="IS213" s="28"/>
      <c r="IT213" s="28"/>
      <c r="IU213" s="28"/>
      <c r="IV213" s="28"/>
      <c r="IW213" s="28"/>
    </row>
    <row r="214" spans="1:257" s="1" customFormat="1" ht="16.95" hidden="1" customHeight="1">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4"/>
      <c r="AB214" s="49"/>
      <c r="AC214" s="49"/>
      <c r="AD214" s="173" t="s">
        <v>369</v>
      </c>
      <c r="AE214" s="267" t="s">
        <v>507</v>
      </c>
      <c r="AF214" s="280" t="s">
        <v>468</v>
      </c>
      <c r="AG214" s="267">
        <v>40</v>
      </c>
      <c r="AH214" s="224" t="e">
        <f>NA()</f>
        <v>#N/A</v>
      </c>
      <c r="AI214" s="298">
        <v>17.100000000000001</v>
      </c>
      <c r="AJ214" s="298">
        <v>30</v>
      </c>
      <c r="AK214" s="300">
        <v>142.90036984588778</v>
      </c>
      <c r="AL214" s="301">
        <f t="shared" si="55"/>
        <v>107.17527738441584</v>
      </c>
      <c r="AM214" s="51"/>
      <c r="AN214" s="87"/>
      <c r="AO214" s="269" t="s">
        <v>202</v>
      </c>
      <c r="AP214" s="270" t="s">
        <v>508</v>
      </c>
      <c r="AQ214" s="270">
        <v>204.58124999999998</v>
      </c>
      <c r="AR214" s="274">
        <f>TRUNC(AR220,3)</f>
        <v>0.72899999999999998</v>
      </c>
      <c r="AS214" s="274">
        <f t="shared" ref="AS214" si="56">TRUNC(AS220,3)</f>
        <v>0.875</v>
      </c>
      <c r="AT214" s="276">
        <f>AR213</f>
        <v>0.79600000000000004</v>
      </c>
      <c r="AU214" s="276">
        <f>AR214</f>
        <v>0.72899999999999998</v>
      </c>
      <c r="AV214" s="56">
        <v>81.83</v>
      </c>
      <c r="AW214" s="55"/>
      <c r="AX214" s="55"/>
      <c r="AY214" s="55"/>
      <c r="AZ214" s="55"/>
      <c r="BA214" s="55"/>
      <c r="BB214" s="55"/>
      <c r="BC214" s="28"/>
      <c r="BD214" s="28"/>
      <c r="BE214" s="28"/>
      <c r="BF214" s="28"/>
      <c r="BG214" s="28"/>
      <c r="BH214" s="28"/>
      <c r="BI214" s="28"/>
      <c r="BJ214" s="28"/>
      <c r="BK214" s="28"/>
      <c r="BL214" s="28"/>
      <c r="BM214" s="28"/>
      <c r="BN214" s="28"/>
      <c r="BO214" s="28"/>
      <c r="BP214" s="28"/>
      <c r="BQ214" s="28"/>
      <c r="BR214" s="28"/>
      <c r="BS214" s="28"/>
      <c r="BT214" s="28"/>
      <c r="BU214" s="28"/>
      <c r="BV214" s="28"/>
      <c r="BW214" s="28"/>
      <c r="BX214" s="28"/>
      <c r="BY214" s="28"/>
      <c r="BZ214" s="28"/>
      <c r="CA214" s="28"/>
      <c r="CB214" s="28"/>
      <c r="CC214" s="28"/>
      <c r="CD214" s="28"/>
      <c r="CE214" s="28"/>
      <c r="CF214" s="28"/>
      <c r="CG214" s="28"/>
      <c r="CH214" s="28"/>
      <c r="CI214" s="28"/>
      <c r="CJ214" s="28"/>
      <c r="CK214" s="28"/>
      <c r="CL214" s="28"/>
      <c r="CM214" s="28"/>
      <c r="CN214" s="28"/>
      <c r="CO214" s="28"/>
      <c r="CP214" s="28"/>
      <c r="CQ214" s="28"/>
      <c r="CR214" s="28"/>
      <c r="CS214" s="28"/>
      <c r="CT214" s="28"/>
      <c r="CU214" s="28"/>
      <c r="CV214" s="28"/>
      <c r="CW214" s="28"/>
      <c r="CX214" s="28"/>
      <c r="CY214" s="28"/>
      <c r="CZ214" s="28"/>
      <c r="DA214" s="28"/>
      <c r="DB214" s="28"/>
      <c r="DC214" s="28"/>
      <c r="DD214" s="28"/>
      <c r="DE214" s="28"/>
      <c r="DF214" s="28"/>
      <c r="DG214" s="28"/>
      <c r="DH214" s="28"/>
      <c r="DI214" s="28"/>
      <c r="DJ214" s="28"/>
      <c r="DK214" s="28"/>
      <c r="DL214" s="28"/>
      <c r="DM214" s="28"/>
      <c r="DN214" s="28"/>
      <c r="DO214" s="28"/>
      <c r="DP214" s="28"/>
      <c r="DQ214" s="28"/>
      <c r="DR214" s="28"/>
      <c r="DS214" s="28"/>
      <c r="DT214" s="28"/>
      <c r="DU214" s="28"/>
      <c r="DV214" s="28"/>
      <c r="DW214" s="28"/>
      <c r="DX214" s="28"/>
      <c r="DY214" s="28"/>
      <c r="DZ214" s="28"/>
      <c r="EA214" s="28"/>
      <c r="EB214" s="28"/>
      <c r="EC214" s="28"/>
      <c r="ED214" s="28"/>
      <c r="EE214" s="28"/>
      <c r="EF214" s="28"/>
      <c r="EG214" s="28"/>
      <c r="EH214" s="28"/>
      <c r="EI214" s="28"/>
      <c r="EJ214" s="28"/>
      <c r="EK214" s="28"/>
      <c r="EL214" s="28"/>
      <c r="EM214" s="28"/>
      <c r="EN214" s="28"/>
      <c r="EO214" s="28"/>
      <c r="EP214" s="28"/>
      <c r="EQ214" s="28"/>
      <c r="ER214" s="28"/>
      <c r="ES214" s="28"/>
      <c r="ET214" s="28"/>
      <c r="EU214" s="28"/>
      <c r="EV214" s="28"/>
      <c r="EW214" s="28"/>
      <c r="EX214" s="28"/>
      <c r="EY214" s="28"/>
      <c r="EZ214" s="28"/>
      <c r="FA214" s="28"/>
      <c r="FB214" s="28"/>
      <c r="FC214" s="28"/>
      <c r="FD214" s="28"/>
      <c r="FE214" s="28"/>
      <c r="FF214" s="28"/>
      <c r="FG214" s="28"/>
      <c r="FH214" s="28"/>
      <c r="FI214" s="28"/>
      <c r="FJ214" s="28"/>
      <c r="FK214" s="28"/>
      <c r="FL214" s="28"/>
      <c r="FM214" s="28"/>
      <c r="FN214" s="28"/>
      <c r="FO214" s="28"/>
      <c r="FP214" s="28"/>
      <c r="FQ214" s="28"/>
      <c r="FR214" s="28"/>
      <c r="FS214" s="28"/>
      <c r="FT214" s="28"/>
      <c r="FU214" s="28"/>
      <c r="FV214" s="28"/>
      <c r="FW214" s="28"/>
      <c r="FX214" s="28"/>
      <c r="FY214" s="28"/>
      <c r="FZ214" s="28"/>
      <c r="GA214" s="28"/>
      <c r="GB214" s="28"/>
      <c r="GC214" s="28"/>
      <c r="GD214" s="28"/>
      <c r="GE214" s="28"/>
      <c r="GF214" s="28"/>
      <c r="GG214" s="28"/>
      <c r="GH214" s="28"/>
      <c r="GI214" s="28"/>
      <c r="GJ214" s="28"/>
      <c r="GK214" s="28"/>
      <c r="GL214" s="28"/>
      <c r="GM214" s="28"/>
      <c r="GN214" s="28"/>
      <c r="GO214" s="28"/>
      <c r="GP214" s="28"/>
      <c r="GQ214" s="28"/>
      <c r="GR214" s="28"/>
      <c r="GS214" s="28"/>
      <c r="GT214" s="28"/>
      <c r="GU214" s="28"/>
      <c r="GV214" s="28"/>
      <c r="GW214" s="28"/>
      <c r="GX214" s="28"/>
      <c r="GY214" s="28"/>
      <c r="GZ214" s="28"/>
      <c r="HA214" s="28"/>
      <c r="HB214" s="28"/>
      <c r="HC214" s="28"/>
      <c r="HD214" s="28"/>
      <c r="HE214" s="28"/>
      <c r="HF214" s="28"/>
      <c r="HG214" s="28"/>
      <c r="HH214" s="28"/>
      <c r="HI214" s="28"/>
      <c r="HJ214" s="28"/>
      <c r="HK214" s="28"/>
      <c r="HL214" s="28"/>
      <c r="HM214" s="28"/>
      <c r="HN214" s="28"/>
      <c r="HO214" s="28"/>
      <c r="HP214" s="28"/>
      <c r="HQ214" s="28"/>
      <c r="HR214" s="28"/>
      <c r="HS214" s="28"/>
      <c r="HT214" s="28"/>
      <c r="HU214" s="28"/>
      <c r="HV214" s="28"/>
      <c r="HW214" s="28"/>
      <c r="HX214" s="28"/>
      <c r="HY214" s="28"/>
      <c r="HZ214" s="28"/>
      <c r="IA214" s="28"/>
      <c r="IB214" s="28"/>
      <c r="IC214" s="28"/>
      <c r="ID214" s="28"/>
      <c r="IE214" s="28"/>
      <c r="IF214" s="28"/>
      <c r="IG214" s="28"/>
      <c r="IH214" s="28"/>
      <c r="II214" s="28"/>
      <c r="IJ214" s="28"/>
      <c r="IK214" s="28"/>
      <c r="IL214" s="28"/>
      <c r="IM214" s="28"/>
      <c r="IN214" s="28"/>
      <c r="IO214" s="28"/>
      <c r="IP214" s="28"/>
      <c r="IQ214" s="28"/>
      <c r="IR214" s="28"/>
      <c r="IS214" s="28"/>
      <c r="IT214" s="28"/>
      <c r="IU214" s="28"/>
      <c r="IV214" s="28"/>
      <c r="IW214" s="28"/>
    </row>
    <row r="215" spans="1:257" s="1" customFormat="1" ht="16.95" hidden="1" customHeight="1">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49"/>
      <c r="AC215" s="49"/>
      <c r="AD215" s="173" t="s">
        <v>369</v>
      </c>
      <c r="AE215" s="267" t="s">
        <v>509</v>
      </c>
      <c r="AF215" s="280" t="s">
        <v>468</v>
      </c>
      <c r="AG215" s="267">
        <v>40</v>
      </c>
      <c r="AH215" s="224" t="e">
        <f>NA()</f>
        <v>#N/A</v>
      </c>
      <c r="AI215" s="298">
        <v>17.100000000000001</v>
      </c>
      <c r="AJ215" s="298">
        <v>30</v>
      </c>
      <c r="AK215" s="300">
        <v>142.90036984588778</v>
      </c>
      <c r="AL215" s="301">
        <f t="shared" si="55"/>
        <v>107.17527738441584</v>
      </c>
      <c r="AM215" s="51"/>
      <c r="AN215" s="87"/>
      <c r="AO215" s="269" t="s">
        <v>206</v>
      </c>
      <c r="AP215" s="270" t="s">
        <v>510</v>
      </c>
      <c r="AQ215" s="270">
        <v>87.352590561725279</v>
      </c>
      <c r="AR215" s="274">
        <f t="shared" ref="AR215:AS215" si="57">TRUNC(AR221,3)</f>
        <v>0.77900000000000003</v>
      </c>
      <c r="AS215" s="274">
        <f t="shared" si="57"/>
        <v>0.85699999999999998</v>
      </c>
      <c r="AT215" s="276">
        <f>AR215</f>
        <v>0.77900000000000003</v>
      </c>
      <c r="AU215" s="276">
        <f>AR216</f>
        <v>0.71399999999999997</v>
      </c>
      <c r="AV215" s="56"/>
      <c r="AW215" s="55"/>
      <c r="AX215" s="55"/>
      <c r="AY215" s="55"/>
      <c r="AZ215" s="55"/>
      <c r="BA215" s="55"/>
      <c r="BB215" s="55"/>
      <c r="BC215" s="28"/>
      <c r="BD215" s="28"/>
      <c r="BE215" s="28"/>
      <c r="BF215" s="28"/>
      <c r="BG215" s="28"/>
      <c r="BH215" s="28"/>
      <c r="BI215" s="28"/>
      <c r="BJ215" s="28"/>
      <c r="BK215" s="28"/>
      <c r="BL215" s="28"/>
      <c r="BM215" s="28"/>
      <c r="BN215" s="28"/>
      <c r="BO215" s="28"/>
      <c r="BP215" s="28"/>
      <c r="BQ215" s="28"/>
      <c r="BR215" s="28"/>
      <c r="BS215" s="28"/>
      <c r="BT215" s="28"/>
      <c r="BU215" s="28"/>
      <c r="BV215" s="28"/>
      <c r="BW215" s="28"/>
      <c r="BX215" s="28"/>
      <c r="BY215" s="28"/>
      <c r="BZ215" s="28"/>
      <c r="CA215" s="28"/>
      <c r="CB215" s="28"/>
      <c r="CC215" s="28"/>
      <c r="CD215" s="28"/>
      <c r="CE215" s="28"/>
      <c r="CF215" s="28"/>
      <c r="CG215" s="28"/>
      <c r="CH215" s="28"/>
      <c r="CI215" s="28"/>
      <c r="CJ215" s="28"/>
      <c r="CK215" s="28"/>
      <c r="CL215" s="28"/>
      <c r="CM215" s="28"/>
      <c r="CN215" s="28"/>
      <c r="CO215" s="28"/>
      <c r="CP215" s="28"/>
      <c r="CQ215" s="28"/>
      <c r="CR215" s="28"/>
      <c r="CS215" s="28"/>
      <c r="CT215" s="28"/>
      <c r="CU215" s="28"/>
      <c r="CV215" s="28"/>
      <c r="CW215" s="28"/>
      <c r="CX215" s="28"/>
      <c r="CY215" s="28"/>
      <c r="CZ215" s="28"/>
      <c r="DA215" s="28"/>
      <c r="DB215" s="28"/>
      <c r="DC215" s="28"/>
      <c r="DD215" s="28"/>
      <c r="DE215" s="28"/>
      <c r="DF215" s="28"/>
      <c r="DG215" s="28"/>
      <c r="DH215" s="28"/>
      <c r="DI215" s="28"/>
      <c r="DJ215" s="28"/>
      <c r="DK215" s="28"/>
      <c r="DL215" s="28"/>
      <c r="DM215" s="28"/>
      <c r="DN215" s="28"/>
      <c r="DO215" s="28"/>
      <c r="DP215" s="28"/>
      <c r="DQ215" s="28"/>
      <c r="DR215" s="28"/>
      <c r="DS215" s="28"/>
      <c r="DT215" s="28"/>
      <c r="DU215" s="28"/>
      <c r="DV215" s="28"/>
      <c r="DW215" s="28"/>
      <c r="DX215" s="28"/>
      <c r="DY215" s="28"/>
      <c r="DZ215" s="28"/>
      <c r="EA215" s="28"/>
      <c r="EB215" s="28"/>
      <c r="EC215" s="28"/>
      <c r="ED215" s="28"/>
      <c r="EE215" s="28"/>
      <c r="EF215" s="28"/>
      <c r="EG215" s="28"/>
      <c r="EH215" s="28"/>
      <c r="EI215" s="28"/>
      <c r="EJ215" s="28"/>
      <c r="EK215" s="28"/>
      <c r="EL215" s="28"/>
      <c r="EM215" s="28"/>
      <c r="EN215" s="28"/>
      <c r="EO215" s="28"/>
      <c r="EP215" s="28"/>
      <c r="EQ215" s="28"/>
      <c r="ER215" s="28"/>
      <c r="ES215" s="28"/>
      <c r="ET215" s="28"/>
      <c r="EU215" s="28"/>
      <c r="EV215" s="28"/>
      <c r="EW215" s="28"/>
      <c r="EX215" s="28"/>
      <c r="EY215" s="28"/>
      <c r="EZ215" s="28"/>
      <c r="FA215" s="28"/>
      <c r="FB215" s="28"/>
      <c r="FC215" s="28"/>
      <c r="FD215" s="28"/>
      <c r="FE215" s="28"/>
      <c r="FF215" s="28"/>
      <c r="FG215" s="28"/>
      <c r="FH215" s="28"/>
      <c r="FI215" s="28"/>
      <c r="FJ215" s="28"/>
      <c r="FK215" s="28"/>
      <c r="FL215" s="28"/>
      <c r="FM215" s="28"/>
      <c r="FN215" s="28"/>
      <c r="FO215" s="28"/>
      <c r="FP215" s="28"/>
      <c r="FQ215" s="28"/>
      <c r="FR215" s="28"/>
      <c r="FS215" s="28"/>
      <c r="FT215" s="28"/>
      <c r="FU215" s="28"/>
      <c r="FV215" s="28"/>
      <c r="FW215" s="28"/>
      <c r="FX215" s="28"/>
      <c r="FY215" s="28"/>
      <c r="FZ215" s="28"/>
      <c r="GA215" s="28"/>
      <c r="GB215" s="28"/>
      <c r="GC215" s="28"/>
      <c r="GD215" s="28"/>
      <c r="GE215" s="28"/>
      <c r="GF215" s="28"/>
      <c r="GG215" s="28"/>
      <c r="GH215" s="28"/>
      <c r="GI215" s="28"/>
      <c r="GJ215" s="28"/>
      <c r="GK215" s="28"/>
      <c r="GL215" s="28"/>
      <c r="GM215" s="28"/>
      <c r="GN215" s="28"/>
      <c r="GO215" s="28"/>
      <c r="GP215" s="28"/>
      <c r="GQ215" s="28"/>
      <c r="GR215" s="28"/>
      <c r="GS215" s="28"/>
      <c r="GT215" s="28"/>
      <c r="GU215" s="28"/>
      <c r="GV215" s="28"/>
      <c r="GW215" s="28"/>
      <c r="GX215" s="28"/>
      <c r="GY215" s="28"/>
      <c r="GZ215" s="28"/>
      <c r="HA215" s="28"/>
      <c r="HB215" s="28"/>
      <c r="HC215" s="28"/>
      <c r="HD215" s="28"/>
      <c r="HE215" s="28"/>
      <c r="HF215" s="28"/>
      <c r="HG215" s="28"/>
      <c r="HH215" s="28"/>
      <c r="HI215" s="28"/>
      <c r="HJ215" s="28"/>
      <c r="HK215" s="28"/>
      <c r="HL215" s="28"/>
      <c r="HM215" s="28"/>
      <c r="HN215" s="28"/>
      <c r="HO215" s="28"/>
      <c r="HP215" s="28"/>
      <c r="HQ215" s="28"/>
      <c r="HR215" s="28"/>
      <c r="HS215" s="28"/>
      <c r="HT215" s="28"/>
      <c r="HU215" s="28"/>
      <c r="HV215" s="28"/>
      <c r="HW215" s="28"/>
      <c r="HX215" s="28"/>
      <c r="HY215" s="28"/>
      <c r="HZ215" s="28"/>
      <c r="IA215" s="28"/>
      <c r="IB215" s="28"/>
      <c r="IC215" s="28"/>
      <c r="ID215" s="28"/>
      <c r="IE215" s="28"/>
      <c r="IF215" s="28"/>
      <c r="IG215" s="28"/>
      <c r="IH215" s="28"/>
      <c r="II215" s="28"/>
      <c r="IJ215" s="28"/>
      <c r="IK215" s="28"/>
      <c r="IL215" s="28"/>
      <c r="IM215" s="28"/>
      <c r="IN215" s="28"/>
      <c r="IO215" s="28"/>
      <c r="IP215" s="28"/>
      <c r="IQ215" s="28"/>
      <c r="IR215" s="28"/>
      <c r="IS215" s="28"/>
      <c r="IT215" s="28"/>
      <c r="IU215" s="28"/>
      <c r="IV215" s="28"/>
      <c r="IW215" s="28"/>
    </row>
    <row r="216" spans="1:257" s="1" customFormat="1" ht="17.25" hidden="1" customHeight="1">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49"/>
      <c r="AC216" s="49"/>
      <c r="AD216" s="173" t="s">
        <v>369</v>
      </c>
      <c r="AE216" s="267" t="s">
        <v>511</v>
      </c>
      <c r="AF216" s="280" t="s">
        <v>468</v>
      </c>
      <c r="AG216" s="267">
        <v>40</v>
      </c>
      <c r="AH216" s="224" t="e">
        <f>NA()</f>
        <v>#N/A</v>
      </c>
      <c r="AI216" s="298">
        <v>17.100000000000001</v>
      </c>
      <c r="AJ216" s="298">
        <v>30</v>
      </c>
      <c r="AK216" s="300">
        <v>142.90036984588778</v>
      </c>
      <c r="AL216" s="301">
        <f t="shared" si="55"/>
        <v>107.17527738441584</v>
      </c>
      <c r="AM216" s="51"/>
      <c r="AN216" s="87"/>
      <c r="AO216" s="269" t="s">
        <v>206</v>
      </c>
      <c r="AP216" s="270" t="s">
        <v>512</v>
      </c>
      <c r="AQ216" s="270">
        <v>118.61368760966984</v>
      </c>
      <c r="AR216" s="274">
        <f t="shared" ref="AR216:AS216" si="58">TRUNC(AR222,3)</f>
        <v>0.71399999999999997</v>
      </c>
      <c r="AS216" s="274">
        <f t="shared" si="58"/>
        <v>0.85699999999999998</v>
      </c>
      <c r="AT216" s="276">
        <f>AR215</f>
        <v>0.77900000000000003</v>
      </c>
      <c r="AU216" s="276">
        <f>AR216</f>
        <v>0.71399999999999997</v>
      </c>
      <c r="AV216" s="56"/>
      <c r="AW216" s="55"/>
      <c r="AX216" s="55"/>
      <c r="AY216" s="55"/>
      <c r="AZ216" s="55"/>
      <c r="BA216" s="55"/>
      <c r="BB216" s="55"/>
      <c r="BC216" s="28"/>
      <c r="BD216" s="28"/>
      <c r="BE216" s="28"/>
      <c r="BF216" s="28"/>
      <c r="BG216" s="28"/>
      <c r="BH216" s="28"/>
      <c r="BI216" s="28"/>
      <c r="BJ216" s="28"/>
      <c r="BK216" s="28"/>
      <c r="BL216" s="28"/>
      <c r="BM216" s="28"/>
      <c r="BN216" s="28"/>
      <c r="BO216" s="28"/>
      <c r="BP216" s="28"/>
      <c r="BQ216" s="28"/>
      <c r="BR216" s="28"/>
      <c r="BS216" s="28"/>
      <c r="BT216" s="28"/>
      <c r="BU216" s="28"/>
      <c r="BV216" s="28"/>
      <c r="BW216" s="28"/>
      <c r="BX216" s="28"/>
      <c r="BY216" s="28"/>
      <c r="BZ216" s="28"/>
      <c r="CA216" s="28"/>
      <c r="CB216" s="28"/>
      <c r="CC216" s="28"/>
      <c r="CD216" s="28"/>
      <c r="CE216" s="28"/>
      <c r="CF216" s="28"/>
      <c r="CG216" s="28"/>
      <c r="CH216" s="28"/>
      <c r="CI216" s="28"/>
      <c r="CJ216" s="28"/>
      <c r="CK216" s="28"/>
      <c r="CL216" s="28"/>
      <c r="CM216" s="28"/>
      <c r="CN216" s="28"/>
      <c r="CO216" s="28"/>
      <c r="CP216" s="28"/>
      <c r="CQ216" s="28"/>
      <c r="CR216" s="28"/>
      <c r="CS216" s="28"/>
      <c r="CT216" s="28"/>
      <c r="CU216" s="28"/>
      <c r="CV216" s="28"/>
      <c r="CW216" s="28"/>
      <c r="CX216" s="28"/>
      <c r="CY216" s="28"/>
      <c r="CZ216" s="28"/>
      <c r="DA216" s="28"/>
      <c r="DB216" s="28"/>
      <c r="DC216" s="28"/>
      <c r="DD216" s="28"/>
      <c r="DE216" s="28"/>
      <c r="DF216" s="28"/>
      <c r="DG216" s="28"/>
      <c r="DH216" s="28"/>
      <c r="DI216" s="28"/>
      <c r="DJ216" s="28"/>
      <c r="DK216" s="28"/>
      <c r="DL216" s="28"/>
      <c r="DM216" s="28"/>
      <c r="DN216" s="28"/>
      <c r="DO216" s="28"/>
      <c r="DP216" s="28"/>
      <c r="DQ216" s="28"/>
      <c r="DR216" s="28"/>
      <c r="DS216" s="28"/>
      <c r="DT216" s="28"/>
      <c r="DU216" s="28"/>
      <c r="DV216" s="28"/>
      <c r="DW216" s="28"/>
      <c r="DX216" s="28"/>
      <c r="DY216" s="28"/>
      <c r="DZ216" s="28"/>
      <c r="EA216" s="28"/>
      <c r="EB216" s="28"/>
      <c r="EC216" s="28"/>
      <c r="ED216" s="28"/>
      <c r="EE216" s="28"/>
      <c r="EF216" s="28"/>
      <c r="EG216" s="28"/>
      <c r="EH216" s="28"/>
      <c r="EI216" s="28"/>
      <c r="EJ216" s="28"/>
      <c r="EK216" s="28"/>
      <c r="EL216" s="28"/>
      <c r="EM216" s="28"/>
      <c r="EN216" s="28"/>
      <c r="EO216" s="28"/>
      <c r="EP216" s="28"/>
      <c r="EQ216" s="28"/>
      <c r="ER216" s="28"/>
      <c r="ES216" s="28"/>
      <c r="ET216" s="28"/>
      <c r="EU216" s="28"/>
      <c r="EV216" s="28"/>
      <c r="EW216" s="28"/>
      <c r="EX216" s="28"/>
      <c r="EY216" s="28"/>
      <c r="EZ216" s="28"/>
      <c r="FA216" s="28"/>
      <c r="FB216" s="28"/>
      <c r="FC216" s="28"/>
      <c r="FD216" s="28"/>
      <c r="FE216" s="28"/>
      <c r="FF216" s="28"/>
      <c r="FG216" s="28"/>
      <c r="FH216" s="28"/>
      <c r="FI216" s="28"/>
      <c r="FJ216" s="28"/>
      <c r="FK216" s="28"/>
      <c r="FL216" s="28"/>
      <c r="FM216" s="28"/>
      <c r="FN216" s="28"/>
      <c r="FO216" s="28"/>
      <c r="FP216" s="28"/>
      <c r="FQ216" s="28"/>
      <c r="FR216" s="28"/>
      <c r="FS216" s="28"/>
      <c r="FT216" s="28"/>
      <c r="FU216" s="28"/>
      <c r="FV216" s="28"/>
      <c r="FW216" s="28"/>
      <c r="FX216" s="28"/>
      <c r="FY216" s="28"/>
      <c r="FZ216" s="28"/>
      <c r="GA216" s="28"/>
      <c r="GB216" s="28"/>
      <c r="GC216" s="28"/>
      <c r="GD216" s="28"/>
      <c r="GE216" s="28"/>
      <c r="GF216" s="28"/>
      <c r="GG216" s="28"/>
      <c r="GH216" s="28"/>
      <c r="GI216" s="28"/>
      <c r="GJ216" s="28"/>
      <c r="GK216" s="28"/>
      <c r="GL216" s="28"/>
      <c r="GM216" s="28"/>
      <c r="GN216" s="28"/>
      <c r="GO216" s="28"/>
      <c r="GP216" s="28"/>
      <c r="GQ216" s="28"/>
      <c r="GR216" s="28"/>
      <c r="GS216" s="28"/>
      <c r="GT216" s="28"/>
      <c r="GU216" s="28"/>
      <c r="GV216" s="28"/>
      <c r="GW216" s="28"/>
      <c r="GX216" s="28"/>
      <c r="GY216" s="28"/>
      <c r="GZ216" s="28"/>
      <c r="HA216" s="28"/>
      <c r="HB216" s="28"/>
      <c r="HC216" s="28"/>
      <c r="HD216" s="28"/>
      <c r="HE216" s="28"/>
      <c r="HF216" s="28"/>
      <c r="HG216" s="28"/>
      <c r="HH216" s="28"/>
      <c r="HI216" s="28"/>
      <c r="HJ216" s="28"/>
      <c r="HK216" s="28"/>
      <c r="HL216" s="28"/>
      <c r="HM216" s="28"/>
      <c r="HN216" s="28"/>
      <c r="HO216" s="28"/>
      <c r="HP216" s="28"/>
      <c r="HQ216" s="28"/>
      <c r="HR216" s="28"/>
      <c r="HS216" s="28"/>
      <c r="HT216" s="28"/>
      <c r="HU216" s="28"/>
      <c r="HV216" s="28"/>
      <c r="HW216" s="28"/>
      <c r="HX216" s="28"/>
      <c r="HY216" s="28"/>
      <c r="HZ216" s="28"/>
      <c r="IA216" s="28"/>
      <c r="IB216" s="28"/>
      <c r="IC216" s="28"/>
      <c r="ID216" s="28"/>
      <c r="IE216" s="28"/>
      <c r="IF216" s="28"/>
      <c r="IG216" s="28"/>
      <c r="IH216" s="28"/>
      <c r="II216" s="28"/>
      <c r="IJ216" s="28"/>
      <c r="IK216" s="28"/>
      <c r="IL216" s="28"/>
      <c r="IM216" s="28"/>
      <c r="IN216" s="28"/>
      <c r="IO216" s="28"/>
      <c r="IP216" s="28"/>
      <c r="IQ216" s="28"/>
      <c r="IR216" s="28"/>
      <c r="IS216" s="28"/>
      <c r="IT216" s="28"/>
      <c r="IU216" s="28"/>
      <c r="IV216" s="28"/>
      <c r="IW216" s="28"/>
    </row>
    <row r="217" spans="1:257" s="1" customFormat="1" ht="17.25" hidden="1" customHeight="1">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49"/>
      <c r="AC217" s="49"/>
      <c r="AD217" s="173" t="s">
        <v>369</v>
      </c>
      <c r="AE217" s="267" t="s">
        <v>513</v>
      </c>
      <c r="AF217" s="280" t="s">
        <v>468</v>
      </c>
      <c r="AG217" s="267">
        <v>40</v>
      </c>
      <c r="AH217" s="224" t="e">
        <f>NA()</f>
        <v>#N/A</v>
      </c>
      <c r="AI217" s="298">
        <v>17.100000000000001</v>
      </c>
      <c r="AJ217" s="302">
        <v>30</v>
      </c>
      <c r="AK217" s="300">
        <v>142.90036984588778</v>
      </c>
      <c r="AL217" s="301">
        <f t="shared" si="55"/>
        <v>107.17527738441584</v>
      </c>
      <c r="AM217" s="51"/>
      <c r="AN217" s="51"/>
      <c r="AO217" s="51"/>
      <c r="AP217" s="94"/>
      <c r="AQ217" s="51"/>
      <c r="AR217" s="56"/>
      <c r="AS217" s="56"/>
      <c r="AT217" s="56"/>
      <c r="AU217" s="93"/>
      <c r="AV217" s="58"/>
      <c r="AW217" s="55"/>
      <c r="AX217" s="55"/>
      <c r="AY217" s="55"/>
      <c r="AZ217" s="55"/>
      <c r="BA217" s="55"/>
      <c r="BB217" s="55"/>
      <c r="BC217" s="28"/>
      <c r="BD217" s="28"/>
      <c r="BE217" s="28"/>
      <c r="BF217" s="28"/>
      <c r="BG217" s="28"/>
      <c r="BH217" s="28"/>
      <c r="BI217" s="28"/>
      <c r="BJ217" s="28"/>
      <c r="BK217" s="28"/>
      <c r="BL217" s="28"/>
      <c r="BM217" s="28"/>
      <c r="BN217" s="28"/>
      <c r="BO217" s="28"/>
      <c r="BP217" s="28"/>
      <c r="BQ217" s="28"/>
      <c r="BR217" s="28"/>
      <c r="BS217" s="28"/>
      <c r="BT217" s="28"/>
      <c r="BU217" s="28"/>
      <c r="BV217" s="28"/>
      <c r="BW217" s="28"/>
      <c r="BX217" s="28"/>
      <c r="BY217" s="28"/>
      <c r="BZ217" s="28"/>
      <c r="CA217" s="28"/>
      <c r="CB217" s="28"/>
      <c r="CC217" s="28"/>
      <c r="CD217" s="28"/>
      <c r="CE217" s="28"/>
      <c r="CF217" s="28"/>
      <c r="CG217" s="28"/>
      <c r="CH217" s="28"/>
      <c r="CI217" s="28"/>
      <c r="CJ217" s="28"/>
      <c r="CK217" s="28"/>
      <c r="CL217" s="28"/>
      <c r="CM217" s="28"/>
      <c r="CN217" s="28"/>
      <c r="CO217" s="28"/>
      <c r="CP217" s="28"/>
      <c r="CQ217" s="28"/>
      <c r="CR217" s="28"/>
      <c r="CS217" s="28"/>
      <c r="CT217" s="28"/>
      <c r="CU217" s="28"/>
      <c r="CV217" s="28"/>
      <c r="CW217" s="28"/>
      <c r="CX217" s="28"/>
      <c r="CY217" s="28"/>
      <c r="CZ217" s="28"/>
      <c r="DA217" s="28"/>
      <c r="DB217" s="28"/>
      <c r="DC217" s="28"/>
      <c r="DD217" s="28"/>
      <c r="DE217" s="28"/>
      <c r="DF217" s="28"/>
      <c r="DG217" s="28"/>
      <c r="DH217" s="28"/>
      <c r="DI217" s="28"/>
      <c r="DJ217" s="28"/>
      <c r="DK217" s="28"/>
      <c r="DL217" s="28"/>
      <c r="DM217" s="28"/>
      <c r="DN217" s="28"/>
      <c r="DO217" s="28"/>
      <c r="DP217" s="28"/>
      <c r="DQ217" s="28"/>
      <c r="DR217" s="28"/>
      <c r="DS217" s="28"/>
      <c r="DT217" s="28"/>
      <c r="DU217" s="28"/>
      <c r="DV217" s="28"/>
      <c r="DW217" s="28"/>
      <c r="DX217" s="28"/>
      <c r="DY217" s="28"/>
      <c r="DZ217" s="28"/>
      <c r="EA217" s="28"/>
      <c r="EB217" s="28"/>
      <c r="EC217" s="28"/>
      <c r="ED217" s="28"/>
      <c r="EE217" s="28"/>
      <c r="EF217" s="28"/>
      <c r="EG217" s="28"/>
      <c r="EH217" s="28"/>
      <c r="EI217" s="28"/>
      <c r="EJ217" s="28"/>
      <c r="EK217" s="28"/>
      <c r="EL217" s="28"/>
      <c r="EM217" s="28"/>
      <c r="EN217" s="28"/>
      <c r="EO217" s="28"/>
      <c r="EP217" s="28"/>
      <c r="EQ217" s="28"/>
      <c r="ER217" s="28"/>
      <c r="ES217" s="28"/>
      <c r="ET217" s="28"/>
      <c r="EU217" s="28"/>
      <c r="EV217" s="28"/>
      <c r="EW217" s="28"/>
      <c r="EX217" s="28"/>
      <c r="EY217" s="28"/>
      <c r="EZ217" s="28"/>
      <c r="FA217" s="28"/>
      <c r="FB217" s="28"/>
      <c r="FC217" s="28"/>
      <c r="FD217" s="28"/>
      <c r="FE217" s="28"/>
      <c r="FF217" s="28"/>
      <c r="FG217" s="28"/>
      <c r="FH217" s="28"/>
      <c r="FI217" s="28"/>
      <c r="FJ217" s="28"/>
      <c r="FK217" s="28"/>
      <c r="FL217" s="28"/>
      <c r="FM217" s="28"/>
      <c r="FN217" s="28"/>
      <c r="FO217" s="28"/>
      <c r="FP217" s="28"/>
      <c r="FQ217" s="28"/>
      <c r="FR217" s="28"/>
      <c r="FS217" s="28"/>
      <c r="FT217" s="28"/>
      <c r="FU217" s="28"/>
      <c r="FV217" s="28"/>
      <c r="FW217" s="28"/>
      <c r="FX217" s="28"/>
      <c r="FY217" s="28"/>
      <c r="FZ217" s="28"/>
      <c r="GA217" s="28"/>
      <c r="GB217" s="28"/>
      <c r="GC217" s="28"/>
      <c r="GD217" s="28"/>
      <c r="GE217" s="28"/>
      <c r="GF217" s="28"/>
      <c r="GG217" s="28"/>
      <c r="GH217" s="28"/>
      <c r="GI217" s="28"/>
      <c r="GJ217" s="28"/>
      <c r="GK217" s="28"/>
      <c r="GL217" s="28"/>
      <c r="GM217" s="28"/>
      <c r="GN217" s="28"/>
      <c r="GO217" s="28"/>
      <c r="GP217" s="28"/>
      <c r="GQ217" s="28"/>
      <c r="GR217" s="28"/>
      <c r="GS217" s="28"/>
      <c r="GT217" s="28"/>
      <c r="GU217" s="28"/>
      <c r="GV217" s="28"/>
      <c r="GW217" s="28"/>
      <c r="GX217" s="28"/>
      <c r="GY217" s="28"/>
      <c r="GZ217" s="28"/>
      <c r="HA217" s="28"/>
      <c r="HB217" s="28"/>
      <c r="HC217" s="28"/>
      <c r="HD217" s="28"/>
      <c r="HE217" s="28"/>
      <c r="HF217" s="28"/>
      <c r="HG217" s="28"/>
      <c r="HH217" s="28"/>
      <c r="HI217" s="28"/>
      <c r="HJ217" s="28"/>
      <c r="HK217" s="28"/>
      <c r="HL217" s="28"/>
      <c r="HM217" s="28"/>
      <c r="HN217" s="28"/>
      <c r="HO217" s="28"/>
      <c r="HP217" s="28"/>
      <c r="HQ217" s="28"/>
      <c r="HR217" s="28"/>
      <c r="HS217" s="28"/>
      <c r="HT217" s="28"/>
      <c r="HU217" s="28"/>
      <c r="HV217" s="28"/>
      <c r="HW217" s="28"/>
      <c r="HX217" s="28"/>
      <c r="HY217" s="28"/>
      <c r="HZ217" s="28"/>
      <c r="IA217" s="28"/>
      <c r="IB217" s="28"/>
      <c r="IC217" s="28"/>
      <c r="ID217" s="28"/>
      <c r="IE217" s="28"/>
      <c r="IF217" s="28"/>
      <c r="IG217" s="28"/>
      <c r="IH217" s="28"/>
      <c r="II217" s="28"/>
      <c r="IJ217" s="28"/>
      <c r="IK217" s="28"/>
      <c r="IL217" s="28"/>
      <c r="IM217" s="28"/>
      <c r="IN217" s="28"/>
      <c r="IO217" s="28"/>
      <c r="IP217" s="28"/>
      <c r="IQ217" s="28"/>
      <c r="IR217" s="28"/>
      <c r="IS217" s="28"/>
      <c r="IT217" s="28"/>
      <c r="IU217" s="28"/>
      <c r="IV217" s="28"/>
      <c r="IW217" s="28"/>
    </row>
    <row r="218" spans="1:257" s="1" customFormat="1" ht="17.25" hidden="1" customHeight="1">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49"/>
      <c r="AC218" s="49"/>
      <c r="AD218" s="173" t="s">
        <v>369</v>
      </c>
      <c r="AE218" s="267" t="s">
        <v>514</v>
      </c>
      <c r="AF218" s="280" t="s">
        <v>468</v>
      </c>
      <c r="AG218" s="267">
        <v>40</v>
      </c>
      <c r="AH218" s="224" t="e">
        <f>NA()</f>
        <v>#N/A</v>
      </c>
      <c r="AI218" s="298">
        <v>17.100000000000001</v>
      </c>
      <c r="AJ218" s="302">
        <v>30</v>
      </c>
      <c r="AK218" s="300">
        <v>142.90036984588778</v>
      </c>
      <c r="AL218" s="301">
        <f t="shared" si="55"/>
        <v>107.17527738441584</v>
      </c>
      <c r="AM218" s="51"/>
      <c r="AN218" s="51"/>
      <c r="AO218" s="51"/>
      <c r="AP218" s="94"/>
      <c r="AQ218" s="51"/>
      <c r="AR218" s="56"/>
      <c r="AS218" s="56"/>
      <c r="AT218" s="56"/>
      <c r="AU218" s="93"/>
      <c r="AV218" s="58"/>
      <c r="AW218" s="55"/>
      <c r="AX218" s="55"/>
      <c r="AY218" s="55"/>
      <c r="AZ218" s="55"/>
      <c r="BA218" s="55"/>
      <c r="BB218" s="55"/>
      <c r="BC218" s="28"/>
      <c r="BD218" s="28"/>
      <c r="BE218" s="28"/>
      <c r="BF218" s="28"/>
      <c r="BG218" s="28"/>
      <c r="BH218" s="28"/>
      <c r="BI218" s="28"/>
      <c r="BJ218" s="28"/>
      <c r="BK218" s="28"/>
      <c r="BL218" s="28"/>
      <c r="BM218" s="28"/>
      <c r="BN218" s="28"/>
      <c r="BO218" s="28"/>
      <c r="BP218" s="28"/>
      <c r="BQ218" s="28"/>
      <c r="BR218" s="28"/>
      <c r="BS218" s="28"/>
      <c r="BT218" s="28"/>
      <c r="BU218" s="28"/>
      <c r="BV218" s="28"/>
      <c r="BW218" s="28"/>
      <c r="BX218" s="28"/>
      <c r="BY218" s="28"/>
      <c r="BZ218" s="28"/>
      <c r="CA218" s="28"/>
      <c r="CB218" s="28"/>
      <c r="CC218" s="28"/>
      <c r="CD218" s="28"/>
      <c r="CE218" s="28"/>
      <c r="CF218" s="28"/>
      <c r="CG218" s="28"/>
      <c r="CH218" s="28"/>
      <c r="CI218" s="28"/>
      <c r="CJ218" s="28"/>
      <c r="CK218" s="28"/>
      <c r="CL218" s="28"/>
      <c r="CM218" s="28"/>
      <c r="CN218" s="28"/>
      <c r="CO218" s="28"/>
      <c r="CP218" s="28"/>
      <c r="CQ218" s="28"/>
      <c r="CR218" s="28"/>
      <c r="CS218" s="28"/>
      <c r="CT218" s="28"/>
      <c r="CU218" s="28"/>
      <c r="CV218" s="28"/>
      <c r="CW218" s="28"/>
      <c r="CX218" s="28"/>
      <c r="CY218" s="28"/>
      <c r="CZ218" s="28"/>
      <c r="DA218" s="28"/>
      <c r="DB218" s="28"/>
      <c r="DC218" s="28"/>
      <c r="DD218" s="28"/>
      <c r="DE218" s="28"/>
      <c r="DF218" s="28"/>
      <c r="DG218" s="28"/>
      <c r="DH218" s="28"/>
      <c r="DI218" s="28"/>
      <c r="DJ218" s="28"/>
      <c r="DK218" s="28"/>
      <c r="DL218" s="28"/>
      <c r="DM218" s="28"/>
      <c r="DN218" s="28"/>
      <c r="DO218" s="28"/>
      <c r="DP218" s="28"/>
      <c r="DQ218" s="28"/>
      <c r="DR218" s="28"/>
      <c r="DS218" s="28"/>
      <c r="DT218" s="28"/>
      <c r="DU218" s="28"/>
      <c r="DV218" s="28"/>
      <c r="DW218" s="28"/>
      <c r="DX218" s="28"/>
      <c r="DY218" s="28"/>
      <c r="DZ218" s="28"/>
      <c r="EA218" s="28"/>
      <c r="EB218" s="28"/>
      <c r="EC218" s="28"/>
      <c r="ED218" s="28"/>
      <c r="EE218" s="28"/>
      <c r="EF218" s="28"/>
      <c r="EG218" s="28"/>
      <c r="EH218" s="28"/>
      <c r="EI218" s="28"/>
      <c r="EJ218" s="28"/>
      <c r="EK218" s="28"/>
      <c r="EL218" s="28"/>
      <c r="EM218" s="28"/>
      <c r="EN218" s="28"/>
      <c r="EO218" s="28"/>
      <c r="EP218" s="28"/>
      <c r="EQ218" s="28"/>
      <c r="ER218" s="28"/>
      <c r="ES218" s="28"/>
      <c r="ET218" s="28"/>
      <c r="EU218" s="28"/>
      <c r="EV218" s="28"/>
      <c r="EW218" s="28"/>
      <c r="EX218" s="28"/>
      <c r="EY218" s="28"/>
      <c r="EZ218" s="28"/>
      <c r="FA218" s="28"/>
      <c r="FB218" s="28"/>
      <c r="FC218" s="28"/>
      <c r="FD218" s="28"/>
      <c r="FE218" s="28"/>
      <c r="FF218" s="28"/>
      <c r="FG218" s="28"/>
      <c r="FH218" s="28"/>
      <c r="FI218" s="28"/>
      <c r="FJ218" s="28"/>
      <c r="FK218" s="28"/>
      <c r="FL218" s="28"/>
      <c r="FM218" s="28"/>
      <c r="FN218" s="28"/>
      <c r="FO218" s="28"/>
      <c r="FP218" s="28"/>
      <c r="FQ218" s="28"/>
      <c r="FR218" s="28"/>
      <c r="FS218" s="28"/>
      <c r="FT218" s="28"/>
      <c r="FU218" s="28"/>
      <c r="FV218" s="28"/>
      <c r="FW218" s="28"/>
      <c r="FX218" s="28"/>
      <c r="FY218" s="28"/>
      <c r="FZ218" s="28"/>
      <c r="GA218" s="28"/>
      <c r="GB218" s="28"/>
      <c r="GC218" s="28"/>
      <c r="GD218" s="28"/>
      <c r="GE218" s="28"/>
      <c r="GF218" s="28"/>
      <c r="GG218" s="28"/>
      <c r="GH218" s="28"/>
      <c r="GI218" s="28"/>
      <c r="GJ218" s="28"/>
      <c r="GK218" s="28"/>
      <c r="GL218" s="28"/>
      <c r="GM218" s="28"/>
      <c r="GN218" s="28"/>
      <c r="GO218" s="28"/>
      <c r="GP218" s="28"/>
      <c r="GQ218" s="28"/>
      <c r="GR218" s="28"/>
      <c r="GS218" s="28"/>
      <c r="GT218" s="28"/>
      <c r="GU218" s="28"/>
      <c r="GV218" s="28"/>
      <c r="GW218" s="28"/>
      <c r="GX218" s="28"/>
      <c r="GY218" s="28"/>
      <c r="GZ218" s="28"/>
      <c r="HA218" s="28"/>
      <c r="HB218" s="28"/>
      <c r="HC218" s="28"/>
      <c r="HD218" s="28"/>
      <c r="HE218" s="28"/>
      <c r="HF218" s="28"/>
      <c r="HG218" s="28"/>
      <c r="HH218" s="28"/>
      <c r="HI218" s="28"/>
      <c r="HJ218" s="28"/>
      <c r="HK218" s="28"/>
      <c r="HL218" s="28"/>
      <c r="HM218" s="28"/>
      <c r="HN218" s="28"/>
      <c r="HO218" s="28"/>
      <c r="HP218" s="28"/>
      <c r="HQ218" s="28"/>
      <c r="HR218" s="28"/>
      <c r="HS218" s="28"/>
      <c r="HT218" s="28"/>
      <c r="HU218" s="28"/>
      <c r="HV218" s="28"/>
      <c r="HW218" s="28"/>
      <c r="HX218" s="28"/>
      <c r="HY218" s="28"/>
      <c r="HZ218" s="28"/>
      <c r="IA218" s="28"/>
      <c r="IB218" s="28"/>
      <c r="IC218" s="28"/>
      <c r="ID218" s="28"/>
      <c r="IE218" s="28"/>
      <c r="IF218" s="28"/>
      <c r="IG218" s="28"/>
      <c r="IH218" s="28"/>
      <c r="II218" s="28"/>
      <c r="IJ218" s="28"/>
      <c r="IK218" s="28"/>
      <c r="IL218" s="28"/>
      <c r="IM218" s="28"/>
      <c r="IN218" s="28"/>
      <c r="IO218" s="28"/>
      <c r="IP218" s="28"/>
      <c r="IQ218" s="28"/>
      <c r="IR218" s="28"/>
      <c r="IS218" s="28"/>
      <c r="IT218" s="28"/>
      <c r="IU218" s="28"/>
      <c r="IV218" s="28"/>
      <c r="IW218" s="28"/>
    </row>
    <row r="219" spans="1:257" s="1" customFormat="1" ht="17.25" hidden="1" customHeight="1">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49"/>
      <c r="AC219" s="49"/>
      <c r="AD219" s="173" t="s">
        <v>369</v>
      </c>
      <c r="AE219" s="267" t="s">
        <v>515</v>
      </c>
      <c r="AF219" s="280" t="s">
        <v>468</v>
      </c>
      <c r="AG219" s="267">
        <v>40</v>
      </c>
      <c r="AH219" s="224" t="e">
        <f>NA()</f>
        <v>#N/A</v>
      </c>
      <c r="AI219" s="298">
        <v>17.100000000000001</v>
      </c>
      <c r="AJ219" s="302">
        <v>30</v>
      </c>
      <c r="AK219" s="300">
        <v>142.90036984588778</v>
      </c>
      <c r="AL219" s="301">
        <f t="shared" si="55"/>
        <v>107.17527738441584</v>
      </c>
      <c r="AM219" s="51"/>
      <c r="AN219" s="51"/>
      <c r="AO219" s="51"/>
      <c r="AP219" s="94"/>
      <c r="AQ219" s="51"/>
      <c r="AR219" s="272">
        <v>0.79628400796284005</v>
      </c>
      <c r="AS219" s="272">
        <v>0.87591240875912413</v>
      </c>
      <c r="AT219" s="56"/>
      <c r="AU219" s="93"/>
      <c r="AV219" s="58"/>
      <c r="AW219" s="55"/>
      <c r="AX219" s="55"/>
      <c r="AY219" s="55"/>
      <c r="AZ219" s="55"/>
      <c r="BA219" s="55"/>
      <c r="BB219" s="55"/>
      <c r="BC219" s="28"/>
      <c r="BD219" s="28"/>
      <c r="BE219" s="28"/>
      <c r="BF219" s="28"/>
      <c r="BG219" s="28"/>
      <c r="BH219" s="28"/>
      <c r="BI219" s="28"/>
      <c r="BJ219" s="28"/>
      <c r="BK219" s="28"/>
      <c r="BL219" s="28"/>
      <c r="BM219" s="28"/>
      <c r="BN219" s="28"/>
      <c r="BO219" s="28"/>
      <c r="BP219" s="28"/>
      <c r="BQ219" s="28"/>
      <c r="BR219" s="28"/>
      <c r="BS219" s="28"/>
      <c r="BT219" s="28"/>
      <c r="BU219" s="28"/>
      <c r="BV219" s="28"/>
      <c r="BW219" s="28"/>
      <c r="BX219" s="28"/>
      <c r="BY219" s="28"/>
      <c r="BZ219" s="28"/>
      <c r="CA219" s="28"/>
      <c r="CB219" s="28"/>
      <c r="CC219" s="28"/>
      <c r="CD219" s="28"/>
      <c r="CE219" s="28"/>
      <c r="CF219" s="28"/>
      <c r="CG219" s="28"/>
      <c r="CH219" s="28"/>
      <c r="CI219" s="28"/>
      <c r="CJ219" s="28"/>
      <c r="CK219" s="28"/>
      <c r="CL219" s="28"/>
      <c r="CM219" s="28"/>
      <c r="CN219" s="28"/>
      <c r="CO219" s="28"/>
      <c r="CP219" s="28"/>
      <c r="CQ219" s="28"/>
      <c r="CR219" s="28"/>
      <c r="CS219" s="28"/>
      <c r="CT219" s="28"/>
      <c r="CU219" s="28"/>
      <c r="CV219" s="28"/>
      <c r="CW219" s="28"/>
      <c r="CX219" s="28"/>
      <c r="CY219" s="28"/>
      <c r="CZ219" s="28"/>
      <c r="DA219" s="28"/>
      <c r="DB219" s="28"/>
      <c r="DC219" s="28"/>
      <c r="DD219" s="28"/>
      <c r="DE219" s="28"/>
      <c r="DF219" s="28"/>
      <c r="DG219" s="28"/>
      <c r="DH219" s="28"/>
      <c r="DI219" s="28"/>
      <c r="DJ219" s="28"/>
      <c r="DK219" s="28"/>
      <c r="DL219" s="28"/>
      <c r="DM219" s="28"/>
      <c r="DN219" s="28"/>
      <c r="DO219" s="28"/>
      <c r="DP219" s="28"/>
      <c r="DQ219" s="28"/>
      <c r="DR219" s="28"/>
      <c r="DS219" s="28"/>
      <c r="DT219" s="28"/>
      <c r="DU219" s="28"/>
      <c r="DV219" s="28"/>
      <c r="DW219" s="28"/>
      <c r="DX219" s="28"/>
      <c r="DY219" s="28"/>
      <c r="DZ219" s="28"/>
      <c r="EA219" s="28"/>
      <c r="EB219" s="28"/>
      <c r="EC219" s="28"/>
      <c r="ED219" s="28"/>
      <c r="EE219" s="28"/>
      <c r="EF219" s="28"/>
      <c r="EG219" s="28"/>
      <c r="EH219" s="28"/>
      <c r="EI219" s="28"/>
      <c r="EJ219" s="28"/>
      <c r="EK219" s="28"/>
      <c r="EL219" s="28"/>
      <c r="EM219" s="28"/>
      <c r="EN219" s="28"/>
      <c r="EO219" s="28"/>
      <c r="EP219" s="28"/>
      <c r="EQ219" s="28"/>
      <c r="ER219" s="28"/>
      <c r="ES219" s="28"/>
      <c r="ET219" s="28"/>
      <c r="EU219" s="28"/>
      <c r="EV219" s="28"/>
      <c r="EW219" s="28"/>
      <c r="EX219" s="28"/>
      <c r="EY219" s="28"/>
      <c r="EZ219" s="28"/>
      <c r="FA219" s="28"/>
      <c r="FB219" s="28"/>
      <c r="FC219" s="28"/>
      <c r="FD219" s="28"/>
      <c r="FE219" s="28"/>
      <c r="FF219" s="28"/>
      <c r="FG219" s="28"/>
      <c r="FH219" s="28"/>
      <c r="FI219" s="28"/>
      <c r="FJ219" s="28"/>
      <c r="FK219" s="28"/>
      <c r="FL219" s="28"/>
      <c r="FM219" s="28"/>
      <c r="FN219" s="28"/>
      <c r="FO219" s="28"/>
      <c r="FP219" s="28"/>
      <c r="FQ219" s="28"/>
      <c r="FR219" s="28"/>
      <c r="FS219" s="28"/>
      <c r="FT219" s="28"/>
      <c r="FU219" s="28"/>
      <c r="FV219" s="28"/>
      <c r="FW219" s="28"/>
      <c r="FX219" s="28"/>
      <c r="FY219" s="28"/>
      <c r="FZ219" s="28"/>
      <c r="GA219" s="28"/>
      <c r="GB219" s="28"/>
      <c r="GC219" s="28"/>
      <c r="GD219" s="28"/>
      <c r="GE219" s="28"/>
      <c r="GF219" s="28"/>
      <c r="GG219" s="28"/>
      <c r="GH219" s="28"/>
      <c r="GI219" s="28"/>
      <c r="GJ219" s="28"/>
      <c r="GK219" s="28"/>
      <c r="GL219" s="28"/>
      <c r="GM219" s="28"/>
      <c r="GN219" s="28"/>
      <c r="GO219" s="28"/>
      <c r="GP219" s="28"/>
      <c r="GQ219" s="28"/>
      <c r="GR219" s="28"/>
      <c r="GS219" s="28"/>
      <c r="GT219" s="28"/>
      <c r="GU219" s="28"/>
      <c r="GV219" s="28"/>
      <c r="GW219" s="28"/>
      <c r="GX219" s="28"/>
      <c r="GY219" s="28"/>
      <c r="GZ219" s="28"/>
      <c r="HA219" s="28"/>
      <c r="HB219" s="28"/>
      <c r="HC219" s="28"/>
      <c r="HD219" s="28"/>
      <c r="HE219" s="28"/>
      <c r="HF219" s="28"/>
      <c r="HG219" s="28"/>
      <c r="HH219" s="28"/>
      <c r="HI219" s="28"/>
      <c r="HJ219" s="28"/>
      <c r="HK219" s="28"/>
      <c r="HL219" s="28"/>
      <c r="HM219" s="28"/>
      <c r="HN219" s="28"/>
      <c r="HO219" s="28"/>
      <c r="HP219" s="28"/>
      <c r="HQ219" s="28"/>
      <c r="HR219" s="28"/>
      <c r="HS219" s="28"/>
      <c r="HT219" s="28"/>
      <c r="HU219" s="28"/>
      <c r="HV219" s="28"/>
      <c r="HW219" s="28"/>
      <c r="HX219" s="28"/>
      <c r="HY219" s="28"/>
      <c r="HZ219" s="28"/>
      <c r="IA219" s="28"/>
      <c r="IB219" s="28"/>
      <c r="IC219" s="28"/>
      <c r="ID219" s="28"/>
      <c r="IE219" s="28"/>
      <c r="IF219" s="28"/>
      <c r="IG219" s="28"/>
      <c r="IH219" s="28"/>
      <c r="II219" s="28"/>
      <c r="IJ219" s="28"/>
      <c r="IK219" s="28"/>
      <c r="IL219" s="28"/>
      <c r="IM219" s="28"/>
      <c r="IN219" s="28"/>
      <c r="IO219" s="28"/>
      <c r="IP219" s="28"/>
      <c r="IQ219" s="28"/>
      <c r="IR219" s="28"/>
      <c r="IS219" s="28"/>
      <c r="IT219" s="28"/>
      <c r="IU219" s="28"/>
      <c r="IV219" s="28"/>
      <c r="IW219" s="28"/>
    </row>
    <row r="220" spans="1:257" s="1" customFormat="1" ht="17.25" hidden="1" customHeight="1">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49"/>
      <c r="AC220" s="49"/>
      <c r="AD220" s="49"/>
      <c r="AE220" s="267" t="s">
        <v>516</v>
      </c>
      <c r="AF220" s="280" t="s">
        <v>517</v>
      </c>
      <c r="AG220" s="267">
        <v>75</v>
      </c>
      <c r="AH220" s="224" t="e">
        <f>NA()</f>
        <v>#N/A</v>
      </c>
      <c r="AI220" s="224" t="e">
        <f>NA()</f>
        <v>#N/A</v>
      </c>
      <c r="AJ220" s="224" t="e">
        <f>NA()</f>
        <v>#N/A</v>
      </c>
      <c r="AK220" s="51"/>
      <c r="AL220" s="24"/>
      <c r="AM220" s="51"/>
      <c r="AN220" s="51"/>
      <c r="AO220" s="51"/>
      <c r="AP220" s="94"/>
      <c r="AQ220" s="51"/>
      <c r="AR220" s="272">
        <v>0.72992700729927018</v>
      </c>
      <c r="AS220" s="272">
        <v>0.87591240875912413</v>
      </c>
      <c r="AT220" s="56"/>
      <c r="AU220" s="93"/>
      <c r="AV220" s="58"/>
      <c r="AW220" s="55"/>
      <c r="AX220" s="55"/>
      <c r="AY220" s="55"/>
      <c r="AZ220" s="55"/>
      <c r="BA220" s="55"/>
      <c r="BB220" s="55"/>
      <c r="BC220" s="28"/>
      <c r="BD220" s="28"/>
      <c r="BE220" s="28"/>
      <c r="BF220" s="28"/>
      <c r="BG220" s="28"/>
      <c r="BH220" s="28"/>
      <c r="BI220" s="28"/>
      <c r="BJ220" s="28"/>
      <c r="BK220" s="28"/>
      <c r="BL220" s="28"/>
      <c r="BM220" s="28"/>
      <c r="BN220" s="28"/>
      <c r="BO220" s="28"/>
      <c r="BP220" s="28"/>
      <c r="BQ220" s="28"/>
      <c r="BR220" s="28"/>
      <c r="BS220" s="28"/>
      <c r="BT220" s="28"/>
      <c r="BU220" s="28"/>
      <c r="BV220" s="28"/>
      <c r="BW220" s="28"/>
      <c r="BX220" s="28"/>
      <c r="BY220" s="28"/>
      <c r="BZ220" s="28"/>
      <c r="CA220" s="28"/>
      <c r="CB220" s="28"/>
      <c r="CC220" s="28"/>
      <c r="CD220" s="28"/>
      <c r="CE220" s="28"/>
      <c r="CF220" s="28"/>
      <c r="CG220" s="28"/>
      <c r="CH220" s="28"/>
      <c r="CI220" s="28"/>
      <c r="CJ220" s="28"/>
      <c r="CK220" s="28"/>
      <c r="CL220" s="28"/>
      <c r="CM220" s="28"/>
      <c r="CN220" s="28"/>
      <c r="CO220" s="28"/>
      <c r="CP220" s="28"/>
      <c r="CQ220" s="28"/>
      <c r="CR220" s="28"/>
      <c r="CS220" s="28"/>
      <c r="CT220" s="28"/>
      <c r="CU220" s="28"/>
      <c r="CV220" s="28"/>
      <c r="CW220" s="28"/>
      <c r="CX220" s="28"/>
      <c r="CY220" s="28"/>
      <c r="CZ220" s="28"/>
      <c r="DA220" s="28"/>
      <c r="DB220" s="28"/>
      <c r="DC220" s="28"/>
      <c r="DD220" s="28"/>
      <c r="DE220" s="28"/>
      <c r="DF220" s="28"/>
      <c r="DG220" s="28"/>
      <c r="DH220" s="28"/>
      <c r="DI220" s="28"/>
      <c r="DJ220" s="28"/>
      <c r="DK220" s="28"/>
      <c r="DL220" s="28"/>
      <c r="DM220" s="28"/>
      <c r="DN220" s="28"/>
      <c r="DO220" s="28"/>
      <c r="DP220" s="28"/>
      <c r="DQ220" s="28"/>
      <c r="DR220" s="28"/>
      <c r="DS220" s="28"/>
      <c r="DT220" s="28"/>
      <c r="DU220" s="28"/>
      <c r="DV220" s="28"/>
      <c r="DW220" s="28"/>
      <c r="DX220" s="28"/>
      <c r="DY220" s="28"/>
      <c r="DZ220" s="28"/>
      <c r="EA220" s="28"/>
      <c r="EB220" s="28"/>
      <c r="EC220" s="28"/>
      <c r="ED220" s="28"/>
      <c r="EE220" s="28"/>
      <c r="EF220" s="28"/>
      <c r="EG220" s="28"/>
      <c r="EH220" s="28"/>
      <c r="EI220" s="28"/>
      <c r="EJ220" s="28"/>
      <c r="EK220" s="28"/>
      <c r="EL220" s="28"/>
      <c r="EM220" s="28"/>
      <c r="EN220" s="28"/>
      <c r="EO220" s="28"/>
      <c r="EP220" s="28"/>
      <c r="EQ220" s="28"/>
      <c r="ER220" s="28"/>
      <c r="ES220" s="28"/>
      <c r="ET220" s="28"/>
      <c r="EU220" s="28"/>
      <c r="EV220" s="28"/>
      <c r="EW220" s="28"/>
      <c r="EX220" s="28"/>
      <c r="EY220" s="28"/>
      <c r="EZ220" s="28"/>
      <c r="FA220" s="28"/>
      <c r="FB220" s="28"/>
      <c r="FC220" s="28"/>
      <c r="FD220" s="28"/>
      <c r="FE220" s="28"/>
      <c r="FF220" s="28"/>
      <c r="FG220" s="28"/>
      <c r="FH220" s="28"/>
      <c r="FI220" s="28"/>
      <c r="FJ220" s="28"/>
      <c r="FK220" s="28"/>
      <c r="FL220" s="28"/>
      <c r="FM220" s="28"/>
      <c r="FN220" s="28"/>
      <c r="FO220" s="28"/>
      <c r="FP220" s="28"/>
      <c r="FQ220" s="28"/>
      <c r="FR220" s="28"/>
      <c r="FS220" s="28"/>
      <c r="FT220" s="28"/>
      <c r="FU220" s="28"/>
      <c r="FV220" s="28"/>
      <c r="FW220" s="28"/>
      <c r="FX220" s="28"/>
      <c r="FY220" s="28"/>
      <c r="FZ220" s="28"/>
      <c r="GA220" s="28"/>
      <c r="GB220" s="28"/>
      <c r="GC220" s="28"/>
      <c r="GD220" s="28"/>
      <c r="GE220" s="28"/>
      <c r="GF220" s="28"/>
      <c r="GG220" s="28"/>
      <c r="GH220" s="28"/>
      <c r="GI220" s="28"/>
      <c r="GJ220" s="28"/>
      <c r="GK220" s="28"/>
      <c r="GL220" s="28"/>
      <c r="GM220" s="28"/>
      <c r="GN220" s="28"/>
      <c r="GO220" s="28"/>
      <c r="GP220" s="28"/>
      <c r="GQ220" s="28"/>
      <c r="GR220" s="28"/>
      <c r="GS220" s="28"/>
      <c r="GT220" s="28"/>
      <c r="GU220" s="28"/>
      <c r="GV220" s="28"/>
      <c r="GW220" s="28"/>
      <c r="GX220" s="28"/>
      <c r="GY220" s="28"/>
      <c r="GZ220" s="28"/>
      <c r="HA220" s="28"/>
      <c r="HB220" s="28"/>
      <c r="HC220" s="28"/>
      <c r="HD220" s="28"/>
      <c r="HE220" s="28"/>
      <c r="HF220" s="28"/>
      <c r="HG220" s="28"/>
      <c r="HH220" s="28"/>
      <c r="HI220" s="28"/>
      <c r="HJ220" s="28"/>
      <c r="HK220" s="28"/>
      <c r="HL220" s="28"/>
      <c r="HM220" s="28"/>
      <c r="HN220" s="28"/>
      <c r="HO220" s="28"/>
      <c r="HP220" s="28"/>
      <c r="HQ220" s="28"/>
      <c r="HR220" s="28"/>
      <c r="HS220" s="28"/>
      <c r="HT220" s="28"/>
      <c r="HU220" s="28"/>
      <c r="HV220" s="28"/>
      <c r="HW220" s="28"/>
      <c r="HX220" s="28"/>
      <c r="HY220" s="28"/>
      <c r="HZ220" s="28"/>
      <c r="IA220" s="28"/>
      <c r="IB220" s="28"/>
      <c r="IC220" s="28"/>
      <c r="ID220" s="28"/>
      <c r="IE220" s="28"/>
      <c r="IF220" s="28"/>
      <c r="IG220" s="28"/>
      <c r="IH220" s="28"/>
      <c r="II220" s="28"/>
      <c r="IJ220" s="28"/>
      <c r="IK220" s="28"/>
      <c r="IL220" s="28"/>
      <c r="IM220" s="28"/>
      <c r="IN220" s="28"/>
      <c r="IO220" s="28"/>
      <c r="IP220" s="28"/>
      <c r="IQ220" s="28"/>
      <c r="IR220" s="28"/>
      <c r="IS220" s="28"/>
      <c r="IT220" s="28"/>
      <c r="IU220" s="28"/>
      <c r="IV220" s="28"/>
      <c r="IW220" s="28"/>
    </row>
    <row r="221" spans="1:257" s="1" customFormat="1" ht="17.25" hidden="1" customHeight="1">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49"/>
      <c r="AC221" s="49"/>
      <c r="AD221" s="49"/>
      <c r="AE221" s="267" t="s">
        <v>518</v>
      </c>
      <c r="AF221" s="280" t="s">
        <v>517</v>
      </c>
      <c r="AG221" s="267">
        <v>75</v>
      </c>
      <c r="AH221" s="224" t="e">
        <f>NA()</f>
        <v>#N/A</v>
      </c>
      <c r="AI221" s="224" t="e">
        <f>NA()</f>
        <v>#N/A</v>
      </c>
      <c r="AJ221" s="224" t="e">
        <f>NA()</f>
        <v>#N/A</v>
      </c>
      <c r="AK221" s="51"/>
      <c r="AL221" s="51"/>
      <c r="AM221" s="51"/>
      <c r="AN221" s="51"/>
      <c r="AO221" s="51"/>
      <c r="AP221" s="94"/>
      <c r="AQ221" s="51"/>
      <c r="AR221" s="272">
        <v>0.77922077922077915</v>
      </c>
      <c r="AS221" s="272">
        <v>0.8571428571428571</v>
      </c>
      <c r="AT221" s="56"/>
      <c r="AU221" s="93"/>
      <c r="AV221" s="58"/>
      <c r="AW221" s="55"/>
      <c r="AX221" s="55"/>
      <c r="AY221" s="55"/>
      <c r="AZ221" s="55"/>
      <c r="BA221" s="55"/>
      <c r="BB221" s="55"/>
      <c r="BC221" s="28"/>
      <c r="BD221" s="28"/>
      <c r="BE221" s="28"/>
      <c r="BF221" s="28"/>
      <c r="BG221" s="28"/>
      <c r="BH221" s="28"/>
      <c r="BI221" s="28"/>
      <c r="BJ221" s="28"/>
      <c r="BK221" s="28"/>
      <c r="BL221" s="28"/>
      <c r="BM221" s="28"/>
      <c r="BN221" s="28"/>
      <c r="BO221" s="28"/>
      <c r="BP221" s="28"/>
      <c r="BQ221" s="28"/>
      <c r="BR221" s="28"/>
      <c r="BS221" s="28"/>
      <c r="BT221" s="28"/>
      <c r="BU221" s="28"/>
      <c r="BV221" s="28"/>
      <c r="BW221" s="28"/>
      <c r="BX221" s="28"/>
      <c r="BY221" s="28"/>
      <c r="BZ221" s="28"/>
      <c r="CA221" s="28"/>
      <c r="CB221" s="28"/>
      <c r="CC221" s="28"/>
      <c r="CD221" s="28"/>
      <c r="CE221" s="28"/>
      <c r="CF221" s="28"/>
      <c r="CG221" s="28"/>
      <c r="CH221" s="28"/>
      <c r="CI221" s="28"/>
      <c r="CJ221" s="28"/>
      <c r="CK221" s="28"/>
      <c r="CL221" s="28"/>
      <c r="CM221" s="28"/>
      <c r="CN221" s="28"/>
      <c r="CO221" s="28"/>
      <c r="CP221" s="28"/>
      <c r="CQ221" s="28"/>
      <c r="CR221" s="28"/>
      <c r="CS221" s="28"/>
      <c r="CT221" s="28"/>
      <c r="CU221" s="28"/>
      <c r="CV221" s="28"/>
      <c r="CW221" s="28"/>
      <c r="CX221" s="28"/>
      <c r="CY221" s="28"/>
      <c r="CZ221" s="28"/>
      <c r="DA221" s="28"/>
      <c r="DB221" s="28"/>
      <c r="DC221" s="28"/>
      <c r="DD221" s="28"/>
      <c r="DE221" s="28"/>
      <c r="DF221" s="28"/>
      <c r="DG221" s="28"/>
      <c r="DH221" s="28"/>
      <c r="DI221" s="28"/>
      <c r="DJ221" s="28"/>
      <c r="DK221" s="28"/>
      <c r="DL221" s="28"/>
      <c r="DM221" s="28"/>
      <c r="DN221" s="28"/>
      <c r="DO221" s="28"/>
      <c r="DP221" s="28"/>
      <c r="DQ221" s="28"/>
      <c r="DR221" s="28"/>
      <c r="DS221" s="28"/>
      <c r="DT221" s="28"/>
      <c r="DU221" s="28"/>
      <c r="DV221" s="28"/>
      <c r="DW221" s="28"/>
      <c r="DX221" s="28"/>
      <c r="DY221" s="28"/>
      <c r="DZ221" s="28"/>
      <c r="EA221" s="28"/>
      <c r="EB221" s="28"/>
      <c r="EC221" s="28"/>
      <c r="ED221" s="28"/>
      <c r="EE221" s="28"/>
      <c r="EF221" s="28"/>
      <c r="EG221" s="28"/>
      <c r="EH221" s="28"/>
      <c r="EI221" s="28"/>
      <c r="EJ221" s="28"/>
      <c r="EK221" s="28"/>
      <c r="EL221" s="28"/>
      <c r="EM221" s="28"/>
      <c r="EN221" s="28"/>
      <c r="EO221" s="28"/>
      <c r="EP221" s="28"/>
      <c r="EQ221" s="28"/>
      <c r="ER221" s="28"/>
      <c r="ES221" s="28"/>
      <c r="ET221" s="28"/>
      <c r="EU221" s="28"/>
      <c r="EV221" s="28"/>
      <c r="EW221" s="28"/>
      <c r="EX221" s="28"/>
      <c r="EY221" s="28"/>
      <c r="EZ221" s="28"/>
      <c r="FA221" s="28"/>
      <c r="FB221" s="28"/>
      <c r="FC221" s="28"/>
      <c r="FD221" s="28"/>
      <c r="FE221" s="28"/>
      <c r="FF221" s="28"/>
      <c r="FG221" s="28"/>
      <c r="FH221" s="28"/>
      <c r="FI221" s="28"/>
      <c r="FJ221" s="28"/>
      <c r="FK221" s="28"/>
      <c r="FL221" s="28"/>
      <c r="FM221" s="28"/>
      <c r="FN221" s="28"/>
      <c r="FO221" s="28"/>
      <c r="FP221" s="28"/>
      <c r="FQ221" s="28"/>
      <c r="FR221" s="28"/>
      <c r="FS221" s="28"/>
      <c r="FT221" s="28"/>
      <c r="FU221" s="28"/>
      <c r="FV221" s="28"/>
      <c r="FW221" s="28"/>
      <c r="FX221" s="28"/>
      <c r="FY221" s="28"/>
      <c r="FZ221" s="28"/>
      <c r="GA221" s="28"/>
      <c r="GB221" s="28"/>
      <c r="GC221" s="28"/>
      <c r="GD221" s="28"/>
      <c r="GE221" s="28"/>
      <c r="GF221" s="28"/>
      <c r="GG221" s="28"/>
      <c r="GH221" s="28"/>
      <c r="GI221" s="28"/>
      <c r="GJ221" s="28"/>
      <c r="GK221" s="28"/>
      <c r="GL221" s="28"/>
      <c r="GM221" s="28"/>
      <c r="GN221" s="28"/>
      <c r="GO221" s="28"/>
      <c r="GP221" s="28"/>
      <c r="GQ221" s="28"/>
      <c r="GR221" s="28"/>
      <c r="GS221" s="28"/>
      <c r="GT221" s="28"/>
      <c r="GU221" s="28"/>
      <c r="GV221" s="28"/>
      <c r="GW221" s="28"/>
      <c r="GX221" s="28"/>
      <c r="GY221" s="28"/>
      <c r="GZ221" s="28"/>
      <c r="HA221" s="28"/>
      <c r="HB221" s="28"/>
      <c r="HC221" s="28"/>
      <c r="HD221" s="28"/>
      <c r="HE221" s="28"/>
      <c r="HF221" s="28"/>
      <c r="HG221" s="28"/>
      <c r="HH221" s="28"/>
      <c r="HI221" s="28"/>
      <c r="HJ221" s="28"/>
      <c r="HK221" s="28"/>
      <c r="HL221" s="28"/>
      <c r="HM221" s="28"/>
      <c r="HN221" s="28"/>
      <c r="HO221" s="28"/>
      <c r="HP221" s="28"/>
      <c r="HQ221" s="28"/>
      <c r="HR221" s="28"/>
      <c r="HS221" s="28"/>
      <c r="HT221" s="28"/>
      <c r="HU221" s="28"/>
      <c r="HV221" s="28"/>
      <c r="HW221" s="28"/>
      <c r="HX221" s="28"/>
      <c r="HY221" s="28"/>
      <c r="HZ221" s="28"/>
      <c r="IA221" s="28"/>
      <c r="IB221" s="28"/>
      <c r="IC221" s="28"/>
      <c r="ID221" s="28"/>
      <c r="IE221" s="28"/>
      <c r="IF221" s="28"/>
      <c r="IG221" s="28"/>
      <c r="IH221" s="28"/>
      <c r="II221" s="28"/>
      <c r="IJ221" s="28"/>
      <c r="IK221" s="28"/>
      <c r="IL221" s="28"/>
      <c r="IM221" s="28"/>
      <c r="IN221" s="28"/>
      <c r="IO221" s="28"/>
      <c r="IP221" s="28"/>
      <c r="IQ221" s="28"/>
      <c r="IR221" s="28"/>
      <c r="IS221" s="28"/>
      <c r="IT221" s="28"/>
      <c r="IU221" s="28"/>
      <c r="IV221" s="28"/>
      <c r="IW221" s="28"/>
    </row>
    <row r="222" spans="1:257" s="1" customFormat="1" ht="17.25" hidden="1" customHeight="1">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49"/>
      <c r="AC222" s="49"/>
      <c r="AD222" s="49"/>
      <c r="AE222" s="267" t="s">
        <v>519</v>
      </c>
      <c r="AF222" s="280" t="s">
        <v>517</v>
      </c>
      <c r="AG222" s="267">
        <v>75</v>
      </c>
      <c r="AH222" s="224" t="e">
        <f>NA()</f>
        <v>#N/A</v>
      </c>
      <c r="AI222" s="224" t="e">
        <f>NA()</f>
        <v>#N/A</v>
      </c>
      <c r="AJ222" s="224" t="e">
        <f>NA()</f>
        <v>#N/A</v>
      </c>
      <c r="AK222" s="51"/>
      <c r="AL222" s="24"/>
      <c r="AM222" s="51"/>
      <c r="AN222" s="51"/>
      <c r="AO222" s="51"/>
      <c r="AP222" s="94"/>
      <c r="AQ222" s="94"/>
      <c r="AR222" s="272">
        <v>0.7142857142857143</v>
      </c>
      <c r="AS222" s="272">
        <v>0.8571428571428571</v>
      </c>
      <c r="AT222" s="56"/>
      <c r="AU222" s="93"/>
      <c r="AV222" s="58"/>
      <c r="AW222" s="55"/>
      <c r="AX222" s="55"/>
      <c r="AY222" s="55"/>
      <c r="AZ222" s="55"/>
      <c r="BA222" s="55"/>
      <c r="BB222" s="55"/>
      <c r="BC222" s="28"/>
      <c r="BD222" s="28"/>
      <c r="BE222" s="28"/>
      <c r="BF222" s="28"/>
      <c r="BG222" s="28"/>
      <c r="BH222" s="28"/>
      <c r="BI222" s="28"/>
      <c r="BJ222" s="28"/>
      <c r="BK222" s="28"/>
      <c r="BL222" s="28"/>
      <c r="BM222" s="28"/>
      <c r="BN222" s="28"/>
      <c r="BO222" s="28"/>
      <c r="BP222" s="28"/>
      <c r="BQ222" s="28"/>
      <c r="BR222" s="28"/>
      <c r="BS222" s="28"/>
      <c r="BT222" s="28"/>
      <c r="BU222" s="28"/>
      <c r="BV222" s="28"/>
      <c r="BW222" s="28"/>
      <c r="BX222" s="28"/>
      <c r="BY222" s="28"/>
      <c r="BZ222" s="28"/>
      <c r="CA222" s="28"/>
      <c r="CB222" s="28"/>
      <c r="CC222" s="28"/>
      <c r="CD222" s="28"/>
      <c r="CE222" s="28"/>
      <c r="CF222" s="28"/>
      <c r="CG222" s="28"/>
      <c r="CH222" s="28"/>
      <c r="CI222" s="28"/>
      <c r="CJ222" s="28"/>
      <c r="CK222" s="28"/>
      <c r="CL222" s="28"/>
      <c r="CM222" s="28"/>
      <c r="CN222" s="28"/>
      <c r="CO222" s="28"/>
      <c r="CP222" s="28"/>
      <c r="CQ222" s="28"/>
      <c r="CR222" s="28"/>
      <c r="CS222" s="28"/>
      <c r="CT222" s="28"/>
      <c r="CU222" s="28"/>
      <c r="CV222" s="28"/>
      <c r="CW222" s="28"/>
      <c r="CX222" s="28"/>
      <c r="CY222" s="28"/>
      <c r="CZ222" s="28"/>
      <c r="DA222" s="28"/>
      <c r="DB222" s="28"/>
      <c r="DC222" s="28"/>
      <c r="DD222" s="28"/>
      <c r="DE222" s="28"/>
      <c r="DF222" s="28"/>
      <c r="DG222" s="28"/>
      <c r="DH222" s="28"/>
      <c r="DI222" s="28"/>
      <c r="DJ222" s="28"/>
      <c r="DK222" s="28"/>
      <c r="DL222" s="28"/>
      <c r="DM222" s="28"/>
      <c r="DN222" s="28"/>
      <c r="DO222" s="28"/>
      <c r="DP222" s="28"/>
      <c r="DQ222" s="28"/>
      <c r="DR222" s="28"/>
      <c r="DS222" s="28"/>
      <c r="DT222" s="28"/>
      <c r="DU222" s="28"/>
      <c r="DV222" s="28"/>
      <c r="DW222" s="28"/>
      <c r="DX222" s="28"/>
      <c r="DY222" s="28"/>
      <c r="DZ222" s="28"/>
      <c r="EA222" s="28"/>
      <c r="EB222" s="28"/>
      <c r="EC222" s="28"/>
      <c r="ED222" s="28"/>
      <c r="EE222" s="28"/>
      <c r="EF222" s="28"/>
      <c r="EG222" s="28"/>
      <c r="EH222" s="28"/>
      <c r="EI222" s="28"/>
      <c r="EJ222" s="28"/>
      <c r="EK222" s="28"/>
      <c r="EL222" s="28"/>
      <c r="EM222" s="28"/>
      <c r="EN222" s="28"/>
      <c r="EO222" s="28"/>
      <c r="EP222" s="28"/>
      <c r="EQ222" s="28"/>
      <c r="ER222" s="28"/>
      <c r="ES222" s="28"/>
      <c r="ET222" s="28"/>
      <c r="EU222" s="28"/>
      <c r="EV222" s="28"/>
      <c r="EW222" s="28"/>
      <c r="EX222" s="28"/>
      <c r="EY222" s="28"/>
      <c r="EZ222" s="28"/>
      <c r="FA222" s="28"/>
      <c r="FB222" s="28"/>
      <c r="FC222" s="28"/>
      <c r="FD222" s="28"/>
      <c r="FE222" s="28"/>
      <c r="FF222" s="28"/>
      <c r="FG222" s="28"/>
      <c r="FH222" s="28"/>
      <c r="FI222" s="28"/>
      <c r="FJ222" s="28"/>
      <c r="FK222" s="28"/>
      <c r="FL222" s="28"/>
      <c r="FM222" s="28"/>
      <c r="FN222" s="28"/>
      <c r="FO222" s="28"/>
      <c r="FP222" s="28"/>
      <c r="FQ222" s="28"/>
      <c r="FR222" s="28"/>
      <c r="FS222" s="28"/>
      <c r="FT222" s="28"/>
      <c r="FU222" s="28"/>
      <c r="FV222" s="28"/>
      <c r="FW222" s="28"/>
      <c r="FX222" s="28"/>
      <c r="FY222" s="28"/>
      <c r="FZ222" s="28"/>
      <c r="GA222" s="28"/>
      <c r="GB222" s="28"/>
      <c r="GC222" s="28"/>
      <c r="GD222" s="28"/>
      <c r="GE222" s="28"/>
      <c r="GF222" s="28"/>
      <c r="GG222" s="28"/>
      <c r="GH222" s="28"/>
      <c r="GI222" s="28"/>
      <c r="GJ222" s="28"/>
      <c r="GK222" s="28"/>
      <c r="GL222" s="28"/>
      <c r="GM222" s="28"/>
      <c r="GN222" s="28"/>
      <c r="GO222" s="28"/>
      <c r="GP222" s="28"/>
      <c r="GQ222" s="28"/>
      <c r="GR222" s="28"/>
      <c r="GS222" s="28"/>
      <c r="GT222" s="28"/>
      <c r="GU222" s="28"/>
      <c r="GV222" s="28"/>
      <c r="GW222" s="28"/>
      <c r="GX222" s="28"/>
      <c r="GY222" s="28"/>
      <c r="GZ222" s="28"/>
      <c r="HA222" s="28"/>
      <c r="HB222" s="28"/>
      <c r="HC222" s="28"/>
      <c r="HD222" s="28"/>
      <c r="HE222" s="28"/>
      <c r="HF222" s="28"/>
      <c r="HG222" s="28"/>
      <c r="HH222" s="28"/>
      <c r="HI222" s="28"/>
      <c r="HJ222" s="28"/>
      <c r="HK222" s="28"/>
      <c r="HL222" s="28"/>
      <c r="HM222" s="28"/>
      <c r="HN222" s="28"/>
      <c r="HO222" s="28"/>
      <c r="HP222" s="28"/>
      <c r="HQ222" s="28"/>
      <c r="HR222" s="28"/>
      <c r="HS222" s="28"/>
      <c r="HT222" s="28"/>
      <c r="HU222" s="28"/>
      <c r="HV222" s="28"/>
      <c r="HW222" s="28"/>
      <c r="HX222" s="28"/>
      <c r="HY222" s="28"/>
      <c r="HZ222" s="28"/>
      <c r="IA222" s="28"/>
      <c r="IB222" s="28"/>
      <c r="IC222" s="28"/>
      <c r="ID222" s="28"/>
      <c r="IE222" s="28"/>
      <c r="IF222" s="28"/>
      <c r="IG222" s="28"/>
      <c r="IH222" s="28"/>
      <c r="II222" s="28"/>
      <c r="IJ222" s="28"/>
      <c r="IK222" s="28"/>
      <c r="IL222" s="28"/>
      <c r="IM222" s="28"/>
      <c r="IN222" s="28"/>
      <c r="IO222" s="28"/>
      <c r="IP222" s="28"/>
      <c r="IQ222" s="28"/>
      <c r="IR222" s="28"/>
      <c r="IS222" s="28"/>
      <c r="IT222" s="28"/>
      <c r="IU222" s="28"/>
      <c r="IV222" s="28"/>
      <c r="IW222" s="28"/>
    </row>
    <row r="223" spans="1:257" s="1" customFormat="1" ht="17.25" hidden="1" customHeight="1">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49"/>
      <c r="AC223" s="49"/>
      <c r="AD223" s="49"/>
      <c r="AE223" s="267" t="s">
        <v>520</v>
      </c>
      <c r="AF223" s="280" t="s">
        <v>517</v>
      </c>
      <c r="AG223" s="267">
        <v>75</v>
      </c>
      <c r="AH223" s="224" t="e">
        <f>NA()</f>
        <v>#N/A</v>
      </c>
      <c r="AI223" s="224" t="e">
        <f>NA()</f>
        <v>#N/A</v>
      </c>
      <c r="AJ223" s="224" t="e">
        <f>NA()</f>
        <v>#N/A</v>
      </c>
      <c r="AK223" s="51"/>
      <c r="AL223" s="24"/>
      <c r="AM223" s="51"/>
      <c r="AN223" s="94"/>
      <c r="AO223" s="51"/>
      <c r="AP223" s="56"/>
      <c r="AQ223" s="56"/>
      <c r="AR223" s="56"/>
      <c r="AS223" s="93"/>
      <c r="AT223" s="58"/>
      <c r="AU223" s="49"/>
      <c r="AV223" s="49"/>
      <c r="AW223" s="55"/>
      <c r="AX223" s="55"/>
      <c r="AY223" s="55"/>
      <c r="AZ223" s="55"/>
      <c r="BA223" s="55"/>
      <c r="BB223" s="55"/>
      <c r="BC223" s="28"/>
      <c r="BD223" s="28"/>
      <c r="BE223" s="28"/>
      <c r="BF223" s="28"/>
      <c r="BG223" s="28"/>
      <c r="BH223" s="28"/>
      <c r="BI223" s="28"/>
      <c r="BJ223" s="28"/>
      <c r="BK223" s="28"/>
      <c r="BL223" s="28"/>
      <c r="BM223" s="28"/>
      <c r="BN223" s="28"/>
      <c r="BO223" s="28"/>
      <c r="BP223" s="28"/>
      <c r="BQ223" s="28"/>
      <c r="BR223" s="28"/>
      <c r="BS223" s="28"/>
      <c r="BT223" s="28"/>
      <c r="BU223" s="28"/>
      <c r="BV223" s="28"/>
      <c r="BW223" s="28"/>
      <c r="BX223" s="28"/>
      <c r="BY223" s="28"/>
      <c r="BZ223" s="28"/>
      <c r="CA223" s="28"/>
      <c r="CB223" s="28"/>
      <c r="CC223" s="28"/>
      <c r="CD223" s="28"/>
      <c r="CE223" s="28"/>
      <c r="CF223" s="28"/>
      <c r="CG223" s="28"/>
      <c r="CH223" s="28"/>
      <c r="CI223" s="28"/>
      <c r="CJ223" s="28"/>
      <c r="CK223" s="28"/>
      <c r="CL223" s="28"/>
      <c r="CM223" s="28"/>
      <c r="CN223" s="28"/>
      <c r="CO223" s="28"/>
      <c r="CP223" s="28"/>
      <c r="CQ223" s="28"/>
      <c r="CR223" s="28"/>
      <c r="CS223" s="28"/>
      <c r="CT223" s="28"/>
      <c r="CU223" s="28"/>
      <c r="CV223" s="28"/>
      <c r="CW223" s="28"/>
      <c r="CX223" s="28"/>
      <c r="CY223" s="28"/>
      <c r="CZ223" s="28"/>
      <c r="DA223" s="28"/>
      <c r="DB223" s="28"/>
      <c r="DC223" s="28"/>
      <c r="DD223" s="28"/>
      <c r="DE223" s="28"/>
      <c r="DF223" s="28"/>
      <c r="DG223" s="28"/>
      <c r="DH223" s="28"/>
      <c r="DI223" s="28"/>
      <c r="DJ223" s="28"/>
      <c r="DK223" s="28"/>
      <c r="DL223" s="28"/>
      <c r="DM223" s="28"/>
      <c r="DN223" s="28"/>
      <c r="DO223" s="28"/>
      <c r="DP223" s="28"/>
      <c r="DQ223" s="28"/>
      <c r="DR223" s="28"/>
      <c r="DS223" s="28"/>
      <c r="DT223" s="28"/>
      <c r="DU223" s="28"/>
      <c r="DV223" s="28"/>
      <c r="DW223" s="28"/>
      <c r="DX223" s="28"/>
      <c r="DY223" s="28"/>
      <c r="DZ223" s="28"/>
      <c r="EA223" s="28"/>
      <c r="EB223" s="28"/>
      <c r="EC223" s="28"/>
      <c r="ED223" s="28"/>
      <c r="EE223" s="28"/>
      <c r="EF223" s="28"/>
      <c r="EG223" s="28"/>
      <c r="EH223" s="28"/>
      <c r="EI223" s="28"/>
      <c r="EJ223" s="28"/>
      <c r="EK223" s="28"/>
      <c r="EL223" s="28"/>
      <c r="EM223" s="28"/>
      <c r="EN223" s="28"/>
      <c r="EO223" s="28"/>
      <c r="EP223" s="28"/>
      <c r="EQ223" s="28"/>
      <c r="ER223" s="28"/>
      <c r="ES223" s="28"/>
      <c r="ET223" s="28"/>
      <c r="EU223" s="28"/>
      <c r="EV223" s="28"/>
      <c r="EW223" s="28"/>
      <c r="EX223" s="28"/>
      <c r="EY223" s="28"/>
      <c r="EZ223" s="28"/>
      <c r="FA223" s="28"/>
      <c r="FB223" s="28"/>
      <c r="FC223" s="28"/>
      <c r="FD223" s="28"/>
      <c r="FE223" s="28"/>
      <c r="FF223" s="28"/>
      <c r="FG223" s="28"/>
      <c r="FH223" s="28"/>
      <c r="FI223" s="28"/>
      <c r="FJ223" s="28"/>
      <c r="FK223" s="28"/>
      <c r="FL223" s="28"/>
      <c r="FM223" s="28"/>
      <c r="FN223" s="28"/>
      <c r="FO223" s="28"/>
      <c r="FP223" s="28"/>
      <c r="FQ223" s="28"/>
      <c r="FR223" s="28"/>
      <c r="FS223" s="28"/>
      <c r="FT223" s="28"/>
      <c r="FU223" s="28"/>
      <c r="FV223" s="28"/>
      <c r="FW223" s="28"/>
      <c r="FX223" s="28"/>
      <c r="FY223" s="28"/>
      <c r="FZ223" s="28"/>
      <c r="GA223" s="28"/>
      <c r="GB223" s="28"/>
      <c r="GC223" s="28"/>
      <c r="GD223" s="28"/>
      <c r="GE223" s="28"/>
      <c r="GF223" s="28"/>
      <c r="GG223" s="28"/>
      <c r="GH223" s="28"/>
      <c r="GI223" s="28"/>
      <c r="GJ223" s="28"/>
      <c r="GK223" s="28"/>
      <c r="GL223" s="28"/>
      <c r="GM223" s="28"/>
      <c r="GN223" s="28"/>
      <c r="GO223" s="28"/>
      <c r="GP223" s="28"/>
      <c r="GQ223" s="28"/>
      <c r="GR223" s="28"/>
      <c r="GS223" s="28"/>
      <c r="GT223" s="28"/>
      <c r="GU223" s="28"/>
      <c r="GV223" s="28"/>
      <c r="GW223" s="28"/>
      <c r="GX223" s="28"/>
      <c r="GY223" s="28"/>
      <c r="GZ223" s="28"/>
      <c r="HA223" s="28"/>
      <c r="HB223" s="28"/>
      <c r="HC223" s="28"/>
      <c r="HD223" s="28"/>
      <c r="HE223" s="28"/>
      <c r="HF223" s="28"/>
      <c r="HG223" s="28"/>
      <c r="HH223" s="28"/>
      <c r="HI223" s="28"/>
      <c r="HJ223" s="28"/>
      <c r="HK223" s="28"/>
      <c r="HL223" s="28"/>
      <c r="HM223" s="28"/>
      <c r="HN223" s="28"/>
      <c r="HO223" s="28"/>
      <c r="HP223" s="28"/>
      <c r="HQ223" s="28"/>
      <c r="HR223" s="28"/>
      <c r="HS223" s="28"/>
      <c r="HT223" s="28"/>
      <c r="HU223" s="28"/>
      <c r="HV223" s="28"/>
      <c r="HW223" s="28"/>
      <c r="HX223" s="28"/>
      <c r="HY223" s="28"/>
      <c r="HZ223" s="28"/>
      <c r="IA223" s="28"/>
      <c r="IB223" s="28"/>
      <c r="IC223" s="28"/>
      <c r="ID223" s="28"/>
      <c r="IE223" s="28"/>
      <c r="IF223" s="28"/>
      <c r="IG223" s="28"/>
      <c r="IH223" s="28"/>
      <c r="II223" s="28"/>
      <c r="IJ223" s="28"/>
      <c r="IK223" s="28"/>
      <c r="IL223" s="28"/>
      <c r="IM223" s="28"/>
      <c r="IN223" s="28"/>
      <c r="IO223" s="28"/>
      <c r="IP223" s="28"/>
      <c r="IQ223" s="28"/>
      <c r="IR223" s="28"/>
      <c r="IS223" s="28"/>
      <c r="IT223" s="28"/>
      <c r="IU223" s="28"/>
      <c r="IV223" s="28"/>
      <c r="IW223" s="28"/>
    </row>
    <row r="224" spans="1:257" s="1" customFormat="1" ht="17.25" hidden="1" customHeight="1">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49"/>
      <c r="AC224" s="49"/>
      <c r="AD224" s="49"/>
      <c r="AE224" s="267" t="s">
        <v>521</v>
      </c>
      <c r="AF224" s="280" t="s">
        <v>517</v>
      </c>
      <c r="AG224" s="267">
        <v>75</v>
      </c>
      <c r="AH224" s="224" t="e">
        <f>NA()</f>
        <v>#N/A</v>
      </c>
      <c r="AI224" s="224" t="e">
        <f>NA()</f>
        <v>#N/A</v>
      </c>
      <c r="AJ224" s="224" t="e">
        <f>NA()</f>
        <v>#N/A</v>
      </c>
      <c r="AK224" s="51"/>
      <c r="AL224" s="51"/>
      <c r="AM224" s="51"/>
      <c r="AN224" s="94"/>
      <c r="AO224" s="51"/>
      <c r="AP224" s="56"/>
      <c r="AQ224" s="56"/>
      <c r="AR224" s="56"/>
      <c r="AS224" s="93"/>
      <c r="AT224" s="58"/>
      <c r="AU224" s="49"/>
      <c r="AV224" s="49"/>
      <c r="AW224" s="55"/>
      <c r="AX224" s="55"/>
      <c r="AY224" s="55"/>
      <c r="AZ224" s="55"/>
      <c r="BA224" s="55"/>
      <c r="BB224" s="55"/>
      <c r="BC224" s="28"/>
      <c r="BD224" s="28"/>
      <c r="BE224" s="28"/>
      <c r="BF224" s="28"/>
      <c r="BG224" s="28"/>
      <c r="BH224" s="28"/>
      <c r="BI224" s="28"/>
      <c r="BJ224" s="28"/>
      <c r="BK224" s="28"/>
      <c r="BL224" s="28"/>
      <c r="BM224" s="28"/>
      <c r="BN224" s="28"/>
      <c r="BO224" s="28"/>
      <c r="BP224" s="28"/>
      <c r="BQ224" s="28"/>
      <c r="BR224" s="28"/>
      <c r="BS224" s="28"/>
      <c r="BT224" s="28"/>
      <c r="BU224" s="28"/>
      <c r="BV224" s="28"/>
      <c r="BW224" s="28"/>
      <c r="BX224" s="28"/>
      <c r="BY224" s="28"/>
      <c r="BZ224" s="28"/>
      <c r="CA224" s="28"/>
      <c r="CB224" s="28"/>
      <c r="CC224" s="28"/>
      <c r="CD224" s="28"/>
      <c r="CE224" s="28"/>
      <c r="CF224" s="28"/>
      <c r="CG224" s="28"/>
      <c r="CH224" s="28"/>
      <c r="CI224" s="28"/>
      <c r="CJ224" s="28"/>
      <c r="CK224" s="28"/>
      <c r="CL224" s="28"/>
      <c r="CM224" s="28"/>
      <c r="CN224" s="28"/>
      <c r="CO224" s="28"/>
      <c r="CP224" s="28"/>
      <c r="CQ224" s="28"/>
      <c r="CR224" s="28"/>
      <c r="CS224" s="28"/>
      <c r="CT224" s="28"/>
      <c r="CU224" s="28"/>
      <c r="CV224" s="28"/>
      <c r="CW224" s="28"/>
      <c r="CX224" s="28"/>
      <c r="CY224" s="28"/>
      <c r="CZ224" s="28"/>
      <c r="DA224" s="28"/>
      <c r="DB224" s="28"/>
      <c r="DC224" s="28"/>
      <c r="DD224" s="28"/>
      <c r="DE224" s="28"/>
      <c r="DF224" s="28"/>
      <c r="DG224" s="28"/>
      <c r="DH224" s="28"/>
      <c r="DI224" s="28"/>
      <c r="DJ224" s="28"/>
      <c r="DK224" s="28"/>
      <c r="DL224" s="28"/>
      <c r="DM224" s="28"/>
      <c r="DN224" s="28"/>
      <c r="DO224" s="28"/>
      <c r="DP224" s="28"/>
      <c r="DQ224" s="28"/>
      <c r="DR224" s="28"/>
      <c r="DS224" s="28"/>
      <c r="DT224" s="28"/>
      <c r="DU224" s="28"/>
      <c r="DV224" s="28"/>
      <c r="DW224" s="28"/>
      <c r="DX224" s="28"/>
      <c r="DY224" s="28"/>
      <c r="DZ224" s="28"/>
      <c r="EA224" s="28"/>
      <c r="EB224" s="28"/>
      <c r="EC224" s="28"/>
      <c r="ED224" s="28"/>
      <c r="EE224" s="28"/>
      <c r="EF224" s="28"/>
      <c r="EG224" s="28"/>
      <c r="EH224" s="28"/>
      <c r="EI224" s="28"/>
      <c r="EJ224" s="28"/>
      <c r="EK224" s="28"/>
      <c r="EL224" s="28"/>
      <c r="EM224" s="28"/>
      <c r="EN224" s="28"/>
      <c r="EO224" s="28"/>
      <c r="EP224" s="28"/>
      <c r="EQ224" s="28"/>
      <c r="ER224" s="28"/>
      <c r="ES224" s="28"/>
      <c r="ET224" s="28"/>
      <c r="EU224" s="28"/>
      <c r="EV224" s="28"/>
      <c r="EW224" s="28"/>
      <c r="EX224" s="28"/>
      <c r="EY224" s="28"/>
      <c r="EZ224" s="28"/>
      <c r="FA224" s="28"/>
      <c r="FB224" s="28"/>
      <c r="FC224" s="28"/>
      <c r="FD224" s="28"/>
      <c r="FE224" s="28"/>
      <c r="FF224" s="28"/>
      <c r="FG224" s="28"/>
      <c r="FH224" s="28"/>
      <c r="FI224" s="28"/>
      <c r="FJ224" s="28"/>
      <c r="FK224" s="28"/>
      <c r="FL224" s="28"/>
      <c r="FM224" s="28"/>
      <c r="FN224" s="28"/>
      <c r="FO224" s="28"/>
      <c r="FP224" s="28"/>
      <c r="FQ224" s="28"/>
      <c r="FR224" s="28"/>
      <c r="FS224" s="28"/>
      <c r="FT224" s="28"/>
      <c r="FU224" s="28"/>
      <c r="FV224" s="28"/>
      <c r="FW224" s="28"/>
      <c r="FX224" s="28"/>
      <c r="FY224" s="28"/>
      <c r="FZ224" s="28"/>
      <c r="GA224" s="28"/>
      <c r="GB224" s="28"/>
      <c r="GC224" s="28"/>
      <c r="GD224" s="28"/>
      <c r="GE224" s="28"/>
      <c r="GF224" s="28"/>
      <c r="GG224" s="28"/>
      <c r="GH224" s="28"/>
      <c r="GI224" s="28"/>
      <c r="GJ224" s="28"/>
      <c r="GK224" s="28"/>
      <c r="GL224" s="28"/>
      <c r="GM224" s="28"/>
      <c r="GN224" s="28"/>
      <c r="GO224" s="28"/>
      <c r="GP224" s="28"/>
      <c r="GQ224" s="28"/>
      <c r="GR224" s="28"/>
      <c r="GS224" s="28"/>
      <c r="GT224" s="28"/>
      <c r="GU224" s="28"/>
      <c r="GV224" s="28"/>
      <c r="GW224" s="28"/>
      <c r="GX224" s="28"/>
      <c r="GY224" s="28"/>
      <c r="GZ224" s="28"/>
      <c r="HA224" s="28"/>
      <c r="HB224" s="28"/>
      <c r="HC224" s="28"/>
      <c r="HD224" s="28"/>
      <c r="HE224" s="28"/>
      <c r="HF224" s="28"/>
      <c r="HG224" s="28"/>
      <c r="HH224" s="28"/>
      <c r="HI224" s="28"/>
      <c r="HJ224" s="28"/>
      <c r="HK224" s="28"/>
      <c r="HL224" s="28"/>
      <c r="HM224" s="28"/>
      <c r="HN224" s="28"/>
      <c r="HO224" s="28"/>
      <c r="HP224" s="28"/>
      <c r="HQ224" s="28"/>
      <c r="HR224" s="28"/>
      <c r="HS224" s="28"/>
      <c r="HT224" s="28"/>
      <c r="HU224" s="28"/>
      <c r="HV224" s="28"/>
      <c r="HW224" s="28"/>
      <c r="HX224" s="28"/>
      <c r="HY224" s="28"/>
      <c r="HZ224" s="28"/>
      <c r="IA224" s="28"/>
      <c r="IB224" s="28"/>
      <c r="IC224" s="28"/>
      <c r="ID224" s="28"/>
      <c r="IE224" s="28"/>
      <c r="IF224" s="28"/>
      <c r="IG224" s="28"/>
      <c r="IH224" s="28"/>
      <c r="II224" s="28"/>
      <c r="IJ224" s="28"/>
      <c r="IK224" s="28"/>
      <c r="IL224" s="28"/>
      <c r="IM224" s="28"/>
      <c r="IN224" s="28"/>
      <c r="IO224" s="28"/>
      <c r="IP224" s="28"/>
      <c r="IQ224" s="28"/>
      <c r="IR224" s="28"/>
      <c r="IS224" s="28"/>
      <c r="IT224" s="28"/>
      <c r="IU224" s="28"/>
      <c r="IV224" s="28"/>
      <c r="IW224" s="28"/>
    </row>
    <row r="225" spans="1:257" s="1" customFormat="1" hidden="1">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49"/>
      <c r="AC225" s="49"/>
      <c r="AD225" s="49"/>
      <c r="AE225" s="267" t="s">
        <v>522</v>
      </c>
      <c r="AF225" s="280" t="s">
        <v>517</v>
      </c>
      <c r="AG225" s="267">
        <v>75</v>
      </c>
      <c r="AH225" s="224" t="e">
        <f>NA()</f>
        <v>#N/A</v>
      </c>
      <c r="AI225" s="224" t="e">
        <f>NA()</f>
        <v>#N/A</v>
      </c>
      <c r="AJ225" s="224" t="e">
        <f>NA()</f>
        <v>#N/A</v>
      </c>
      <c r="AK225" s="51"/>
      <c r="AL225" s="24"/>
      <c r="AM225" s="51"/>
      <c r="AN225" s="94"/>
      <c r="AO225" s="51"/>
      <c r="AP225" s="56"/>
      <c r="AQ225" s="56"/>
      <c r="AR225" s="56"/>
      <c r="AS225" s="93"/>
      <c r="AT225" s="58"/>
      <c r="AU225" s="49"/>
      <c r="AV225" s="49"/>
      <c r="AW225" s="55"/>
      <c r="AX225" s="55"/>
      <c r="AY225" s="55"/>
      <c r="AZ225" s="55"/>
      <c r="BA225" s="55"/>
      <c r="BB225" s="55"/>
      <c r="BC225" s="28"/>
      <c r="BD225" s="28"/>
      <c r="BE225" s="28"/>
      <c r="BF225" s="28"/>
      <c r="BG225" s="28"/>
      <c r="BH225" s="28"/>
      <c r="BI225" s="28"/>
      <c r="BJ225" s="28"/>
      <c r="BK225" s="28"/>
      <c r="BL225" s="28"/>
      <c r="BM225" s="28"/>
      <c r="BN225" s="28"/>
      <c r="BO225" s="28"/>
      <c r="BP225" s="28"/>
      <c r="BQ225" s="28"/>
      <c r="BR225" s="28"/>
      <c r="BS225" s="28"/>
      <c r="BT225" s="28"/>
      <c r="BU225" s="28"/>
      <c r="BV225" s="28"/>
      <c r="BW225" s="28"/>
      <c r="BX225" s="28"/>
      <c r="BY225" s="28"/>
      <c r="BZ225" s="28"/>
      <c r="CA225" s="28"/>
      <c r="CB225" s="28"/>
      <c r="CC225" s="28"/>
      <c r="CD225" s="28"/>
      <c r="CE225" s="28"/>
      <c r="CF225" s="28"/>
      <c r="CG225" s="28"/>
      <c r="CH225" s="28"/>
      <c r="CI225" s="28"/>
      <c r="CJ225" s="28"/>
      <c r="CK225" s="28"/>
      <c r="CL225" s="28"/>
      <c r="CM225" s="28"/>
      <c r="CN225" s="28"/>
      <c r="CO225" s="28"/>
      <c r="CP225" s="28"/>
      <c r="CQ225" s="28"/>
      <c r="CR225" s="28"/>
      <c r="CS225" s="28"/>
      <c r="CT225" s="28"/>
      <c r="CU225" s="28"/>
      <c r="CV225" s="28"/>
      <c r="CW225" s="28"/>
      <c r="CX225" s="28"/>
      <c r="CY225" s="28"/>
      <c r="CZ225" s="28"/>
      <c r="DA225" s="28"/>
      <c r="DB225" s="28"/>
      <c r="DC225" s="28"/>
      <c r="DD225" s="28"/>
      <c r="DE225" s="28"/>
      <c r="DF225" s="28"/>
      <c r="DG225" s="28"/>
      <c r="DH225" s="28"/>
      <c r="DI225" s="28"/>
      <c r="DJ225" s="28"/>
      <c r="DK225" s="28"/>
      <c r="DL225" s="28"/>
      <c r="DM225" s="28"/>
      <c r="DN225" s="28"/>
      <c r="DO225" s="28"/>
      <c r="DP225" s="28"/>
      <c r="DQ225" s="28"/>
      <c r="DR225" s="28"/>
      <c r="DS225" s="28"/>
      <c r="DT225" s="28"/>
      <c r="DU225" s="28"/>
      <c r="DV225" s="28"/>
      <c r="DW225" s="28"/>
      <c r="DX225" s="28"/>
      <c r="DY225" s="28"/>
      <c r="DZ225" s="28"/>
      <c r="EA225" s="28"/>
      <c r="EB225" s="28"/>
      <c r="EC225" s="28"/>
      <c r="ED225" s="28"/>
      <c r="EE225" s="28"/>
      <c r="EF225" s="28"/>
      <c r="EG225" s="28"/>
      <c r="EH225" s="28"/>
      <c r="EI225" s="28"/>
      <c r="EJ225" s="28"/>
      <c r="EK225" s="28"/>
      <c r="EL225" s="28"/>
      <c r="EM225" s="28"/>
      <c r="EN225" s="28"/>
      <c r="EO225" s="28"/>
      <c r="EP225" s="28"/>
      <c r="EQ225" s="28"/>
      <c r="ER225" s="28"/>
      <c r="ES225" s="28"/>
      <c r="ET225" s="28"/>
      <c r="EU225" s="28"/>
      <c r="EV225" s="28"/>
      <c r="EW225" s="28"/>
      <c r="EX225" s="28"/>
      <c r="EY225" s="28"/>
      <c r="EZ225" s="28"/>
      <c r="FA225" s="28"/>
      <c r="FB225" s="28"/>
      <c r="FC225" s="28"/>
      <c r="FD225" s="28"/>
      <c r="FE225" s="28"/>
      <c r="FF225" s="28"/>
      <c r="FG225" s="28"/>
      <c r="FH225" s="28"/>
      <c r="FI225" s="28"/>
      <c r="FJ225" s="28"/>
      <c r="FK225" s="28"/>
      <c r="FL225" s="28"/>
      <c r="FM225" s="28"/>
      <c r="FN225" s="28"/>
      <c r="FO225" s="28"/>
      <c r="FP225" s="28"/>
      <c r="FQ225" s="28"/>
      <c r="FR225" s="28"/>
      <c r="FS225" s="28"/>
      <c r="FT225" s="28"/>
      <c r="FU225" s="28"/>
      <c r="FV225" s="28"/>
      <c r="FW225" s="28"/>
      <c r="FX225" s="28"/>
      <c r="FY225" s="28"/>
      <c r="FZ225" s="28"/>
      <c r="GA225" s="28"/>
      <c r="GB225" s="28"/>
      <c r="GC225" s="28"/>
      <c r="GD225" s="28"/>
      <c r="GE225" s="28"/>
      <c r="GF225" s="28"/>
      <c r="GG225" s="28"/>
      <c r="GH225" s="28"/>
      <c r="GI225" s="28"/>
      <c r="GJ225" s="28"/>
      <c r="GK225" s="28"/>
      <c r="GL225" s="28"/>
      <c r="GM225" s="28"/>
      <c r="GN225" s="28"/>
      <c r="GO225" s="28"/>
      <c r="GP225" s="28"/>
      <c r="GQ225" s="28"/>
      <c r="GR225" s="28"/>
      <c r="GS225" s="28"/>
      <c r="GT225" s="28"/>
      <c r="GU225" s="28"/>
      <c r="GV225" s="28"/>
      <c r="GW225" s="28"/>
      <c r="GX225" s="28"/>
      <c r="GY225" s="28"/>
      <c r="GZ225" s="28"/>
      <c r="HA225" s="28"/>
      <c r="HB225" s="28"/>
      <c r="HC225" s="28"/>
      <c r="HD225" s="28"/>
      <c r="HE225" s="28"/>
      <c r="HF225" s="28"/>
      <c r="HG225" s="28"/>
      <c r="HH225" s="28"/>
      <c r="HI225" s="28"/>
      <c r="HJ225" s="28"/>
      <c r="HK225" s="28"/>
      <c r="HL225" s="28"/>
      <c r="HM225" s="28"/>
      <c r="HN225" s="28"/>
      <c r="HO225" s="28"/>
      <c r="HP225" s="28"/>
      <c r="HQ225" s="28"/>
      <c r="HR225" s="28"/>
      <c r="HS225" s="28"/>
      <c r="HT225" s="28"/>
      <c r="HU225" s="28"/>
      <c r="HV225" s="28"/>
      <c r="HW225" s="28"/>
      <c r="HX225" s="28"/>
      <c r="HY225" s="28"/>
      <c r="HZ225" s="28"/>
      <c r="IA225" s="28"/>
      <c r="IB225" s="28"/>
      <c r="IC225" s="28"/>
      <c r="ID225" s="28"/>
      <c r="IE225" s="28"/>
      <c r="IF225" s="28"/>
      <c r="IG225" s="28"/>
      <c r="IH225" s="28"/>
      <c r="II225" s="28"/>
      <c r="IJ225" s="28"/>
      <c r="IK225" s="28"/>
      <c r="IL225" s="28"/>
      <c r="IM225" s="28"/>
      <c r="IN225" s="28"/>
      <c r="IO225" s="28"/>
      <c r="IP225" s="28"/>
      <c r="IQ225" s="28"/>
      <c r="IR225" s="28"/>
      <c r="IS225" s="28"/>
      <c r="IT225" s="28"/>
      <c r="IU225" s="28"/>
      <c r="IV225" s="28"/>
      <c r="IW225" s="28"/>
    </row>
    <row r="226" spans="1:257" s="1" customFormat="1" hidden="1">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49"/>
      <c r="AC226" s="49"/>
      <c r="AD226" s="49"/>
      <c r="AE226" s="267" t="s">
        <v>523</v>
      </c>
      <c r="AF226" s="307" t="s">
        <v>524</v>
      </c>
      <c r="AG226" s="267">
        <v>45</v>
      </c>
      <c r="AH226" s="224" t="e">
        <f>NA()</f>
        <v>#N/A</v>
      </c>
      <c r="AI226" s="285">
        <v>9.5399999999999991</v>
      </c>
      <c r="AJ226" s="285">
        <v>30</v>
      </c>
      <c r="AK226" s="51"/>
      <c r="AL226" s="51"/>
      <c r="AM226" s="51"/>
      <c r="AN226" s="94"/>
      <c r="AO226" s="51"/>
      <c r="AP226" s="56"/>
      <c r="AQ226" s="56"/>
      <c r="AR226" s="56"/>
      <c r="AS226" s="93"/>
      <c r="AT226" s="58"/>
      <c r="AU226" s="49"/>
      <c r="AV226" s="49"/>
      <c r="AW226" s="55"/>
      <c r="AX226" s="55"/>
      <c r="AY226" s="55"/>
      <c r="AZ226" s="55"/>
      <c r="BA226" s="55"/>
      <c r="BB226" s="55"/>
      <c r="BC226" s="28"/>
      <c r="BD226" s="28"/>
      <c r="BE226" s="28"/>
      <c r="BF226" s="28"/>
      <c r="BG226" s="28"/>
      <c r="BH226" s="28"/>
      <c r="BI226" s="28"/>
      <c r="BJ226" s="28"/>
      <c r="BK226" s="28"/>
      <c r="BL226" s="28"/>
      <c r="BM226" s="28"/>
      <c r="BN226" s="28"/>
      <c r="BO226" s="28"/>
      <c r="BP226" s="28"/>
      <c r="BQ226" s="28"/>
      <c r="BR226" s="28"/>
      <c r="BS226" s="28"/>
      <c r="BT226" s="28"/>
      <c r="BU226" s="28"/>
      <c r="BV226" s="28"/>
      <c r="BW226" s="28"/>
      <c r="BX226" s="28"/>
      <c r="BY226" s="28"/>
      <c r="BZ226" s="28"/>
      <c r="CA226" s="28"/>
      <c r="CB226" s="28"/>
      <c r="CC226" s="28"/>
      <c r="CD226" s="28"/>
      <c r="CE226" s="28"/>
      <c r="CF226" s="28"/>
      <c r="CG226" s="28"/>
      <c r="CH226" s="28"/>
      <c r="CI226" s="28"/>
      <c r="CJ226" s="28"/>
      <c r="CK226" s="28"/>
      <c r="CL226" s="28"/>
      <c r="CM226" s="28"/>
      <c r="CN226" s="28"/>
      <c r="CO226" s="28"/>
      <c r="CP226" s="28"/>
      <c r="CQ226" s="28"/>
      <c r="CR226" s="28"/>
      <c r="CS226" s="28"/>
      <c r="CT226" s="28"/>
      <c r="CU226" s="28"/>
      <c r="CV226" s="28"/>
      <c r="CW226" s="28"/>
      <c r="CX226" s="28"/>
      <c r="CY226" s="28"/>
      <c r="CZ226" s="28"/>
      <c r="DA226" s="28"/>
      <c r="DB226" s="28"/>
      <c r="DC226" s="28"/>
      <c r="DD226" s="28"/>
      <c r="DE226" s="28"/>
      <c r="DF226" s="28"/>
      <c r="DG226" s="28"/>
      <c r="DH226" s="28"/>
      <c r="DI226" s="28"/>
      <c r="DJ226" s="28"/>
      <c r="DK226" s="28"/>
      <c r="DL226" s="28"/>
      <c r="DM226" s="28"/>
      <c r="DN226" s="28"/>
      <c r="DO226" s="28"/>
      <c r="DP226" s="28"/>
      <c r="DQ226" s="28"/>
      <c r="DR226" s="28"/>
      <c r="DS226" s="28"/>
      <c r="DT226" s="28"/>
      <c r="DU226" s="28"/>
      <c r="DV226" s="28"/>
      <c r="DW226" s="28"/>
      <c r="DX226" s="28"/>
      <c r="DY226" s="28"/>
      <c r="DZ226" s="28"/>
      <c r="EA226" s="28"/>
      <c r="EB226" s="28"/>
      <c r="EC226" s="28"/>
      <c r="ED226" s="28"/>
      <c r="EE226" s="28"/>
      <c r="EF226" s="28"/>
      <c r="EG226" s="28"/>
      <c r="EH226" s="28"/>
      <c r="EI226" s="28"/>
      <c r="EJ226" s="28"/>
      <c r="EK226" s="28"/>
      <c r="EL226" s="28"/>
      <c r="EM226" s="28"/>
      <c r="EN226" s="28"/>
      <c r="EO226" s="28"/>
      <c r="EP226" s="28"/>
      <c r="EQ226" s="28"/>
      <c r="ER226" s="28"/>
      <c r="ES226" s="28"/>
      <c r="ET226" s="28"/>
      <c r="EU226" s="28"/>
      <c r="EV226" s="28"/>
      <c r="EW226" s="28"/>
      <c r="EX226" s="28"/>
      <c r="EY226" s="28"/>
      <c r="EZ226" s="28"/>
      <c r="FA226" s="28"/>
      <c r="FB226" s="28"/>
      <c r="FC226" s="28"/>
      <c r="FD226" s="28"/>
      <c r="FE226" s="28"/>
      <c r="FF226" s="28"/>
      <c r="FG226" s="28"/>
      <c r="FH226" s="28"/>
      <c r="FI226" s="28"/>
      <c r="FJ226" s="28"/>
      <c r="FK226" s="28"/>
      <c r="FL226" s="28"/>
      <c r="FM226" s="28"/>
      <c r="FN226" s="28"/>
      <c r="FO226" s="28"/>
      <c r="FP226" s="28"/>
      <c r="FQ226" s="28"/>
      <c r="FR226" s="28"/>
      <c r="FS226" s="28"/>
      <c r="FT226" s="28"/>
      <c r="FU226" s="28"/>
      <c r="FV226" s="28"/>
      <c r="FW226" s="28"/>
      <c r="FX226" s="28"/>
      <c r="FY226" s="28"/>
      <c r="FZ226" s="28"/>
      <c r="GA226" s="28"/>
      <c r="GB226" s="28"/>
      <c r="GC226" s="28"/>
      <c r="GD226" s="28"/>
      <c r="GE226" s="28"/>
      <c r="GF226" s="28"/>
      <c r="GG226" s="28"/>
      <c r="GH226" s="28"/>
      <c r="GI226" s="28"/>
      <c r="GJ226" s="28"/>
      <c r="GK226" s="28"/>
      <c r="GL226" s="28"/>
      <c r="GM226" s="28"/>
      <c r="GN226" s="28"/>
      <c r="GO226" s="28"/>
      <c r="GP226" s="28"/>
      <c r="GQ226" s="28"/>
      <c r="GR226" s="28"/>
      <c r="GS226" s="28"/>
      <c r="GT226" s="28"/>
      <c r="GU226" s="28"/>
      <c r="GV226" s="28"/>
      <c r="GW226" s="28"/>
      <c r="GX226" s="28"/>
      <c r="GY226" s="28"/>
      <c r="GZ226" s="28"/>
      <c r="HA226" s="28"/>
      <c r="HB226" s="28"/>
      <c r="HC226" s="28"/>
      <c r="HD226" s="28"/>
      <c r="HE226" s="28"/>
      <c r="HF226" s="28"/>
      <c r="HG226" s="28"/>
      <c r="HH226" s="28"/>
      <c r="HI226" s="28"/>
      <c r="HJ226" s="28"/>
      <c r="HK226" s="28"/>
      <c r="HL226" s="28"/>
      <c r="HM226" s="28"/>
      <c r="HN226" s="28"/>
      <c r="HO226" s="28"/>
      <c r="HP226" s="28"/>
      <c r="HQ226" s="28"/>
      <c r="HR226" s="28"/>
      <c r="HS226" s="28"/>
      <c r="HT226" s="28"/>
      <c r="HU226" s="28"/>
      <c r="HV226" s="28"/>
      <c r="HW226" s="28"/>
      <c r="HX226" s="28"/>
      <c r="HY226" s="28"/>
      <c r="HZ226" s="28"/>
      <c r="IA226" s="28"/>
      <c r="IB226" s="28"/>
      <c r="IC226" s="28"/>
      <c r="ID226" s="28"/>
      <c r="IE226" s="28"/>
      <c r="IF226" s="28"/>
      <c r="IG226" s="28"/>
      <c r="IH226" s="28"/>
      <c r="II226" s="28"/>
      <c r="IJ226" s="28"/>
      <c r="IK226" s="28"/>
      <c r="IL226" s="28"/>
      <c r="IM226" s="28"/>
      <c r="IN226" s="28"/>
      <c r="IO226" s="28"/>
      <c r="IP226" s="28"/>
      <c r="IQ226" s="28"/>
      <c r="IR226" s="28"/>
      <c r="IS226" s="28"/>
      <c r="IT226" s="28"/>
      <c r="IU226" s="28"/>
      <c r="IV226" s="28"/>
      <c r="IW226" s="28"/>
    </row>
    <row r="227" spans="1:257" s="1" customFormat="1" ht="12.75" hidden="1" customHeight="1">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49"/>
      <c r="AC227" s="49"/>
      <c r="AD227" s="49"/>
      <c r="AE227" s="267" t="s">
        <v>525</v>
      </c>
      <c r="AF227" s="307" t="s">
        <v>524</v>
      </c>
      <c r="AG227" s="267">
        <v>45</v>
      </c>
      <c r="AH227" s="224" t="e">
        <f>NA()</f>
        <v>#N/A</v>
      </c>
      <c r="AI227" s="285">
        <v>9.5399999999999991</v>
      </c>
      <c r="AJ227" s="285">
        <v>30</v>
      </c>
      <c r="AK227" s="51"/>
      <c r="AL227" s="24"/>
      <c r="AM227" s="51"/>
      <c r="AN227" s="94"/>
      <c r="AO227" s="94"/>
      <c r="AP227" s="56"/>
      <c r="AQ227" s="56"/>
      <c r="AR227" s="56"/>
      <c r="AS227" s="93"/>
      <c r="AT227" s="58"/>
      <c r="AU227" s="49"/>
      <c r="AV227" s="49"/>
      <c r="AW227" s="55"/>
      <c r="AX227" s="55"/>
      <c r="AY227" s="55"/>
      <c r="AZ227" s="55"/>
      <c r="BA227" s="55"/>
      <c r="BB227" s="55"/>
      <c r="BC227" s="28"/>
      <c r="BD227" s="28"/>
      <c r="BE227" s="28"/>
      <c r="BF227" s="28"/>
      <c r="BG227" s="28"/>
      <c r="BH227" s="28"/>
      <c r="BI227" s="28"/>
      <c r="BJ227" s="28"/>
      <c r="BK227" s="28"/>
      <c r="BL227" s="28"/>
      <c r="BM227" s="28"/>
      <c r="BN227" s="28"/>
      <c r="BO227" s="28"/>
      <c r="BP227" s="28"/>
      <c r="BQ227" s="28"/>
      <c r="BR227" s="28"/>
      <c r="BS227" s="28"/>
      <c r="BT227" s="28"/>
      <c r="BU227" s="28"/>
      <c r="BV227" s="28"/>
      <c r="BW227" s="28"/>
      <c r="BX227" s="28"/>
      <c r="BY227" s="28"/>
      <c r="BZ227" s="28"/>
      <c r="CA227" s="28"/>
      <c r="CB227" s="28"/>
      <c r="CC227" s="28"/>
      <c r="CD227" s="28"/>
      <c r="CE227" s="28"/>
      <c r="CF227" s="28"/>
      <c r="CG227" s="28"/>
      <c r="CH227" s="28"/>
      <c r="CI227" s="28"/>
      <c r="CJ227" s="28"/>
      <c r="CK227" s="28"/>
      <c r="CL227" s="28"/>
      <c r="CM227" s="28"/>
      <c r="CN227" s="28"/>
      <c r="CO227" s="28"/>
      <c r="CP227" s="28"/>
      <c r="CQ227" s="28"/>
      <c r="CR227" s="28"/>
      <c r="CS227" s="28"/>
      <c r="CT227" s="28"/>
      <c r="CU227" s="28"/>
      <c r="CV227" s="28"/>
      <c r="CW227" s="28"/>
      <c r="CX227" s="28"/>
      <c r="CY227" s="28"/>
      <c r="CZ227" s="28"/>
      <c r="DA227" s="28"/>
      <c r="DB227" s="28"/>
      <c r="DC227" s="28"/>
      <c r="DD227" s="28"/>
      <c r="DE227" s="28"/>
      <c r="DF227" s="28"/>
      <c r="DG227" s="28"/>
      <c r="DH227" s="28"/>
      <c r="DI227" s="28"/>
      <c r="DJ227" s="28"/>
      <c r="DK227" s="28"/>
      <c r="DL227" s="28"/>
      <c r="DM227" s="28"/>
      <c r="DN227" s="28"/>
      <c r="DO227" s="28"/>
      <c r="DP227" s="28"/>
      <c r="DQ227" s="28"/>
      <c r="DR227" s="28"/>
      <c r="DS227" s="28"/>
      <c r="DT227" s="28"/>
      <c r="DU227" s="28"/>
      <c r="DV227" s="28"/>
      <c r="DW227" s="28"/>
      <c r="DX227" s="28"/>
      <c r="DY227" s="28"/>
      <c r="DZ227" s="28"/>
      <c r="EA227" s="28"/>
      <c r="EB227" s="28"/>
      <c r="EC227" s="28"/>
      <c r="ED227" s="28"/>
      <c r="EE227" s="28"/>
      <c r="EF227" s="28"/>
      <c r="EG227" s="28"/>
      <c r="EH227" s="28"/>
      <c r="EI227" s="28"/>
      <c r="EJ227" s="28"/>
      <c r="EK227" s="28"/>
      <c r="EL227" s="28"/>
      <c r="EM227" s="28"/>
      <c r="EN227" s="28"/>
      <c r="EO227" s="28"/>
      <c r="EP227" s="28"/>
      <c r="EQ227" s="28"/>
      <c r="ER227" s="28"/>
      <c r="ES227" s="28"/>
      <c r="ET227" s="28"/>
      <c r="EU227" s="28"/>
      <c r="EV227" s="28"/>
      <c r="EW227" s="28"/>
      <c r="EX227" s="28"/>
      <c r="EY227" s="28"/>
      <c r="EZ227" s="28"/>
      <c r="FA227" s="28"/>
      <c r="FB227" s="28"/>
      <c r="FC227" s="28"/>
      <c r="FD227" s="28"/>
      <c r="FE227" s="28"/>
      <c r="FF227" s="28"/>
      <c r="FG227" s="28"/>
      <c r="FH227" s="28"/>
      <c r="FI227" s="28"/>
      <c r="FJ227" s="28"/>
      <c r="FK227" s="28"/>
      <c r="FL227" s="28"/>
      <c r="FM227" s="28"/>
      <c r="FN227" s="28"/>
      <c r="FO227" s="28"/>
      <c r="FP227" s="28"/>
      <c r="FQ227" s="28"/>
      <c r="FR227" s="28"/>
      <c r="FS227" s="28"/>
      <c r="FT227" s="28"/>
      <c r="FU227" s="28"/>
      <c r="FV227" s="28"/>
      <c r="FW227" s="28"/>
      <c r="FX227" s="28"/>
      <c r="FY227" s="28"/>
      <c r="FZ227" s="28"/>
      <c r="GA227" s="28"/>
      <c r="GB227" s="28"/>
      <c r="GC227" s="28"/>
      <c r="GD227" s="28"/>
      <c r="GE227" s="28"/>
      <c r="GF227" s="28"/>
      <c r="GG227" s="28"/>
      <c r="GH227" s="28"/>
      <c r="GI227" s="28"/>
      <c r="GJ227" s="28"/>
      <c r="GK227" s="28"/>
      <c r="GL227" s="28"/>
      <c r="GM227" s="28"/>
      <c r="GN227" s="28"/>
      <c r="GO227" s="28"/>
      <c r="GP227" s="28"/>
      <c r="GQ227" s="28"/>
      <c r="GR227" s="28"/>
      <c r="GS227" s="28"/>
      <c r="GT227" s="28"/>
      <c r="GU227" s="28"/>
      <c r="GV227" s="28"/>
      <c r="GW227" s="28"/>
      <c r="GX227" s="28"/>
      <c r="GY227" s="28"/>
      <c r="GZ227" s="28"/>
      <c r="HA227" s="28"/>
      <c r="HB227" s="28"/>
      <c r="HC227" s="28"/>
      <c r="HD227" s="28"/>
      <c r="HE227" s="28"/>
      <c r="HF227" s="28"/>
      <c r="HG227" s="28"/>
      <c r="HH227" s="28"/>
      <c r="HI227" s="28"/>
      <c r="HJ227" s="28"/>
      <c r="HK227" s="28"/>
      <c r="HL227" s="28"/>
      <c r="HM227" s="28"/>
      <c r="HN227" s="28"/>
      <c r="HO227" s="28"/>
      <c r="HP227" s="28"/>
      <c r="HQ227" s="28"/>
      <c r="HR227" s="28"/>
      <c r="HS227" s="28"/>
      <c r="HT227" s="28"/>
      <c r="HU227" s="28"/>
      <c r="HV227" s="28"/>
      <c r="HW227" s="28"/>
      <c r="HX227" s="28"/>
      <c r="HY227" s="28"/>
      <c r="HZ227" s="28"/>
      <c r="IA227" s="28"/>
      <c r="IB227" s="28"/>
      <c r="IC227" s="28"/>
      <c r="ID227" s="28"/>
      <c r="IE227" s="28"/>
      <c r="IF227" s="28"/>
      <c r="IG227" s="28"/>
      <c r="IH227" s="28"/>
      <c r="II227" s="28"/>
      <c r="IJ227" s="28"/>
      <c r="IK227" s="28"/>
      <c r="IL227" s="28"/>
      <c r="IM227" s="28"/>
      <c r="IN227" s="28"/>
      <c r="IO227" s="28"/>
      <c r="IP227" s="28"/>
      <c r="IQ227" s="28"/>
      <c r="IR227" s="28"/>
      <c r="IS227" s="28"/>
      <c r="IT227" s="28"/>
      <c r="IU227" s="28"/>
      <c r="IV227" s="28"/>
      <c r="IW227" s="28"/>
    </row>
    <row r="228" spans="1:257" s="1" customFormat="1" hidden="1">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49"/>
      <c r="AC228" s="49"/>
      <c r="AD228" s="49"/>
      <c r="AE228" s="267" t="s">
        <v>526</v>
      </c>
      <c r="AF228" s="307" t="s">
        <v>524</v>
      </c>
      <c r="AG228" s="267">
        <v>45</v>
      </c>
      <c r="AH228" s="224" t="e">
        <f>NA()</f>
        <v>#N/A</v>
      </c>
      <c r="AI228" s="285">
        <v>9.57</v>
      </c>
      <c r="AJ228" s="285">
        <v>30</v>
      </c>
      <c r="AK228" s="51"/>
      <c r="AL228" s="51"/>
      <c r="AM228" s="51"/>
      <c r="AN228" s="94"/>
      <c r="AO228" s="94"/>
      <c r="AP228" s="56"/>
      <c r="AQ228" s="56"/>
      <c r="AR228" s="56"/>
      <c r="AS228" s="93"/>
      <c r="AT228" s="58"/>
      <c r="AU228" s="49"/>
      <c r="AV228" s="49"/>
      <c r="AW228" s="55"/>
      <c r="AX228" s="55"/>
      <c r="AY228" s="55"/>
      <c r="AZ228" s="55"/>
      <c r="BA228" s="55"/>
      <c r="BB228" s="55"/>
      <c r="BC228" s="28"/>
      <c r="BD228" s="28"/>
      <c r="BE228" s="28"/>
      <c r="BF228" s="28"/>
      <c r="BG228" s="28"/>
      <c r="BH228" s="28"/>
      <c r="BI228" s="28"/>
      <c r="BJ228" s="28"/>
      <c r="BK228" s="28"/>
      <c r="BL228" s="28"/>
      <c r="BM228" s="28"/>
      <c r="BN228" s="28"/>
      <c r="BO228" s="28"/>
      <c r="BP228" s="28"/>
      <c r="BQ228" s="28"/>
      <c r="BR228" s="28"/>
      <c r="BS228" s="28"/>
      <c r="BT228" s="28"/>
      <c r="BU228" s="28"/>
      <c r="BV228" s="28"/>
      <c r="BW228" s="28"/>
      <c r="BX228" s="28"/>
      <c r="BY228" s="28"/>
      <c r="BZ228" s="28"/>
      <c r="CA228" s="28"/>
      <c r="CB228" s="28"/>
      <c r="CC228" s="28"/>
      <c r="CD228" s="28"/>
      <c r="CE228" s="28"/>
      <c r="CF228" s="28"/>
      <c r="CG228" s="28"/>
      <c r="CH228" s="28"/>
      <c r="CI228" s="28"/>
      <c r="CJ228" s="28"/>
      <c r="CK228" s="28"/>
      <c r="CL228" s="28"/>
      <c r="CM228" s="28"/>
      <c r="CN228" s="28"/>
      <c r="CO228" s="28"/>
      <c r="CP228" s="28"/>
      <c r="CQ228" s="28"/>
      <c r="CR228" s="28"/>
      <c r="CS228" s="28"/>
      <c r="CT228" s="28"/>
      <c r="CU228" s="28"/>
      <c r="CV228" s="28"/>
      <c r="CW228" s="28"/>
      <c r="CX228" s="28"/>
      <c r="CY228" s="28"/>
      <c r="CZ228" s="28"/>
      <c r="DA228" s="28"/>
      <c r="DB228" s="28"/>
      <c r="DC228" s="28"/>
      <c r="DD228" s="28"/>
      <c r="DE228" s="28"/>
      <c r="DF228" s="28"/>
      <c r="DG228" s="28"/>
      <c r="DH228" s="28"/>
      <c r="DI228" s="28"/>
      <c r="DJ228" s="28"/>
      <c r="DK228" s="28"/>
      <c r="DL228" s="28"/>
      <c r="DM228" s="28"/>
      <c r="DN228" s="28"/>
      <c r="DO228" s="28"/>
      <c r="DP228" s="28"/>
      <c r="DQ228" s="28"/>
      <c r="DR228" s="28"/>
      <c r="DS228" s="28"/>
      <c r="DT228" s="28"/>
      <c r="DU228" s="28"/>
      <c r="DV228" s="28"/>
      <c r="DW228" s="28"/>
      <c r="DX228" s="28"/>
      <c r="DY228" s="28"/>
      <c r="DZ228" s="28"/>
      <c r="EA228" s="28"/>
      <c r="EB228" s="28"/>
      <c r="EC228" s="28"/>
      <c r="ED228" s="28"/>
      <c r="EE228" s="28"/>
      <c r="EF228" s="28"/>
      <c r="EG228" s="28"/>
      <c r="EH228" s="28"/>
      <c r="EI228" s="28"/>
      <c r="EJ228" s="28"/>
      <c r="EK228" s="28"/>
      <c r="EL228" s="28"/>
      <c r="EM228" s="28"/>
      <c r="EN228" s="28"/>
      <c r="EO228" s="28"/>
      <c r="EP228" s="28"/>
      <c r="EQ228" s="28"/>
      <c r="ER228" s="28"/>
      <c r="ES228" s="28"/>
      <c r="ET228" s="28"/>
      <c r="EU228" s="28"/>
      <c r="EV228" s="28"/>
      <c r="EW228" s="28"/>
      <c r="EX228" s="28"/>
      <c r="EY228" s="28"/>
      <c r="EZ228" s="28"/>
      <c r="FA228" s="28"/>
      <c r="FB228" s="28"/>
      <c r="FC228" s="28"/>
      <c r="FD228" s="28"/>
      <c r="FE228" s="28"/>
      <c r="FF228" s="28"/>
      <c r="FG228" s="28"/>
      <c r="FH228" s="28"/>
      <c r="FI228" s="28"/>
      <c r="FJ228" s="28"/>
      <c r="FK228" s="28"/>
      <c r="FL228" s="28"/>
      <c r="FM228" s="28"/>
      <c r="FN228" s="28"/>
      <c r="FO228" s="28"/>
      <c r="FP228" s="28"/>
      <c r="FQ228" s="28"/>
      <c r="FR228" s="28"/>
      <c r="FS228" s="28"/>
      <c r="FT228" s="28"/>
      <c r="FU228" s="28"/>
      <c r="FV228" s="28"/>
      <c r="FW228" s="28"/>
      <c r="FX228" s="28"/>
      <c r="FY228" s="28"/>
      <c r="FZ228" s="28"/>
      <c r="GA228" s="28"/>
      <c r="GB228" s="28"/>
      <c r="GC228" s="28"/>
      <c r="GD228" s="28"/>
      <c r="GE228" s="28"/>
      <c r="GF228" s="28"/>
      <c r="GG228" s="28"/>
      <c r="GH228" s="28"/>
      <c r="GI228" s="28"/>
      <c r="GJ228" s="28"/>
      <c r="GK228" s="28"/>
      <c r="GL228" s="28"/>
      <c r="GM228" s="28"/>
      <c r="GN228" s="28"/>
      <c r="GO228" s="28"/>
      <c r="GP228" s="28"/>
      <c r="GQ228" s="28"/>
      <c r="GR228" s="28"/>
      <c r="GS228" s="28"/>
      <c r="GT228" s="28"/>
      <c r="GU228" s="28"/>
      <c r="GV228" s="28"/>
      <c r="GW228" s="28"/>
      <c r="GX228" s="28"/>
      <c r="GY228" s="28"/>
      <c r="GZ228" s="28"/>
      <c r="HA228" s="28"/>
      <c r="HB228" s="28"/>
      <c r="HC228" s="28"/>
      <c r="HD228" s="28"/>
      <c r="HE228" s="28"/>
      <c r="HF228" s="28"/>
      <c r="HG228" s="28"/>
      <c r="HH228" s="28"/>
      <c r="HI228" s="28"/>
      <c r="HJ228" s="28"/>
      <c r="HK228" s="28"/>
      <c r="HL228" s="28"/>
      <c r="HM228" s="28"/>
      <c r="HN228" s="28"/>
      <c r="HO228" s="28"/>
      <c r="HP228" s="28"/>
      <c r="HQ228" s="28"/>
      <c r="HR228" s="28"/>
      <c r="HS228" s="28"/>
      <c r="HT228" s="28"/>
      <c r="HU228" s="28"/>
      <c r="HV228" s="28"/>
      <c r="HW228" s="28"/>
      <c r="HX228" s="28"/>
      <c r="HY228" s="28"/>
      <c r="HZ228" s="28"/>
      <c r="IA228" s="28"/>
      <c r="IB228" s="28"/>
      <c r="IC228" s="28"/>
      <c r="ID228" s="28"/>
      <c r="IE228" s="28"/>
      <c r="IF228" s="28"/>
      <c r="IG228" s="28"/>
      <c r="IH228" s="28"/>
      <c r="II228" s="28"/>
      <c r="IJ228" s="28"/>
      <c r="IK228" s="28"/>
      <c r="IL228" s="28"/>
      <c r="IM228" s="28"/>
      <c r="IN228" s="28"/>
      <c r="IO228" s="28"/>
      <c r="IP228" s="28"/>
      <c r="IQ228" s="28"/>
      <c r="IR228" s="28"/>
      <c r="IS228" s="28"/>
      <c r="IT228" s="28"/>
      <c r="IU228" s="28"/>
      <c r="IV228" s="28"/>
      <c r="IW228" s="28"/>
    </row>
    <row r="229" spans="1:257" s="1" customFormat="1" ht="12.75" hidden="1" customHeight="1">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49"/>
      <c r="AC229" s="49"/>
      <c r="AD229" s="49"/>
      <c r="AE229" s="267" t="str">
        <f t="shared" ref="AE229:AE242" si="59">_xlfn.CONCAT(BP$162,BP163)</f>
        <v>CO2_SensorsFull Service Restaurant</v>
      </c>
      <c r="AF229" s="280" t="s">
        <v>527</v>
      </c>
      <c r="AG229" s="267">
        <v>375</v>
      </c>
      <c r="AH229" s="224" t="e">
        <f>NA()</f>
        <v>#N/A</v>
      </c>
      <c r="AI229" s="224" t="e">
        <f>NA()</f>
        <v>#N/A</v>
      </c>
      <c r="AJ229" s="224" t="e">
        <f>NA()</f>
        <v>#N/A</v>
      </c>
      <c r="AK229" s="172"/>
      <c r="AL229" s="24"/>
      <c r="AM229" s="51"/>
      <c r="AN229" s="51"/>
      <c r="AO229" s="51"/>
      <c r="AP229" s="56"/>
      <c r="AQ229" s="56"/>
      <c r="AR229" s="56"/>
      <c r="AS229" s="56"/>
      <c r="AT229" s="58"/>
      <c r="AU229" s="49"/>
      <c r="AV229" s="49"/>
      <c r="AW229" s="55"/>
      <c r="AX229" s="98"/>
      <c r="AY229" s="98"/>
      <c r="AZ229" s="98"/>
      <c r="BA229" s="98"/>
      <c r="BB229" s="98"/>
      <c r="BC229" s="28"/>
      <c r="BD229" s="28"/>
      <c r="BE229" s="28"/>
      <c r="BF229" s="28"/>
      <c r="BG229" s="28"/>
      <c r="BH229" s="28"/>
      <c r="BI229" s="28"/>
      <c r="BJ229" s="28"/>
      <c r="BK229" s="28"/>
      <c r="BL229" s="28"/>
      <c r="BM229" s="28"/>
      <c r="BN229" s="28"/>
      <c r="BO229" s="28"/>
      <c r="BP229" s="28"/>
      <c r="BQ229" s="28"/>
      <c r="BR229" s="28"/>
      <c r="BS229" s="28"/>
      <c r="BT229" s="28"/>
      <c r="BU229" s="28"/>
      <c r="BV229" s="28"/>
      <c r="BW229" s="28"/>
      <c r="BX229" s="28"/>
      <c r="BY229" s="28"/>
      <c r="BZ229" s="28"/>
      <c r="CA229" s="28"/>
      <c r="CB229" s="28"/>
      <c r="CC229" s="28"/>
      <c r="CD229" s="28"/>
      <c r="CE229" s="28"/>
      <c r="CF229" s="28"/>
      <c r="CG229" s="28"/>
      <c r="CH229" s="28"/>
      <c r="CI229" s="28"/>
      <c r="CJ229" s="28"/>
      <c r="CK229" s="28"/>
      <c r="CL229" s="28"/>
      <c r="CM229" s="28"/>
      <c r="CN229" s="28"/>
      <c r="CO229" s="28"/>
      <c r="CP229" s="28"/>
      <c r="CQ229" s="28"/>
      <c r="CR229" s="28"/>
      <c r="CS229" s="28"/>
      <c r="CT229" s="28"/>
      <c r="CU229" s="28"/>
      <c r="CV229" s="28"/>
      <c r="CW229" s="28"/>
      <c r="CX229" s="28"/>
      <c r="CY229" s="28"/>
      <c r="CZ229" s="28"/>
      <c r="DA229" s="28"/>
      <c r="DB229" s="28"/>
      <c r="DC229" s="28"/>
      <c r="DD229" s="28"/>
      <c r="DE229" s="28"/>
      <c r="DF229" s="28"/>
      <c r="DG229" s="28"/>
      <c r="DH229" s="28"/>
      <c r="DI229" s="28"/>
      <c r="DJ229" s="28"/>
      <c r="DK229" s="28"/>
      <c r="DL229" s="28"/>
      <c r="DM229" s="28"/>
      <c r="DN229" s="28"/>
      <c r="DO229" s="28"/>
      <c r="DP229" s="28"/>
      <c r="DQ229" s="28"/>
      <c r="DR229" s="28"/>
      <c r="DS229" s="28"/>
      <c r="DT229" s="28"/>
      <c r="DU229" s="28"/>
      <c r="DV229" s="28"/>
      <c r="DW229" s="28"/>
      <c r="DX229" s="28"/>
      <c r="DY229" s="28"/>
      <c r="DZ229" s="28"/>
      <c r="EA229" s="28"/>
      <c r="EB229" s="28"/>
      <c r="EC229" s="28"/>
      <c r="ED229" s="28"/>
      <c r="EE229" s="28"/>
      <c r="EF229" s="28"/>
      <c r="EG229" s="28"/>
      <c r="EH229" s="28"/>
      <c r="EI229" s="28"/>
      <c r="EJ229" s="28"/>
      <c r="EK229" s="28"/>
      <c r="EL229" s="28"/>
      <c r="EM229" s="28"/>
      <c r="EN229" s="28"/>
      <c r="EO229" s="28"/>
      <c r="EP229" s="28"/>
      <c r="EQ229" s="28"/>
      <c r="ER229" s="28"/>
      <c r="ES229" s="28"/>
      <c r="ET229" s="28"/>
      <c r="EU229" s="28"/>
      <c r="EV229" s="28"/>
      <c r="EW229" s="28"/>
      <c r="EX229" s="28"/>
      <c r="EY229" s="28"/>
      <c r="EZ229" s="28"/>
      <c r="FA229" s="28"/>
      <c r="FB229" s="28"/>
      <c r="FC229" s="28"/>
      <c r="FD229" s="28"/>
      <c r="FE229" s="28"/>
      <c r="FF229" s="28"/>
      <c r="FG229" s="28"/>
      <c r="FH229" s="28"/>
      <c r="FI229" s="28"/>
      <c r="FJ229" s="28"/>
      <c r="FK229" s="28"/>
      <c r="FL229" s="28"/>
      <c r="FM229" s="28"/>
      <c r="FN229" s="28"/>
      <c r="FO229" s="28"/>
      <c r="FP229" s="28"/>
      <c r="FQ229" s="28"/>
      <c r="FR229" s="28"/>
      <c r="FS229" s="28"/>
      <c r="FT229" s="28"/>
      <c r="FU229" s="28"/>
      <c r="FV229" s="28"/>
      <c r="FW229" s="28"/>
      <c r="FX229" s="28"/>
      <c r="FY229" s="28"/>
      <c r="FZ229" s="28"/>
      <c r="GA229" s="28"/>
      <c r="GB229" s="28"/>
      <c r="GC229" s="28"/>
      <c r="GD229" s="28"/>
      <c r="GE229" s="28"/>
      <c r="GF229" s="28"/>
      <c r="GG229" s="28"/>
      <c r="GH229" s="28"/>
      <c r="GI229" s="28"/>
      <c r="GJ229" s="28"/>
      <c r="GK229" s="28"/>
      <c r="GL229" s="28"/>
      <c r="GM229" s="28"/>
      <c r="GN229" s="28"/>
      <c r="GO229" s="28"/>
      <c r="GP229" s="28"/>
      <c r="GQ229" s="28"/>
      <c r="GR229" s="28"/>
      <c r="GS229" s="28"/>
      <c r="GT229" s="28"/>
      <c r="GU229" s="28"/>
      <c r="GV229" s="28"/>
      <c r="GW229" s="28"/>
      <c r="GX229" s="28"/>
      <c r="GY229" s="28"/>
      <c r="GZ229" s="28"/>
      <c r="HA229" s="28"/>
      <c r="HB229" s="28"/>
      <c r="HC229" s="28"/>
      <c r="HD229" s="28"/>
      <c r="HE229" s="28"/>
      <c r="HF229" s="28"/>
      <c r="HG229" s="28"/>
      <c r="HH229" s="28"/>
      <c r="HI229" s="28"/>
      <c r="HJ229" s="28"/>
      <c r="HK229" s="28"/>
      <c r="HL229" s="28"/>
      <c r="HM229" s="28"/>
      <c r="HN229" s="28"/>
      <c r="HO229" s="28"/>
      <c r="HP229" s="28"/>
      <c r="HQ229" s="28"/>
      <c r="HR229" s="28"/>
      <c r="HS229" s="28"/>
      <c r="HT229" s="28"/>
      <c r="HU229" s="28"/>
      <c r="HV229" s="28"/>
      <c r="HW229" s="28"/>
      <c r="HX229" s="28"/>
      <c r="HY229" s="28"/>
      <c r="HZ229" s="28"/>
      <c r="IA229" s="28"/>
      <c r="IB229" s="28"/>
      <c r="IC229" s="28"/>
      <c r="ID229" s="28"/>
      <c r="IE229" s="28"/>
      <c r="IF229" s="28"/>
      <c r="IG229" s="28"/>
      <c r="IH229" s="28"/>
      <c r="II229" s="28"/>
      <c r="IJ229" s="28"/>
      <c r="IK229" s="28"/>
      <c r="IL229" s="28"/>
      <c r="IM229" s="28"/>
      <c r="IN229" s="28"/>
      <c r="IO229" s="28"/>
      <c r="IP229" s="28"/>
      <c r="IQ229" s="28"/>
      <c r="IR229" s="28"/>
      <c r="IS229" s="28"/>
      <c r="IT229" s="28"/>
      <c r="IU229" s="28"/>
      <c r="IV229" s="28"/>
      <c r="IW229" s="28"/>
    </row>
    <row r="230" spans="1:257" s="1" customFormat="1" hidden="1">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49"/>
      <c r="AC230" s="49"/>
      <c r="AD230" s="49"/>
      <c r="AE230" s="267" t="str">
        <f t="shared" si="59"/>
        <v>CO2_SensorsHospital</v>
      </c>
      <c r="AF230" s="280" t="s">
        <v>527</v>
      </c>
      <c r="AG230" s="267">
        <v>375</v>
      </c>
      <c r="AH230" s="224" t="e">
        <f>NA()</f>
        <v>#N/A</v>
      </c>
      <c r="AI230" s="224" t="e">
        <f>NA()</f>
        <v>#N/A</v>
      </c>
      <c r="AJ230" s="224" t="e">
        <f>NA()</f>
        <v>#N/A</v>
      </c>
      <c r="AK230" s="51"/>
      <c r="AL230" s="51"/>
      <c r="AM230" s="51"/>
      <c r="AN230" s="51"/>
      <c r="AO230" s="51"/>
      <c r="AP230" s="56"/>
      <c r="AQ230" s="56"/>
      <c r="AR230" s="56"/>
      <c r="AS230" s="56"/>
      <c r="AT230" s="58"/>
      <c r="AU230" s="49"/>
      <c r="AV230" s="49"/>
      <c r="AW230" s="55"/>
      <c r="AX230" s="60"/>
      <c r="AY230" s="60"/>
      <c r="AZ230" s="60"/>
      <c r="BA230" s="60"/>
      <c r="BB230" s="60"/>
      <c r="BC230" s="28"/>
      <c r="BD230" s="28"/>
      <c r="BE230" s="28"/>
      <c r="BF230" s="28"/>
      <c r="BG230" s="28"/>
      <c r="BH230" s="28"/>
      <c r="BI230" s="28"/>
      <c r="BJ230" s="28"/>
      <c r="BK230" s="28"/>
      <c r="BL230" s="28"/>
      <c r="BM230" s="28"/>
      <c r="BN230" s="28"/>
      <c r="BO230" s="28"/>
      <c r="BP230" s="28"/>
      <c r="BQ230" s="28"/>
      <c r="BR230" s="28"/>
      <c r="BS230" s="28"/>
      <c r="BT230" s="28"/>
      <c r="BU230" s="28"/>
      <c r="BV230" s="28"/>
      <c r="BW230" s="28"/>
      <c r="BX230" s="28"/>
      <c r="BY230" s="28"/>
      <c r="BZ230" s="28"/>
      <c r="CA230" s="28"/>
      <c r="CB230" s="28"/>
      <c r="CC230" s="28"/>
      <c r="CD230" s="28"/>
      <c r="CE230" s="28"/>
      <c r="CF230" s="28"/>
      <c r="CG230" s="28"/>
      <c r="CH230" s="28"/>
      <c r="CI230" s="28"/>
      <c r="CJ230" s="28"/>
      <c r="CK230" s="28"/>
      <c r="CL230" s="28"/>
      <c r="CM230" s="28"/>
      <c r="CN230" s="28"/>
      <c r="CO230" s="28"/>
      <c r="CP230" s="28"/>
      <c r="CQ230" s="28"/>
      <c r="CR230" s="28"/>
      <c r="CS230" s="28"/>
      <c r="CT230" s="28"/>
      <c r="CU230" s="28"/>
      <c r="CV230" s="28"/>
      <c r="CW230" s="28"/>
      <c r="CX230" s="28"/>
      <c r="CY230" s="28"/>
      <c r="CZ230" s="28"/>
      <c r="DA230" s="28"/>
      <c r="DB230" s="28"/>
      <c r="DC230" s="28"/>
      <c r="DD230" s="28"/>
      <c r="DE230" s="28"/>
      <c r="DF230" s="28"/>
      <c r="DG230" s="28"/>
      <c r="DH230" s="28"/>
      <c r="DI230" s="28"/>
      <c r="DJ230" s="28"/>
      <c r="DK230" s="28"/>
      <c r="DL230" s="28"/>
      <c r="DM230" s="28"/>
      <c r="DN230" s="28"/>
      <c r="DO230" s="28"/>
      <c r="DP230" s="28"/>
      <c r="DQ230" s="28"/>
      <c r="DR230" s="28"/>
      <c r="DS230" s="28"/>
      <c r="DT230" s="28"/>
      <c r="DU230" s="28"/>
      <c r="DV230" s="28"/>
      <c r="DW230" s="28"/>
      <c r="DX230" s="28"/>
      <c r="DY230" s="28"/>
      <c r="DZ230" s="28"/>
      <c r="EA230" s="28"/>
      <c r="EB230" s="28"/>
      <c r="EC230" s="28"/>
      <c r="ED230" s="28"/>
      <c r="EE230" s="28"/>
      <c r="EF230" s="28"/>
      <c r="EG230" s="28"/>
      <c r="EH230" s="28"/>
      <c r="EI230" s="28"/>
      <c r="EJ230" s="28"/>
      <c r="EK230" s="28"/>
      <c r="EL230" s="28"/>
      <c r="EM230" s="28"/>
      <c r="EN230" s="28"/>
      <c r="EO230" s="28"/>
      <c r="EP230" s="28"/>
      <c r="EQ230" s="28"/>
      <c r="ER230" s="28"/>
      <c r="ES230" s="28"/>
      <c r="ET230" s="28"/>
      <c r="EU230" s="28"/>
      <c r="EV230" s="28"/>
      <c r="EW230" s="28"/>
      <c r="EX230" s="28"/>
      <c r="EY230" s="28"/>
      <c r="EZ230" s="28"/>
      <c r="FA230" s="28"/>
      <c r="FB230" s="28"/>
      <c r="FC230" s="28"/>
      <c r="FD230" s="28"/>
      <c r="FE230" s="28"/>
      <c r="FF230" s="28"/>
      <c r="FG230" s="28"/>
      <c r="FH230" s="28"/>
      <c r="FI230" s="28"/>
      <c r="FJ230" s="28"/>
      <c r="FK230" s="28"/>
      <c r="FL230" s="28"/>
      <c r="FM230" s="28"/>
      <c r="FN230" s="28"/>
      <c r="FO230" s="28"/>
      <c r="FP230" s="28"/>
      <c r="FQ230" s="28"/>
      <c r="FR230" s="28"/>
      <c r="FS230" s="28"/>
      <c r="FT230" s="28"/>
      <c r="FU230" s="28"/>
      <c r="FV230" s="28"/>
      <c r="FW230" s="28"/>
      <c r="FX230" s="28"/>
      <c r="FY230" s="28"/>
      <c r="FZ230" s="28"/>
      <c r="GA230" s="28"/>
      <c r="GB230" s="28"/>
      <c r="GC230" s="28"/>
      <c r="GD230" s="28"/>
      <c r="GE230" s="28"/>
      <c r="GF230" s="28"/>
      <c r="GG230" s="28"/>
      <c r="GH230" s="28"/>
      <c r="GI230" s="28"/>
      <c r="GJ230" s="28"/>
      <c r="GK230" s="28"/>
      <c r="GL230" s="28"/>
      <c r="GM230" s="28"/>
      <c r="GN230" s="28"/>
      <c r="GO230" s="28"/>
      <c r="GP230" s="28"/>
      <c r="GQ230" s="28"/>
      <c r="GR230" s="28"/>
      <c r="GS230" s="28"/>
      <c r="GT230" s="28"/>
      <c r="GU230" s="28"/>
      <c r="GV230" s="28"/>
      <c r="GW230" s="28"/>
      <c r="GX230" s="28"/>
      <c r="GY230" s="28"/>
      <c r="GZ230" s="28"/>
      <c r="HA230" s="28"/>
      <c r="HB230" s="28"/>
      <c r="HC230" s="28"/>
      <c r="HD230" s="28"/>
      <c r="HE230" s="28"/>
      <c r="HF230" s="28"/>
      <c r="HG230" s="28"/>
      <c r="HH230" s="28"/>
      <c r="HI230" s="28"/>
      <c r="HJ230" s="28"/>
      <c r="HK230" s="28"/>
      <c r="HL230" s="28"/>
      <c r="HM230" s="28"/>
      <c r="HN230" s="28"/>
      <c r="HO230" s="28"/>
      <c r="HP230" s="28"/>
      <c r="HQ230" s="28"/>
      <c r="HR230" s="28"/>
      <c r="HS230" s="28"/>
      <c r="HT230" s="28"/>
      <c r="HU230" s="28"/>
      <c r="HV230" s="28"/>
      <c r="HW230" s="28"/>
      <c r="HX230" s="28"/>
      <c r="HY230" s="28"/>
      <c r="HZ230" s="28"/>
      <c r="IA230" s="28"/>
      <c r="IB230" s="28"/>
      <c r="IC230" s="28"/>
      <c r="ID230" s="28"/>
      <c r="IE230" s="28"/>
      <c r="IF230" s="28"/>
      <c r="IG230" s="28"/>
      <c r="IH230" s="28"/>
      <c r="II230" s="28"/>
      <c r="IJ230" s="28"/>
      <c r="IK230" s="28"/>
      <c r="IL230" s="28"/>
      <c r="IM230" s="28"/>
      <c r="IN230" s="28"/>
      <c r="IO230" s="28"/>
      <c r="IP230" s="28"/>
      <c r="IQ230" s="28"/>
      <c r="IR230" s="28"/>
      <c r="IS230" s="28"/>
      <c r="IT230" s="28"/>
      <c r="IU230" s="28"/>
      <c r="IV230" s="28"/>
      <c r="IW230" s="28"/>
    </row>
    <row r="231" spans="1:257" s="1" customFormat="1" hidden="1">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49"/>
      <c r="AC231" s="49"/>
      <c r="AD231" s="49"/>
      <c r="AE231" s="267" t="str">
        <f t="shared" si="59"/>
        <v>CO2_SensorsLarge Hotel</v>
      </c>
      <c r="AF231" s="280" t="s">
        <v>527</v>
      </c>
      <c r="AG231" s="267">
        <v>375</v>
      </c>
      <c r="AH231" s="224" t="e">
        <f>NA()</f>
        <v>#N/A</v>
      </c>
      <c r="AI231" s="224" t="e">
        <f>NA()</f>
        <v>#N/A</v>
      </c>
      <c r="AJ231" s="224" t="e">
        <f>NA()</f>
        <v>#N/A</v>
      </c>
      <c r="AK231" s="51"/>
      <c r="AL231" s="24"/>
      <c r="AM231" s="51"/>
      <c r="AN231" s="51"/>
      <c r="AO231" s="51"/>
      <c r="AP231" s="56"/>
      <c r="AQ231" s="56"/>
      <c r="AR231" s="56"/>
      <c r="AS231" s="56"/>
      <c r="AT231" s="58"/>
      <c r="AU231" s="49"/>
      <c r="AV231" s="49"/>
      <c r="AW231" s="55"/>
      <c r="AX231" s="60"/>
      <c r="AY231" s="60"/>
      <c r="AZ231" s="60"/>
      <c r="BA231" s="60"/>
      <c r="BB231" s="60"/>
      <c r="BC231" s="28"/>
      <c r="BD231" s="28"/>
      <c r="BE231" s="28"/>
      <c r="BF231" s="28"/>
      <c r="BG231" s="28"/>
      <c r="BH231" s="28"/>
      <c r="BI231" s="28"/>
      <c r="BJ231" s="28"/>
      <c r="BK231" s="28"/>
      <c r="BL231" s="28"/>
      <c r="BM231" s="28"/>
      <c r="BN231" s="28"/>
      <c r="BO231" s="28"/>
      <c r="BP231" s="28"/>
      <c r="BQ231" s="28"/>
      <c r="BR231" s="28"/>
      <c r="BS231" s="28"/>
      <c r="BT231" s="28"/>
      <c r="BU231" s="28"/>
      <c r="BV231" s="28"/>
      <c r="BW231" s="28"/>
      <c r="BX231" s="28"/>
      <c r="BY231" s="28"/>
      <c r="BZ231" s="28"/>
      <c r="CA231" s="28"/>
      <c r="CB231" s="28"/>
      <c r="CC231" s="28"/>
      <c r="CD231" s="28"/>
      <c r="CE231" s="28"/>
      <c r="CF231" s="28"/>
      <c r="CG231" s="28"/>
      <c r="CH231" s="28"/>
      <c r="CI231" s="28"/>
      <c r="CJ231" s="28"/>
      <c r="CK231" s="28"/>
      <c r="CL231" s="28"/>
      <c r="CM231" s="28"/>
      <c r="CN231" s="28"/>
      <c r="CO231" s="28"/>
      <c r="CP231" s="28"/>
      <c r="CQ231" s="28"/>
      <c r="CR231" s="28"/>
      <c r="CS231" s="28"/>
      <c r="CT231" s="28"/>
      <c r="CU231" s="28"/>
      <c r="CV231" s="28"/>
      <c r="CW231" s="28"/>
      <c r="CX231" s="28"/>
      <c r="CY231" s="28"/>
      <c r="CZ231" s="28"/>
      <c r="DA231" s="28"/>
      <c r="DB231" s="28"/>
      <c r="DC231" s="28"/>
      <c r="DD231" s="28"/>
      <c r="DE231" s="28"/>
      <c r="DF231" s="28"/>
      <c r="DG231" s="28"/>
      <c r="DH231" s="28"/>
      <c r="DI231" s="28"/>
      <c r="DJ231" s="28"/>
      <c r="DK231" s="28"/>
      <c r="DL231" s="28"/>
      <c r="DM231" s="28"/>
      <c r="DN231" s="28"/>
      <c r="DO231" s="28"/>
      <c r="DP231" s="28"/>
      <c r="DQ231" s="28"/>
      <c r="DR231" s="28"/>
      <c r="DS231" s="28"/>
      <c r="DT231" s="28"/>
      <c r="DU231" s="28"/>
      <c r="DV231" s="28"/>
      <c r="DW231" s="28"/>
      <c r="DX231" s="28"/>
      <c r="DY231" s="28"/>
      <c r="DZ231" s="28"/>
      <c r="EA231" s="28"/>
      <c r="EB231" s="28"/>
      <c r="EC231" s="28"/>
      <c r="ED231" s="28"/>
      <c r="EE231" s="28"/>
      <c r="EF231" s="28"/>
      <c r="EG231" s="28"/>
      <c r="EH231" s="28"/>
      <c r="EI231" s="28"/>
      <c r="EJ231" s="28"/>
      <c r="EK231" s="28"/>
      <c r="EL231" s="28"/>
      <c r="EM231" s="28"/>
      <c r="EN231" s="28"/>
      <c r="EO231" s="28"/>
      <c r="EP231" s="28"/>
      <c r="EQ231" s="28"/>
      <c r="ER231" s="28"/>
      <c r="ES231" s="28"/>
      <c r="ET231" s="28"/>
      <c r="EU231" s="28"/>
      <c r="EV231" s="28"/>
      <c r="EW231" s="28"/>
      <c r="EX231" s="28"/>
      <c r="EY231" s="28"/>
      <c r="EZ231" s="28"/>
      <c r="FA231" s="28"/>
      <c r="FB231" s="28"/>
      <c r="FC231" s="28"/>
      <c r="FD231" s="28"/>
      <c r="FE231" s="28"/>
      <c r="FF231" s="28"/>
      <c r="FG231" s="28"/>
      <c r="FH231" s="28"/>
      <c r="FI231" s="28"/>
      <c r="FJ231" s="28"/>
      <c r="FK231" s="28"/>
      <c r="FL231" s="28"/>
      <c r="FM231" s="28"/>
      <c r="FN231" s="28"/>
      <c r="FO231" s="28"/>
      <c r="FP231" s="28"/>
      <c r="FQ231" s="28"/>
      <c r="FR231" s="28"/>
      <c r="FS231" s="28"/>
      <c r="FT231" s="28"/>
      <c r="FU231" s="28"/>
      <c r="FV231" s="28"/>
      <c r="FW231" s="28"/>
      <c r="FX231" s="28"/>
      <c r="FY231" s="28"/>
      <c r="FZ231" s="28"/>
      <c r="GA231" s="28"/>
      <c r="GB231" s="28"/>
      <c r="GC231" s="28"/>
      <c r="GD231" s="28"/>
      <c r="GE231" s="28"/>
      <c r="GF231" s="28"/>
      <c r="GG231" s="28"/>
      <c r="GH231" s="28"/>
      <c r="GI231" s="28"/>
      <c r="GJ231" s="28"/>
      <c r="GK231" s="28"/>
      <c r="GL231" s="28"/>
      <c r="GM231" s="28"/>
      <c r="GN231" s="28"/>
      <c r="GO231" s="28"/>
      <c r="GP231" s="28"/>
      <c r="GQ231" s="28"/>
      <c r="GR231" s="28"/>
      <c r="GS231" s="28"/>
      <c r="GT231" s="28"/>
      <c r="GU231" s="28"/>
      <c r="GV231" s="28"/>
      <c r="GW231" s="28"/>
      <c r="GX231" s="28"/>
      <c r="GY231" s="28"/>
      <c r="GZ231" s="28"/>
      <c r="HA231" s="28"/>
      <c r="HB231" s="28"/>
      <c r="HC231" s="28"/>
      <c r="HD231" s="28"/>
      <c r="HE231" s="28"/>
      <c r="HF231" s="28"/>
      <c r="HG231" s="28"/>
      <c r="HH231" s="28"/>
      <c r="HI231" s="28"/>
      <c r="HJ231" s="28"/>
      <c r="HK231" s="28"/>
      <c r="HL231" s="28"/>
      <c r="HM231" s="28"/>
      <c r="HN231" s="28"/>
      <c r="HO231" s="28"/>
      <c r="HP231" s="28"/>
      <c r="HQ231" s="28"/>
      <c r="HR231" s="28"/>
      <c r="HS231" s="28"/>
      <c r="HT231" s="28"/>
      <c r="HU231" s="28"/>
      <c r="HV231" s="28"/>
      <c r="HW231" s="28"/>
      <c r="HX231" s="28"/>
      <c r="HY231" s="28"/>
      <c r="HZ231" s="28"/>
      <c r="IA231" s="28"/>
      <c r="IB231" s="28"/>
      <c r="IC231" s="28"/>
      <c r="ID231" s="28"/>
      <c r="IE231" s="28"/>
      <c r="IF231" s="28"/>
      <c r="IG231" s="28"/>
      <c r="IH231" s="28"/>
      <c r="II231" s="28"/>
      <c r="IJ231" s="28"/>
      <c r="IK231" s="28"/>
      <c r="IL231" s="28"/>
      <c r="IM231" s="28"/>
      <c r="IN231" s="28"/>
      <c r="IO231" s="28"/>
      <c r="IP231" s="28"/>
      <c r="IQ231" s="28"/>
      <c r="IR231" s="28"/>
      <c r="IS231" s="28"/>
      <c r="IT231" s="28"/>
      <c r="IU231" s="28"/>
      <c r="IV231" s="28"/>
      <c r="IW231" s="28"/>
    </row>
    <row r="232" spans="1:257" s="1" customFormat="1" hidden="1">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49"/>
      <c r="AC232" s="49"/>
      <c r="AD232" s="49"/>
      <c r="AE232" s="267" t="str">
        <f t="shared" si="59"/>
        <v>CO2_SensorsLarge Office</v>
      </c>
      <c r="AF232" s="280" t="s">
        <v>527</v>
      </c>
      <c r="AG232" s="267">
        <v>375</v>
      </c>
      <c r="AH232" s="224" t="e">
        <f>NA()</f>
        <v>#N/A</v>
      </c>
      <c r="AI232" s="224" t="e">
        <f>NA()</f>
        <v>#N/A</v>
      </c>
      <c r="AJ232" s="224" t="e">
        <f>NA()</f>
        <v>#N/A</v>
      </c>
      <c r="AK232" s="51"/>
      <c r="AL232" s="51"/>
      <c r="AM232" s="51"/>
      <c r="AN232" s="51"/>
      <c r="AO232" s="51"/>
      <c r="AP232" s="56"/>
      <c r="AQ232" s="56"/>
      <c r="AR232" s="56"/>
      <c r="AS232" s="56"/>
      <c r="AT232" s="58"/>
      <c r="AU232" s="49"/>
      <c r="AV232" s="49"/>
      <c r="AW232" s="55"/>
      <c r="AX232" s="60"/>
      <c r="AY232" s="60"/>
      <c r="AZ232" s="60"/>
      <c r="BA232" s="60"/>
      <c r="BB232" s="60"/>
      <c r="BC232" s="28"/>
      <c r="BD232" s="28"/>
      <c r="BE232" s="28"/>
      <c r="BF232" s="28"/>
      <c r="BG232" s="28"/>
      <c r="BH232" s="28"/>
      <c r="BI232" s="28"/>
      <c r="BJ232" s="28"/>
      <c r="BK232" s="28"/>
      <c r="BL232" s="28"/>
      <c r="BM232" s="28"/>
      <c r="BN232" s="28"/>
      <c r="BO232" s="28"/>
      <c r="BP232" s="28"/>
      <c r="BQ232" s="28"/>
      <c r="BR232" s="28"/>
      <c r="BS232" s="28"/>
      <c r="BT232" s="28"/>
      <c r="BU232" s="28"/>
      <c r="BV232" s="28"/>
      <c r="BW232" s="28"/>
      <c r="BX232" s="28"/>
      <c r="BY232" s="28"/>
      <c r="BZ232" s="28"/>
      <c r="CA232" s="28"/>
      <c r="CB232" s="28"/>
      <c r="CC232" s="28"/>
      <c r="CD232" s="28"/>
      <c r="CE232" s="28"/>
      <c r="CF232" s="28"/>
      <c r="CG232" s="28"/>
      <c r="CH232" s="28"/>
      <c r="CI232" s="28"/>
      <c r="CJ232" s="28"/>
      <c r="CK232" s="28"/>
      <c r="CL232" s="28"/>
      <c r="CM232" s="28"/>
      <c r="CN232" s="28"/>
      <c r="CO232" s="28"/>
      <c r="CP232" s="28"/>
      <c r="CQ232" s="28"/>
      <c r="CR232" s="28"/>
      <c r="CS232" s="28"/>
      <c r="CT232" s="28"/>
      <c r="CU232" s="28"/>
      <c r="CV232" s="28"/>
      <c r="CW232" s="28"/>
      <c r="CX232" s="28"/>
      <c r="CY232" s="28"/>
      <c r="CZ232" s="28"/>
      <c r="DA232" s="28"/>
      <c r="DB232" s="28"/>
      <c r="DC232" s="28"/>
      <c r="DD232" s="28"/>
      <c r="DE232" s="28"/>
      <c r="DF232" s="28"/>
      <c r="DG232" s="28"/>
      <c r="DH232" s="28"/>
      <c r="DI232" s="28"/>
      <c r="DJ232" s="28"/>
      <c r="DK232" s="28"/>
      <c r="DL232" s="28"/>
      <c r="DM232" s="28"/>
      <c r="DN232" s="28"/>
      <c r="DO232" s="28"/>
      <c r="DP232" s="28"/>
      <c r="DQ232" s="28"/>
      <c r="DR232" s="28"/>
      <c r="DS232" s="28"/>
      <c r="DT232" s="28"/>
      <c r="DU232" s="28"/>
      <c r="DV232" s="28"/>
      <c r="DW232" s="28"/>
      <c r="DX232" s="28"/>
      <c r="DY232" s="28"/>
      <c r="DZ232" s="28"/>
      <c r="EA232" s="28"/>
      <c r="EB232" s="28"/>
      <c r="EC232" s="28"/>
      <c r="ED232" s="28"/>
      <c r="EE232" s="28"/>
      <c r="EF232" s="28"/>
      <c r="EG232" s="28"/>
      <c r="EH232" s="28"/>
      <c r="EI232" s="28"/>
      <c r="EJ232" s="28"/>
      <c r="EK232" s="28"/>
      <c r="EL232" s="28"/>
      <c r="EM232" s="28"/>
      <c r="EN232" s="28"/>
      <c r="EO232" s="28"/>
      <c r="EP232" s="28"/>
      <c r="EQ232" s="28"/>
      <c r="ER232" s="28"/>
      <c r="ES232" s="28"/>
      <c r="ET232" s="28"/>
      <c r="EU232" s="28"/>
      <c r="EV232" s="28"/>
      <c r="EW232" s="28"/>
      <c r="EX232" s="28"/>
      <c r="EY232" s="28"/>
      <c r="EZ232" s="28"/>
      <c r="FA232" s="28"/>
      <c r="FB232" s="28"/>
      <c r="FC232" s="28"/>
      <c r="FD232" s="28"/>
      <c r="FE232" s="28"/>
      <c r="FF232" s="28"/>
      <c r="FG232" s="28"/>
      <c r="FH232" s="28"/>
      <c r="FI232" s="28"/>
      <c r="FJ232" s="28"/>
      <c r="FK232" s="28"/>
      <c r="FL232" s="28"/>
      <c r="FM232" s="28"/>
      <c r="FN232" s="28"/>
      <c r="FO232" s="28"/>
      <c r="FP232" s="28"/>
      <c r="FQ232" s="28"/>
      <c r="FR232" s="28"/>
      <c r="FS232" s="28"/>
      <c r="FT232" s="28"/>
      <c r="FU232" s="28"/>
      <c r="FV232" s="28"/>
      <c r="FW232" s="28"/>
      <c r="FX232" s="28"/>
      <c r="FY232" s="28"/>
      <c r="FZ232" s="28"/>
      <c r="GA232" s="28"/>
      <c r="GB232" s="28"/>
      <c r="GC232" s="28"/>
      <c r="GD232" s="28"/>
      <c r="GE232" s="28"/>
      <c r="GF232" s="28"/>
      <c r="GG232" s="28"/>
      <c r="GH232" s="28"/>
      <c r="GI232" s="28"/>
      <c r="GJ232" s="28"/>
      <c r="GK232" s="28"/>
      <c r="GL232" s="28"/>
      <c r="GM232" s="28"/>
      <c r="GN232" s="28"/>
      <c r="GO232" s="28"/>
      <c r="GP232" s="28"/>
      <c r="GQ232" s="28"/>
      <c r="GR232" s="28"/>
      <c r="GS232" s="28"/>
      <c r="GT232" s="28"/>
      <c r="GU232" s="28"/>
      <c r="GV232" s="28"/>
      <c r="GW232" s="28"/>
      <c r="GX232" s="28"/>
      <c r="GY232" s="28"/>
      <c r="GZ232" s="28"/>
      <c r="HA232" s="28"/>
      <c r="HB232" s="28"/>
      <c r="HC232" s="28"/>
      <c r="HD232" s="28"/>
      <c r="HE232" s="28"/>
      <c r="HF232" s="28"/>
      <c r="HG232" s="28"/>
      <c r="HH232" s="28"/>
      <c r="HI232" s="28"/>
      <c r="HJ232" s="28"/>
      <c r="HK232" s="28"/>
      <c r="HL232" s="28"/>
      <c r="HM232" s="28"/>
      <c r="HN232" s="28"/>
      <c r="HO232" s="28"/>
      <c r="HP232" s="28"/>
      <c r="HQ232" s="28"/>
      <c r="HR232" s="28"/>
      <c r="HS232" s="28"/>
      <c r="HT232" s="28"/>
      <c r="HU232" s="28"/>
      <c r="HV232" s="28"/>
      <c r="HW232" s="28"/>
      <c r="HX232" s="28"/>
      <c r="HY232" s="28"/>
      <c r="HZ232" s="28"/>
      <c r="IA232" s="28"/>
      <c r="IB232" s="28"/>
      <c r="IC232" s="28"/>
      <c r="ID232" s="28"/>
      <c r="IE232" s="28"/>
      <c r="IF232" s="28"/>
      <c r="IG232" s="28"/>
      <c r="IH232" s="28"/>
      <c r="II232" s="28"/>
      <c r="IJ232" s="28"/>
      <c r="IK232" s="28"/>
      <c r="IL232" s="28"/>
      <c r="IM232" s="28"/>
      <c r="IN232" s="28"/>
      <c r="IO232" s="28"/>
      <c r="IP232" s="28"/>
      <c r="IQ232" s="28"/>
      <c r="IR232" s="28"/>
      <c r="IS232" s="28"/>
      <c r="IT232" s="28"/>
      <c r="IU232" s="28"/>
      <c r="IV232" s="28"/>
      <c r="IW232" s="28"/>
    </row>
    <row r="233" spans="1:257" s="1" customFormat="1" hidden="1">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49"/>
      <c r="AC233" s="49"/>
      <c r="AD233" s="49"/>
      <c r="AE233" s="267" t="str">
        <f t="shared" si="59"/>
        <v>CO2_SensorsMedium Office</v>
      </c>
      <c r="AF233" s="280" t="s">
        <v>527</v>
      </c>
      <c r="AG233" s="267">
        <v>375</v>
      </c>
      <c r="AH233" s="224" t="e">
        <f>NA()</f>
        <v>#N/A</v>
      </c>
      <c r="AI233" s="224" t="e">
        <f>NA()</f>
        <v>#N/A</v>
      </c>
      <c r="AJ233" s="224" t="e">
        <f>NA()</f>
        <v>#N/A</v>
      </c>
      <c r="AK233" s="51"/>
      <c r="AL233" s="24"/>
      <c r="AM233" s="51"/>
      <c r="AN233" s="51"/>
      <c r="AO233" s="51"/>
      <c r="AP233" s="56"/>
      <c r="AQ233" s="56"/>
      <c r="AR233" s="56"/>
      <c r="AS233" s="56"/>
      <c r="AT233" s="58"/>
      <c r="AU233" s="49"/>
      <c r="AV233" s="49"/>
      <c r="AW233" s="55"/>
      <c r="AX233" s="60"/>
      <c r="AY233" s="60"/>
      <c r="AZ233" s="60"/>
      <c r="BA233" s="60"/>
      <c r="BB233" s="60"/>
      <c r="BC233" s="28"/>
      <c r="BD233" s="28"/>
      <c r="BE233" s="28"/>
      <c r="BF233" s="28"/>
      <c r="BG233" s="28"/>
      <c r="BH233" s="28"/>
      <c r="BI233" s="28"/>
      <c r="BJ233" s="28"/>
      <c r="BK233" s="28"/>
      <c r="BL233" s="28"/>
      <c r="BM233" s="28"/>
      <c r="BN233" s="28"/>
      <c r="BO233" s="28"/>
      <c r="BP233" s="28"/>
      <c r="BQ233" s="28"/>
      <c r="BR233" s="28"/>
      <c r="BS233" s="28"/>
      <c r="BT233" s="28"/>
      <c r="BU233" s="28"/>
      <c r="BV233" s="28"/>
      <c r="BW233" s="28"/>
      <c r="BX233" s="28"/>
      <c r="BY233" s="28"/>
      <c r="BZ233" s="28"/>
      <c r="CA233" s="28"/>
      <c r="CB233" s="28"/>
      <c r="CC233" s="28"/>
      <c r="CD233" s="28"/>
      <c r="CE233" s="28"/>
      <c r="CF233" s="28"/>
      <c r="CG233" s="28"/>
      <c r="CH233" s="28"/>
      <c r="CI233" s="28"/>
      <c r="CJ233" s="28"/>
      <c r="CK233" s="28"/>
      <c r="CL233" s="28"/>
      <c r="CM233" s="28"/>
      <c r="CN233" s="28"/>
      <c r="CO233" s="28"/>
      <c r="CP233" s="28"/>
      <c r="CQ233" s="28"/>
      <c r="CR233" s="28"/>
      <c r="CS233" s="28"/>
      <c r="CT233" s="28"/>
      <c r="CU233" s="28"/>
      <c r="CV233" s="28"/>
      <c r="CW233" s="28"/>
      <c r="CX233" s="28"/>
      <c r="CY233" s="28"/>
      <c r="CZ233" s="28"/>
      <c r="DA233" s="28"/>
      <c r="DB233" s="28"/>
      <c r="DC233" s="28"/>
      <c r="DD233" s="28"/>
      <c r="DE233" s="28"/>
      <c r="DF233" s="28"/>
      <c r="DG233" s="28"/>
      <c r="DH233" s="28"/>
      <c r="DI233" s="28"/>
      <c r="DJ233" s="28"/>
      <c r="DK233" s="28"/>
      <c r="DL233" s="28"/>
      <c r="DM233" s="28"/>
      <c r="DN233" s="28"/>
      <c r="DO233" s="28"/>
      <c r="DP233" s="28"/>
      <c r="DQ233" s="28"/>
      <c r="DR233" s="28"/>
      <c r="DS233" s="28"/>
      <c r="DT233" s="28"/>
      <c r="DU233" s="28"/>
      <c r="DV233" s="28"/>
      <c r="DW233" s="28"/>
      <c r="DX233" s="28"/>
      <c r="DY233" s="28"/>
      <c r="DZ233" s="28"/>
      <c r="EA233" s="28"/>
      <c r="EB233" s="28"/>
      <c r="EC233" s="28"/>
      <c r="ED233" s="28"/>
      <c r="EE233" s="28"/>
      <c r="EF233" s="28"/>
      <c r="EG233" s="28"/>
      <c r="EH233" s="28"/>
      <c r="EI233" s="28"/>
      <c r="EJ233" s="28"/>
      <c r="EK233" s="28"/>
      <c r="EL233" s="28"/>
      <c r="EM233" s="28"/>
      <c r="EN233" s="28"/>
      <c r="EO233" s="28"/>
      <c r="EP233" s="28"/>
      <c r="EQ233" s="28"/>
      <c r="ER233" s="28"/>
      <c r="ES233" s="28"/>
      <c r="ET233" s="28"/>
      <c r="EU233" s="28"/>
      <c r="EV233" s="28"/>
      <c r="EW233" s="28"/>
      <c r="EX233" s="28"/>
      <c r="EY233" s="28"/>
      <c r="EZ233" s="28"/>
      <c r="FA233" s="28"/>
      <c r="FB233" s="28"/>
      <c r="FC233" s="28"/>
      <c r="FD233" s="28"/>
      <c r="FE233" s="28"/>
      <c r="FF233" s="28"/>
      <c r="FG233" s="28"/>
      <c r="FH233" s="28"/>
      <c r="FI233" s="28"/>
      <c r="FJ233" s="28"/>
      <c r="FK233" s="28"/>
      <c r="FL233" s="28"/>
      <c r="FM233" s="28"/>
      <c r="FN233" s="28"/>
      <c r="FO233" s="28"/>
      <c r="FP233" s="28"/>
      <c r="FQ233" s="28"/>
      <c r="FR233" s="28"/>
      <c r="FS233" s="28"/>
      <c r="FT233" s="28"/>
      <c r="FU233" s="28"/>
      <c r="FV233" s="28"/>
      <c r="FW233" s="28"/>
      <c r="FX233" s="28"/>
      <c r="FY233" s="28"/>
      <c r="FZ233" s="28"/>
      <c r="GA233" s="28"/>
      <c r="GB233" s="28"/>
      <c r="GC233" s="28"/>
      <c r="GD233" s="28"/>
      <c r="GE233" s="28"/>
      <c r="GF233" s="28"/>
      <c r="GG233" s="28"/>
      <c r="GH233" s="28"/>
      <c r="GI233" s="28"/>
      <c r="GJ233" s="28"/>
      <c r="GK233" s="28"/>
      <c r="GL233" s="28"/>
      <c r="GM233" s="28"/>
      <c r="GN233" s="28"/>
      <c r="GO233" s="28"/>
      <c r="GP233" s="28"/>
      <c r="GQ233" s="28"/>
      <c r="GR233" s="28"/>
      <c r="GS233" s="28"/>
      <c r="GT233" s="28"/>
      <c r="GU233" s="28"/>
      <c r="GV233" s="28"/>
      <c r="GW233" s="28"/>
      <c r="GX233" s="28"/>
      <c r="GY233" s="28"/>
      <c r="GZ233" s="28"/>
      <c r="HA233" s="28"/>
      <c r="HB233" s="28"/>
      <c r="HC233" s="28"/>
      <c r="HD233" s="28"/>
      <c r="HE233" s="28"/>
      <c r="HF233" s="28"/>
      <c r="HG233" s="28"/>
      <c r="HH233" s="28"/>
      <c r="HI233" s="28"/>
      <c r="HJ233" s="28"/>
      <c r="HK233" s="28"/>
      <c r="HL233" s="28"/>
      <c r="HM233" s="28"/>
      <c r="HN233" s="28"/>
      <c r="HO233" s="28"/>
      <c r="HP233" s="28"/>
      <c r="HQ233" s="28"/>
      <c r="HR233" s="28"/>
      <c r="HS233" s="28"/>
      <c r="HT233" s="28"/>
      <c r="HU233" s="28"/>
      <c r="HV233" s="28"/>
      <c r="HW233" s="28"/>
      <c r="HX233" s="28"/>
      <c r="HY233" s="28"/>
      <c r="HZ233" s="28"/>
      <c r="IA233" s="28"/>
      <c r="IB233" s="28"/>
      <c r="IC233" s="28"/>
      <c r="ID233" s="28"/>
      <c r="IE233" s="28"/>
      <c r="IF233" s="28"/>
      <c r="IG233" s="28"/>
      <c r="IH233" s="28"/>
      <c r="II233" s="28"/>
      <c r="IJ233" s="28"/>
      <c r="IK233" s="28"/>
      <c r="IL233" s="28"/>
      <c r="IM233" s="28"/>
      <c r="IN233" s="28"/>
      <c r="IO233" s="28"/>
      <c r="IP233" s="28"/>
      <c r="IQ233" s="28"/>
      <c r="IR233" s="28"/>
      <c r="IS233" s="28"/>
      <c r="IT233" s="28"/>
      <c r="IU233" s="28"/>
      <c r="IV233" s="28"/>
      <c r="IW233" s="28"/>
    </row>
    <row r="234" spans="1:257" s="1" customFormat="1" hidden="1">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49"/>
      <c r="AC234" s="49"/>
      <c r="AD234" s="49"/>
      <c r="AE234" s="267" t="str">
        <f t="shared" si="59"/>
        <v>CO2_SensorsMidrise Apartment</v>
      </c>
      <c r="AF234" s="280" t="s">
        <v>527</v>
      </c>
      <c r="AG234" s="267">
        <v>375</v>
      </c>
      <c r="AH234" s="224" t="e">
        <f>NA()</f>
        <v>#N/A</v>
      </c>
      <c r="AI234" s="224" t="e">
        <f>NA()</f>
        <v>#N/A</v>
      </c>
      <c r="AJ234" s="224" t="e">
        <f>NA()</f>
        <v>#N/A</v>
      </c>
      <c r="AK234" s="51"/>
      <c r="AL234" s="51"/>
      <c r="AM234" s="51"/>
      <c r="AN234" s="51"/>
      <c r="AO234" s="51"/>
      <c r="AP234" s="56"/>
      <c r="AQ234" s="56"/>
      <c r="AR234" s="56"/>
      <c r="AS234" s="56"/>
      <c r="AT234" s="58"/>
      <c r="AU234" s="49"/>
      <c r="AV234" s="49"/>
      <c r="AW234" s="55"/>
      <c r="AX234" s="60"/>
      <c r="AY234" s="60"/>
      <c r="AZ234" s="60"/>
      <c r="BA234" s="60"/>
      <c r="BB234" s="60"/>
      <c r="BC234" s="28"/>
      <c r="BD234" s="28"/>
      <c r="BE234" s="28"/>
      <c r="BF234" s="28"/>
      <c r="BG234" s="28"/>
      <c r="BH234" s="28"/>
      <c r="BI234" s="28"/>
      <c r="BJ234" s="28"/>
      <c r="BK234" s="28"/>
      <c r="BL234" s="28"/>
      <c r="BM234" s="28"/>
      <c r="BN234" s="28"/>
      <c r="BO234" s="28"/>
      <c r="BP234" s="28"/>
      <c r="BQ234" s="28"/>
      <c r="BR234" s="28"/>
      <c r="BS234" s="28"/>
      <c r="BT234" s="28"/>
      <c r="BU234" s="28"/>
      <c r="BV234" s="28"/>
      <c r="BW234" s="28"/>
      <c r="BX234" s="28"/>
      <c r="BY234" s="28"/>
      <c r="BZ234" s="28"/>
      <c r="CA234" s="28"/>
      <c r="CB234" s="28"/>
      <c r="CC234" s="28"/>
      <c r="CD234" s="28"/>
      <c r="CE234" s="28"/>
      <c r="CF234" s="28"/>
      <c r="CG234" s="28"/>
      <c r="CH234" s="28"/>
      <c r="CI234" s="28"/>
      <c r="CJ234" s="28"/>
      <c r="CK234" s="28"/>
      <c r="CL234" s="28"/>
      <c r="CM234" s="28"/>
      <c r="CN234" s="28"/>
      <c r="CO234" s="28"/>
      <c r="CP234" s="28"/>
      <c r="CQ234" s="28"/>
      <c r="CR234" s="28"/>
      <c r="CS234" s="28"/>
      <c r="CT234" s="28"/>
      <c r="CU234" s="28"/>
      <c r="CV234" s="28"/>
      <c r="CW234" s="28"/>
      <c r="CX234" s="28"/>
      <c r="CY234" s="28"/>
      <c r="CZ234" s="28"/>
      <c r="DA234" s="28"/>
      <c r="DB234" s="28"/>
      <c r="DC234" s="28"/>
      <c r="DD234" s="28"/>
      <c r="DE234" s="28"/>
      <c r="DF234" s="28"/>
      <c r="DG234" s="28"/>
      <c r="DH234" s="28"/>
      <c r="DI234" s="28"/>
      <c r="DJ234" s="28"/>
      <c r="DK234" s="28"/>
      <c r="DL234" s="28"/>
      <c r="DM234" s="28"/>
      <c r="DN234" s="28"/>
      <c r="DO234" s="28"/>
      <c r="DP234" s="28"/>
      <c r="DQ234" s="28"/>
      <c r="DR234" s="28"/>
      <c r="DS234" s="28"/>
      <c r="DT234" s="28"/>
      <c r="DU234" s="28"/>
      <c r="DV234" s="28"/>
      <c r="DW234" s="28"/>
      <c r="DX234" s="28"/>
      <c r="DY234" s="28"/>
      <c r="DZ234" s="28"/>
      <c r="EA234" s="28"/>
      <c r="EB234" s="28"/>
      <c r="EC234" s="28"/>
      <c r="ED234" s="28"/>
      <c r="EE234" s="28"/>
      <c r="EF234" s="28"/>
      <c r="EG234" s="28"/>
      <c r="EH234" s="28"/>
      <c r="EI234" s="28"/>
      <c r="EJ234" s="28"/>
      <c r="EK234" s="28"/>
      <c r="EL234" s="28"/>
      <c r="EM234" s="28"/>
      <c r="EN234" s="28"/>
      <c r="EO234" s="28"/>
      <c r="EP234" s="28"/>
      <c r="EQ234" s="28"/>
      <c r="ER234" s="28"/>
      <c r="ES234" s="28"/>
      <c r="ET234" s="28"/>
      <c r="EU234" s="28"/>
      <c r="EV234" s="28"/>
      <c r="EW234" s="28"/>
      <c r="EX234" s="28"/>
      <c r="EY234" s="28"/>
      <c r="EZ234" s="28"/>
      <c r="FA234" s="28"/>
      <c r="FB234" s="28"/>
      <c r="FC234" s="28"/>
      <c r="FD234" s="28"/>
      <c r="FE234" s="28"/>
      <c r="FF234" s="28"/>
      <c r="FG234" s="28"/>
      <c r="FH234" s="28"/>
      <c r="FI234" s="28"/>
      <c r="FJ234" s="28"/>
      <c r="FK234" s="28"/>
      <c r="FL234" s="28"/>
      <c r="FM234" s="28"/>
      <c r="FN234" s="28"/>
      <c r="FO234" s="28"/>
      <c r="FP234" s="28"/>
      <c r="FQ234" s="28"/>
      <c r="FR234" s="28"/>
      <c r="FS234" s="28"/>
      <c r="FT234" s="28"/>
      <c r="FU234" s="28"/>
      <c r="FV234" s="28"/>
      <c r="FW234" s="28"/>
      <c r="FX234" s="28"/>
      <c r="FY234" s="28"/>
      <c r="FZ234" s="28"/>
      <c r="GA234" s="28"/>
      <c r="GB234" s="28"/>
      <c r="GC234" s="28"/>
      <c r="GD234" s="28"/>
      <c r="GE234" s="28"/>
      <c r="GF234" s="28"/>
      <c r="GG234" s="28"/>
      <c r="GH234" s="28"/>
      <c r="GI234" s="28"/>
      <c r="GJ234" s="28"/>
      <c r="GK234" s="28"/>
      <c r="GL234" s="28"/>
      <c r="GM234" s="28"/>
      <c r="GN234" s="28"/>
      <c r="GO234" s="28"/>
      <c r="GP234" s="28"/>
      <c r="GQ234" s="28"/>
      <c r="GR234" s="28"/>
      <c r="GS234" s="28"/>
      <c r="GT234" s="28"/>
      <c r="GU234" s="28"/>
      <c r="GV234" s="28"/>
      <c r="GW234" s="28"/>
      <c r="GX234" s="28"/>
      <c r="GY234" s="28"/>
      <c r="GZ234" s="28"/>
      <c r="HA234" s="28"/>
      <c r="HB234" s="28"/>
      <c r="HC234" s="28"/>
      <c r="HD234" s="28"/>
      <c r="HE234" s="28"/>
      <c r="HF234" s="28"/>
      <c r="HG234" s="28"/>
      <c r="HH234" s="28"/>
      <c r="HI234" s="28"/>
      <c r="HJ234" s="28"/>
      <c r="HK234" s="28"/>
      <c r="HL234" s="28"/>
      <c r="HM234" s="28"/>
      <c r="HN234" s="28"/>
      <c r="HO234" s="28"/>
      <c r="HP234" s="28"/>
      <c r="HQ234" s="28"/>
      <c r="HR234" s="28"/>
      <c r="HS234" s="28"/>
      <c r="HT234" s="28"/>
      <c r="HU234" s="28"/>
      <c r="HV234" s="28"/>
      <c r="HW234" s="28"/>
      <c r="HX234" s="28"/>
      <c r="HY234" s="28"/>
      <c r="HZ234" s="28"/>
      <c r="IA234" s="28"/>
      <c r="IB234" s="28"/>
      <c r="IC234" s="28"/>
      <c r="ID234" s="28"/>
      <c r="IE234" s="28"/>
      <c r="IF234" s="28"/>
      <c r="IG234" s="28"/>
      <c r="IH234" s="28"/>
      <c r="II234" s="28"/>
      <c r="IJ234" s="28"/>
      <c r="IK234" s="28"/>
      <c r="IL234" s="28"/>
      <c r="IM234" s="28"/>
      <c r="IN234" s="28"/>
      <c r="IO234" s="28"/>
      <c r="IP234" s="28"/>
      <c r="IQ234" s="28"/>
      <c r="IR234" s="28"/>
      <c r="IS234" s="28"/>
      <c r="IT234" s="28"/>
      <c r="IU234" s="28"/>
      <c r="IV234" s="28"/>
      <c r="IW234" s="28"/>
    </row>
    <row r="235" spans="1:257" s="1" customFormat="1" hidden="1">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49"/>
      <c r="AC235" s="49"/>
      <c r="AD235" s="49"/>
      <c r="AE235" s="267" t="str">
        <f t="shared" si="59"/>
        <v>CO2_SensorsOutpatient</v>
      </c>
      <c r="AF235" s="280" t="s">
        <v>527</v>
      </c>
      <c r="AG235" s="267">
        <v>375</v>
      </c>
      <c r="AH235" s="224" t="e">
        <f>NA()</f>
        <v>#N/A</v>
      </c>
      <c r="AI235" s="224" t="e">
        <f>NA()</f>
        <v>#N/A</v>
      </c>
      <c r="AJ235" s="224" t="e">
        <f>NA()</f>
        <v>#N/A</v>
      </c>
      <c r="AK235" s="51"/>
      <c r="AL235" s="24"/>
      <c r="AM235" s="51"/>
      <c r="AN235" s="51"/>
      <c r="AO235" s="51"/>
      <c r="AP235" s="56"/>
      <c r="AQ235" s="56"/>
      <c r="AR235" s="56"/>
      <c r="AS235" s="56"/>
      <c r="AT235" s="58"/>
      <c r="AU235" s="49"/>
      <c r="AV235" s="49"/>
      <c r="AW235" s="55"/>
      <c r="AX235" s="60"/>
      <c r="AY235" s="60"/>
      <c r="AZ235" s="60"/>
      <c r="BA235" s="60"/>
      <c r="BB235" s="60"/>
      <c r="BC235" s="28"/>
      <c r="BD235" s="28"/>
      <c r="BE235" s="28"/>
      <c r="BF235" s="28"/>
      <c r="BG235" s="28"/>
      <c r="BH235" s="28"/>
      <c r="BI235" s="28"/>
      <c r="BJ235" s="28"/>
      <c r="BK235" s="28"/>
      <c r="BL235" s="28"/>
      <c r="BM235" s="28"/>
      <c r="BN235" s="28"/>
      <c r="BO235" s="28"/>
      <c r="BP235" s="28"/>
      <c r="BQ235" s="28"/>
      <c r="BR235" s="28"/>
      <c r="BS235" s="28"/>
      <c r="BT235" s="28"/>
      <c r="BU235" s="28"/>
      <c r="BV235" s="28"/>
      <c r="BW235" s="28"/>
      <c r="BX235" s="28"/>
      <c r="BY235" s="28"/>
      <c r="BZ235" s="28"/>
      <c r="CA235" s="28"/>
      <c r="CB235" s="28"/>
      <c r="CC235" s="28"/>
      <c r="CD235" s="28"/>
      <c r="CE235" s="28"/>
      <c r="CF235" s="28"/>
      <c r="CG235" s="28"/>
      <c r="CH235" s="28"/>
      <c r="CI235" s="28"/>
      <c r="CJ235" s="28"/>
      <c r="CK235" s="28"/>
      <c r="CL235" s="28"/>
      <c r="CM235" s="28"/>
      <c r="CN235" s="28"/>
      <c r="CO235" s="28"/>
      <c r="CP235" s="28"/>
      <c r="CQ235" s="28"/>
      <c r="CR235" s="28"/>
      <c r="CS235" s="28"/>
      <c r="CT235" s="28"/>
      <c r="CU235" s="28"/>
      <c r="CV235" s="28"/>
      <c r="CW235" s="28"/>
      <c r="CX235" s="28"/>
      <c r="CY235" s="28"/>
      <c r="CZ235" s="28"/>
      <c r="DA235" s="28"/>
      <c r="DB235" s="28"/>
      <c r="DC235" s="28"/>
      <c r="DD235" s="28"/>
      <c r="DE235" s="28"/>
      <c r="DF235" s="28"/>
      <c r="DG235" s="28"/>
      <c r="DH235" s="28"/>
      <c r="DI235" s="28"/>
      <c r="DJ235" s="28"/>
      <c r="DK235" s="28"/>
      <c r="DL235" s="28"/>
      <c r="DM235" s="28"/>
      <c r="DN235" s="28"/>
      <c r="DO235" s="28"/>
      <c r="DP235" s="28"/>
      <c r="DQ235" s="28"/>
      <c r="DR235" s="28"/>
      <c r="DS235" s="28"/>
      <c r="DT235" s="28"/>
      <c r="DU235" s="28"/>
      <c r="DV235" s="28"/>
      <c r="DW235" s="28"/>
      <c r="DX235" s="28"/>
      <c r="DY235" s="28"/>
      <c r="DZ235" s="28"/>
      <c r="EA235" s="28"/>
      <c r="EB235" s="28"/>
      <c r="EC235" s="28"/>
      <c r="ED235" s="28"/>
      <c r="EE235" s="28"/>
      <c r="EF235" s="28"/>
      <c r="EG235" s="28"/>
      <c r="EH235" s="28"/>
      <c r="EI235" s="28"/>
      <c r="EJ235" s="28"/>
      <c r="EK235" s="28"/>
      <c r="EL235" s="28"/>
      <c r="EM235" s="28"/>
      <c r="EN235" s="28"/>
      <c r="EO235" s="28"/>
      <c r="EP235" s="28"/>
      <c r="EQ235" s="28"/>
      <c r="ER235" s="28"/>
      <c r="ES235" s="28"/>
      <c r="ET235" s="28"/>
      <c r="EU235" s="28"/>
      <c r="EV235" s="28"/>
      <c r="EW235" s="28"/>
      <c r="EX235" s="28"/>
      <c r="EY235" s="28"/>
      <c r="EZ235" s="28"/>
      <c r="FA235" s="28"/>
      <c r="FB235" s="28"/>
      <c r="FC235" s="28"/>
      <c r="FD235" s="28"/>
      <c r="FE235" s="28"/>
      <c r="FF235" s="28"/>
      <c r="FG235" s="28"/>
      <c r="FH235" s="28"/>
      <c r="FI235" s="28"/>
      <c r="FJ235" s="28"/>
      <c r="FK235" s="28"/>
      <c r="FL235" s="28"/>
      <c r="FM235" s="28"/>
      <c r="FN235" s="28"/>
      <c r="FO235" s="28"/>
      <c r="FP235" s="28"/>
      <c r="FQ235" s="28"/>
      <c r="FR235" s="28"/>
      <c r="FS235" s="28"/>
      <c r="FT235" s="28"/>
      <c r="FU235" s="28"/>
      <c r="FV235" s="28"/>
      <c r="FW235" s="28"/>
      <c r="FX235" s="28"/>
      <c r="FY235" s="28"/>
      <c r="FZ235" s="28"/>
      <c r="GA235" s="28"/>
      <c r="GB235" s="28"/>
      <c r="GC235" s="28"/>
      <c r="GD235" s="28"/>
      <c r="GE235" s="28"/>
      <c r="GF235" s="28"/>
      <c r="GG235" s="28"/>
      <c r="GH235" s="28"/>
      <c r="GI235" s="28"/>
      <c r="GJ235" s="28"/>
      <c r="GK235" s="28"/>
      <c r="GL235" s="28"/>
      <c r="GM235" s="28"/>
      <c r="GN235" s="28"/>
      <c r="GO235" s="28"/>
      <c r="GP235" s="28"/>
      <c r="GQ235" s="28"/>
      <c r="GR235" s="28"/>
      <c r="GS235" s="28"/>
      <c r="GT235" s="28"/>
      <c r="GU235" s="28"/>
      <c r="GV235" s="28"/>
      <c r="GW235" s="28"/>
      <c r="GX235" s="28"/>
      <c r="GY235" s="28"/>
      <c r="GZ235" s="28"/>
      <c r="HA235" s="28"/>
      <c r="HB235" s="28"/>
      <c r="HC235" s="28"/>
      <c r="HD235" s="28"/>
      <c r="HE235" s="28"/>
      <c r="HF235" s="28"/>
      <c r="HG235" s="28"/>
      <c r="HH235" s="28"/>
      <c r="HI235" s="28"/>
      <c r="HJ235" s="28"/>
      <c r="HK235" s="28"/>
      <c r="HL235" s="28"/>
      <c r="HM235" s="28"/>
      <c r="HN235" s="28"/>
      <c r="HO235" s="28"/>
      <c r="HP235" s="28"/>
      <c r="HQ235" s="28"/>
      <c r="HR235" s="28"/>
      <c r="HS235" s="28"/>
      <c r="HT235" s="28"/>
      <c r="HU235" s="28"/>
      <c r="HV235" s="28"/>
      <c r="HW235" s="28"/>
      <c r="HX235" s="28"/>
      <c r="HY235" s="28"/>
      <c r="HZ235" s="28"/>
      <c r="IA235" s="28"/>
      <c r="IB235" s="28"/>
      <c r="IC235" s="28"/>
      <c r="ID235" s="28"/>
      <c r="IE235" s="28"/>
      <c r="IF235" s="28"/>
      <c r="IG235" s="28"/>
      <c r="IH235" s="28"/>
      <c r="II235" s="28"/>
      <c r="IJ235" s="28"/>
      <c r="IK235" s="28"/>
      <c r="IL235" s="28"/>
      <c r="IM235" s="28"/>
      <c r="IN235" s="28"/>
      <c r="IO235" s="28"/>
      <c r="IP235" s="28"/>
      <c r="IQ235" s="28"/>
      <c r="IR235" s="28"/>
      <c r="IS235" s="28"/>
      <c r="IT235" s="28"/>
      <c r="IU235" s="28"/>
      <c r="IV235" s="28"/>
      <c r="IW235" s="28"/>
    </row>
    <row r="236" spans="1:257" s="1" customFormat="1" hidden="1">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49"/>
      <c r="AC236" s="49"/>
      <c r="AD236" s="49"/>
      <c r="AE236" s="267" t="str">
        <f t="shared" si="59"/>
        <v>CO2_SensorsQuick Service Restaurant</v>
      </c>
      <c r="AF236" s="280" t="s">
        <v>527</v>
      </c>
      <c r="AG236" s="267">
        <v>375</v>
      </c>
      <c r="AH236" s="224" t="e">
        <f>NA()</f>
        <v>#N/A</v>
      </c>
      <c r="AI236" s="224" t="e">
        <f>NA()</f>
        <v>#N/A</v>
      </c>
      <c r="AJ236" s="224" t="e">
        <f>NA()</f>
        <v>#N/A</v>
      </c>
      <c r="AK236" s="51"/>
      <c r="AL236" s="51"/>
      <c r="AM236" s="51"/>
      <c r="AN236" s="51"/>
      <c r="AO236" s="51"/>
      <c r="AP236" s="56"/>
      <c r="AQ236" s="56"/>
      <c r="AR236" s="56"/>
      <c r="AS236" s="56"/>
      <c r="AT236" s="58"/>
      <c r="AU236" s="49"/>
      <c r="AV236" s="49"/>
      <c r="AW236" s="55"/>
      <c r="AX236" s="60"/>
      <c r="AY236" s="60"/>
      <c r="AZ236" s="60"/>
      <c r="BA236" s="60"/>
      <c r="BB236" s="60"/>
      <c r="BC236" s="28"/>
      <c r="BD236" s="28"/>
      <c r="BE236" s="28"/>
      <c r="BF236" s="28"/>
      <c r="BG236" s="28"/>
      <c r="BH236" s="28"/>
      <c r="BI236" s="28"/>
      <c r="BJ236" s="28"/>
      <c r="BK236" s="28"/>
      <c r="BL236" s="28"/>
      <c r="BM236" s="28"/>
      <c r="BN236" s="28"/>
      <c r="BO236" s="28"/>
      <c r="BP236" s="28"/>
      <c r="BQ236" s="28"/>
      <c r="BR236" s="28"/>
      <c r="BS236" s="28"/>
      <c r="BT236" s="28"/>
      <c r="BU236" s="28"/>
      <c r="BV236" s="28"/>
      <c r="BW236" s="28"/>
      <c r="BX236" s="28"/>
      <c r="BY236" s="28"/>
      <c r="BZ236" s="28"/>
      <c r="CA236" s="28"/>
      <c r="CB236" s="28"/>
      <c r="CC236" s="28"/>
      <c r="CD236" s="28"/>
      <c r="CE236" s="28"/>
      <c r="CF236" s="28"/>
      <c r="CG236" s="28"/>
      <c r="CH236" s="28"/>
      <c r="CI236" s="28"/>
      <c r="CJ236" s="28"/>
      <c r="CK236" s="28"/>
      <c r="CL236" s="28"/>
      <c r="CM236" s="28"/>
      <c r="CN236" s="28"/>
      <c r="CO236" s="28"/>
      <c r="CP236" s="28"/>
      <c r="CQ236" s="28"/>
      <c r="CR236" s="28"/>
      <c r="CS236" s="28"/>
      <c r="CT236" s="28"/>
      <c r="CU236" s="28"/>
      <c r="CV236" s="28"/>
      <c r="CW236" s="28"/>
      <c r="CX236" s="28"/>
      <c r="CY236" s="28"/>
      <c r="CZ236" s="28"/>
      <c r="DA236" s="28"/>
      <c r="DB236" s="28"/>
      <c r="DC236" s="28"/>
      <c r="DD236" s="28"/>
      <c r="DE236" s="28"/>
      <c r="DF236" s="28"/>
      <c r="DG236" s="28"/>
      <c r="DH236" s="28"/>
      <c r="DI236" s="28"/>
      <c r="DJ236" s="28"/>
      <c r="DK236" s="28"/>
      <c r="DL236" s="28"/>
      <c r="DM236" s="28"/>
      <c r="DN236" s="28"/>
      <c r="DO236" s="28"/>
      <c r="DP236" s="28"/>
      <c r="DQ236" s="28"/>
      <c r="DR236" s="28"/>
      <c r="DS236" s="28"/>
      <c r="DT236" s="28"/>
      <c r="DU236" s="28"/>
      <c r="DV236" s="28"/>
      <c r="DW236" s="28"/>
      <c r="DX236" s="28"/>
      <c r="DY236" s="28"/>
      <c r="DZ236" s="28"/>
      <c r="EA236" s="28"/>
      <c r="EB236" s="28"/>
      <c r="EC236" s="28"/>
      <c r="ED236" s="28"/>
      <c r="EE236" s="28"/>
      <c r="EF236" s="28"/>
      <c r="EG236" s="28"/>
      <c r="EH236" s="28"/>
      <c r="EI236" s="28"/>
      <c r="EJ236" s="28"/>
      <c r="EK236" s="28"/>
      <c r="EL236" s="28"/>
      <c r="EM236" s="28"/>
      <c r="EN236" s="28"/>
      <c r="EO236" s="28"/>
      <c r="EP236" s="28"/>
      <c r="EQ236" s="28"/>
      <c r="ER236" s="28"/>
      <c r="ES236" s="28"/>
      <c r="ET236" s="28"/>
      <c r="EU236" s="28"/>
      <c r="EV236" s="28"/>
      <c r="EW236" s="28"/>
      <c r="EX236" s="28"/>
      <c r="EY236" s="28"/>
      <c r="EZ236" s="28"/>
      <c r="FA236" s="28"/>
      <c r="FB236" s="28"/>
      <c r="FC236" s="28"/>
      <c r="FD236" s="28"/>
      <c r="FE236" s="28"/>
      <c r="FF236" s="28"/>
      <c r="FG236" s="28"/>
      <c r="FH236" s="28"/>
      <c r="FI236" s="28"/>
      <c r="FJ236" s="28"/>
      <c r="FK236" s="28"/>
      <c r="FL236" s="28"/>
      <c r="FM236" s="28"/>
      <c r="FN236" s="28"/>
      <c r="FO236" s="28"/>
      <c r="FP236" s="28"/>
      <c r="FQ236" s="28"/>
      <c r="FR236" s="28"/>
      <c r="FS236" s="28"/>
      <c r="FT236" s="28"/>
      <c r="FU236" s="28"/>
      <c r="FV236" s="28"/>
      <c r="FW236" s="28"/>
      <c r="FX236" s="28"/>
      <c r="FY236" s="28"/>
      <c r="FZ236" s="28"/>
      <c r="GA236" s="28"/>
      <c r="GB236" s="28"/>
      <c r="GC236" s="28"/>
      <c r="GD236" s="28"/>
      <c r="GE236" s="28"/>
      <c r="GF236" s="28"/>
      <c r="GG236" s="28"/>
      <c r="GH236" s="28"/>
      <c r="GI236" s="28"/>
      <c r="GJ236" s="28"/>
      <c r="GK236" s="28"/>
      <c r="GL236" s="28"/>
      <c r="GM236" s="28"/>
      <c r="GN236" s="28"/>
      <c r="GO236" s="28"/>
      <c r="GP236" s="28"/>
      <c r="GQ236" s="28"/>
      <c r="GR236" s="28"/>
      <c r="GS236" s="28"/>
      <c r="GT236" s="28"/>
      <c r="GU236" s="28"/>
      <c r="GV236" s="28"/>
      <c r="GW236" s="28"/>
      <c r="GX236" s="28"/>
      <c r="GY236" s="28"/>
      <c r="GZ236" s="28"/>
      <c r="HA236" s="28"/>
      <c r="HB236" s="28"/>
      <c r="HC236" s="28"/>
      <c r="HD236" s="28"/>
      <c r="HE236" s="28"/>
      <c r="HF236" s="28"/>
      <c r="HG236" s="28"/>
      <c r="HH236" s="28"/>
      <c r="HI236" s="28"/>
      <c r="HJ236" s="28"/>
      <c r="HK236" s="28"/>
      <c r="HL236" s="28"/>
      <c r="HM236" s="28"/>
      <c r="HN236" s="28"/>
      <c r="HO236" s="28"/>
      <c r="HP236" s="28"/>
      <c r="HQ236" s="28"/>
      <c r="HR236" s="28"/>
      <c r="HS236" s="28"/>
      <c r="HT236" s="28"/>
      <c r="HU236" s="28"/>
      <c r="HV236" s="28"/>
      <c r="HW236" s="28"/>
      <c r="HX236" s="28"/>
      <c r="HY236" s="28"/>
      <c r="HZ236" s="28"/>
      <c r="IA236" s="28"/>
      <c r="IB236" s="28"/>
      <c r="IC236" s="28"/>
      <c r="ID236" s="28"/>
      <c r="IE236" s="28"/>
      <c r="IF236" s="28"/>
      <c r="IG236" s="28"/>
      <c r="IH236" s="28"/>
      <c r="II236" s="28"/>
      <c r="IJ236" s="28"/>
      <c r="IK236" s="28"/>
      <c r="IL236" s="28"/>
      <c r="IM236" s="28"/>
      <c r="IN236" s="28"/>
      <c r="IO236" s="28"/>
      <c r="IP236" s="28"/>
      <c r="IQ236" s="28"/>
      <c r="IR236" s="28"/>
      <c r="IS236" s="28"/>
      <c r="IT236" s="28"/>
      <c r="IU236" s="28"/>
      <c r="IV236" s="28"/>
      <c r="IW236" s="28"/>
    </row>
    <row r="237" spans="1:257" s="1" customFormat="1" hidden="1">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49"/>
      <c r="AC237" s="49"/>
      <c r="AD237" s="49"/>
      <c r="AE237" s="267" t="str">
        <f t="shared" si="59"/>
        <v>CO2_SensorsSmall Hotel</v>
      </c>
      <c r="AF237" s="280" t="s">
        <v>527</v>
      </c>
      <c r="AG237" s="267">
        <v>375</v>
      </c>
      <c r="AH237" s="224" t="e">
        <f>NA()</f>
        <v>#N/A</v>
      </c>
      <c r="AI237" s="224" t="e">
        <f>NA()</f>
        <v>#N/A</v>
      </c>
      <c r="AJ237" s="224" t="e">
        <f>NA()</f>
        <v>#N/A</v>
      </c>
      <c r="AK237" s="51"/>
      <c r="AL237" s="24"/>
      <c r="AM237" s="51"/>
      <c r="AN237" s="51"/>
      <c r="AO237" s="51"/>
      <c r="AP237" s="56"/>
      <c r="AQ237" s="56"/>
      <c r="AR237" s="56"/>
      <c r="AS237" s="56"/>
      <c r="AT237" s="58"/>
      <c r="AU237" s="49"/>
      <c r="AV237" s="49"/>
      <c r="AW237" s="55"/>
      <c r="AX237" s="60"/>
      <c r="AY237" s="60"/>
      <c r="AZ237" s="60"/>
      <c r="BA237" s="60"/>
      <c r="BB237" s="60"/>
      <c r="BC237" s="28"/>
      <c r="BD237" s="28"/>
      <c r="BE237" s="28"/>
      <c r="BF237" s="28"/>
      <c r="BG237" s="28"/>
      <c r="BH237" s="28"/>
      <c r="BI237" s="28"/>
      <c r="BJ237" s="28"/>
      <c r="BK237" s="28"/>
      <c r="BL237" s="28"/>
      <c r="BM237" s="28"/>
      <c r="BN237" s="28"/>
      <c r="BO237" s="28"/>
      <c r="BP237" s="28"/>
      <c r="BQ237" s="28"/>
      <c r="BR237" s="28"/>
      <c r="BS237" s="28"/>
      <c r="BT237" s="28"/>
      <c r="BU237" s="28"/>
      <c r="BV237" s="28"/>
      <c r="BW237" s="28"/>
      <c r="BX237" s="28"/>
      <c r="BY237" s="28"/>
      <c r="BZ237" s="28"/>
      <c r="CA237" s="28"/>
      <c r="CB237" s="28"/>
      <c r="CC237" s="28"/>
      <c r="CD237" s="28"/>
      <c r="CE237" s="28"/>
      <c r="CF237" s="28"/>
      <c r="CG237" s="28"/>
      <c r="CH237" s="28"/>
      <c r="CI237" s="28"/>
      <c r="CJ237" s="28"/>
      <c r="CK237" s="28"/>
      <c r="CL237" s="28"/>
      <c r="CM237" s="28"/>
      <c r="CN237" s="28"/>
      <c r="CO237" s="28"/>
      <c r="CP237" s="28"/>
      <c r="CQ237" s="28"/>
      <c r="CR237" s="28"/>
      <c r="CS237" s="28"/>
      <c r="CT237" s="28"/>
      <c r="CU237" s="28"/>
      <c r="CV237" s="28"/>
      <c r="CW237" s="28"/>
      <c r="CX237" s="28"/>
      <c r="CY237" s="28"/>
      <c r="CZ237" s="28"/>
      <c r="DA237" s="28"/>
      <c r="DB237" s="28"/>
      <c r="DC237" s="28"/>
      <c r="DD237" s="28"/>
      <c r="DE237" s="28"/>
      <c r="DF237" s="28"/>
      <c r="DG237" s="28"/>
      <c r="DH237" s="28"/>
      <c r="DI237" s="28"/>
      <c r="DJ237" s="28"/>
      <c r="DK237" s="28"/>
      <c r="DL237" s="28"/>
      <c r="DM237" s="28"/>
      <c r="DN237" s="28"/>
      <c r="DO237" s="28"/>
      <c r="DP237" s="28"/>
      <c r="DQ237" s="28"/>
      <c r="DR237" s="28"/>
      <c r="DS237" s="28"/>
      <c r="DT237" s="28"/>
      <c r="DU237" s="28"/>
      <c r="DV237" s="28"/>
      <c r="DW237" s="28"/>
      <c r="DX237" s="28"/>
      <c r="DY237" s="28"/>
      <c r="DZ237" s="28"/>
      <c r="EA237" s="28"/>
      <c r="EB237" s="28"/>
      <c r="EC237" s="28"/>
      <c r="ED237" s="28"/>
      <c r="EE237" s="28"/>
      <c r="EF237" s="28"/>
      <c r="EG237" s="28"/>
      <c r="EH237" s="28"/>
      <c r="EI237" s="28"/>
      <c r="EJ237" s="28"/>
      <c r="EK237" s="28"/>
      <c r="EL237" s="28"/>
      <c r="EM237" s="28"/>
      <c r="EN237" s="28"/>
      <c r="EO237" s="28"/>
      <c r="EP237" s="28"/>
      <c r="EQ237" s="28"/>
      <c r="ER237" s="28"/>
      <c r="ES237" s="28"/>
      <c r="ET237" s="28"/>
      <c r="EU237" s="28"/>
      <c r="EV237" s="28"/>
      <c r="EW237" s="28"/>
      <c r="EX237" s="28"/>
      <c r="EY237" s="28"/>
      <c r="EZ237" s="28"/>
      <c r="FA237" s="28"/>
      <c r="FB237" s="28"/>
      <c r="FC237" s="28"/>
      <c r="FD237" s="28"/>
      <c r="FE237" s="28"/>
      <c r="FF237" s="28"/>
      <c r="FG237" s="28"/>
      <c r="FH237" s="28"/>
      <c r="FI237" s="28"/>
      <c r="FJ237" s="28"/>
      <c r="FK237" s="28"/>
      <c r="FL237" s="28"/>
      <c r="FM237" s="28"/>
      <c r="FN237" s="28"/>
      <c r="FO237" s="28"/>
      <c r="FP237" s="28"/>
      <c r="FQ237" s="28"/>
      <c r="FR237" s="28"/>
      <c r="FS237" s="28"/>
      <c r="FT237" s="28"/>
      <c r="FU237" s="28"/>
      <c r="FV237" s="28"/>
      <c r="FW237" s="28"/>
      <c r="FX237" s="28"/>
      <c r="FY237" s="28"/>
      <c r="FZ237" s="28"/>
      <c r="GA237" s="28"/>
      <c r="GB237" s="28"/>
      <c r="GC237" s="28"/>
      <c r="GD237" s="28"/>
      <c r="GE237" s="28"/>
      <c r="GF237" s="28"/>
      <c r="GG237" s="28"/>
      <c r="GH237" s="28"/>
      <c r="GI237" s="28"/>
      <c r="GJ237" s="28"/>
      <c r="GK237" s="28"/>
      <c r="GL237" s="28"/>
      <c r="GM237" s="28"/>
      <c r="GN237" s="28"/>
      <c r="GO237" s="28"/>
      <c r="GP237" s="28"/>
      <c r="GQ237" s="28"/>
      <c r="GR237" s="28"/>
      <c r="GS237" s="28"/>
      <c r="GT237" s="28"/>
      <c r="GU237" s="28"/>
      <c r="GV237" s="28"/>
      <c r="GW237" s="28"/>
      <c r="GX237" s="28"/>
      <c r="GY237" s="28"/>
      <c r="GZ237" s="28"/>
      <c r="HA237" s="28"/>
      <c r="HB237" s="28"/>
      <c r="HC237" s="28"/>
      <c r="HD237" s="28"/>
      <c r="HE237" s="28"/>
      <c r="HF237" s="28"/>
      <c r="HG237" s="28"/>
      <c r="HH237" s="28"/>
      <c r="HI237" s="28"/>
      <c r="HJ237" s="28"/>
      <c r="HK237" s="28"/>
      <c r="HL237" s="28"/>
      <c r="HM237" s="28"/>
      <c r="HN237" s="28"/>
      <c r="HO237" s="28"/>
      <c r="HP237" s="28"/>
      <c r="HQ237" s="28"/>
      <c r="HR237" s="28"/>
      <c r="HS237" s="28"/>
      <c r="HT237" s="28"/>
      <c r="HU237" s="28"/>
      <c r="HV237" s="28"/>
      <c r="HW237" s="28"/>
      <c r="HX237" s="28"/>
      <c r="HY237" s="28"/>
      <c r="HZ237" s="28"/>
      <c r="IA237" s="28"/>
      <c r="IB237" s="28"/>
      <c r="IC237" s="28"/>
      <c r="ID237" s="28"/>
      <c r="IE237" s="28"/>
      <c r="IF237" s="28"/>
      <c r="IG237" s="28"/>
      <c r="IH237" s="28"/>
      <c r="II237" s="28"/>
      <c r="IJ237" s="28"/>
      <c r="IK237" s="28"/>
      <c r="IL237" s="28"/>
      <c r="IM237" s="28"/>
      <c r="IN237" s="28"/>
      <c r="IO237" s="28"/>
      <c r="IP237" s="28"/>
      <c r="IQ237" s="28"/>
      <c r="IR237" s="28"/>
      <c r="IS237" s="28"/>
      <c r="IT237" s="28"/>
      <c r="IU237" s="28"/>
      <c r="IV237" s="28"/>
      <c r="IW237" s="28"/>
    </row>
    <row r="238" spans="1:257" s="1" customFormat="1" hidden="1">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49"/>
      <c r="AC238" s="49"/>
      <c r="AD238" s="49"/>
      <c r="AE238" s="267" t="str">
        <f t="shared" si="59"/>
        <v>CO2_SensorsSmall Office</v>
      </c>
      <c r="AF238" s="280" t="s">
        <v>527</v>
      </c>
      <c r="AG238" s="267">
        <v>375</v>
      </c>
      <c r="AH238" s="224" t="e">
        <f>NA()</f>
        <v>#N/A</v>
      </c>
      <c r="AI238" s="224" t="e">
        <f>NA()</f>
        <v>#N/A</v>
      </c>
      <c r="AJ238" s="224" t="e">
        <f>NA()</f>
        <v>#N/A</v>
      </c>
      <c r="AK238" s="51"/>
      <c r="AL238" s="51"/>
      <c r="AM238" s="51"/>
      <c r="AN238" s="51"/>
      <c r="AO238" s="51"/>
      <c r="AP238" s="56"/>
      <c r="AQ238" s="56"/>
      <c r="AR238" s="56"/>
      <c r="AS238" s="56"/>
      <c r="AT238" s="58"/>
      <c r="AU238" s="49"/>
      <c r="AV238" s="49"/>
      <c r="AW238" s="55"/>
      <c r="AX238" s="60"/>
      <c r="AY238" s="60"/>
      <c r="AZ238" s="60"/>
      <c r="BA238" s="60"/>
      <c r="BB238" s="60"/>
      <c r="BC238" s="28"/>
      <c r="BD238" s="28"/>
      <c r="BE238" s="28"/>
      <c r="BF238" s="28"/>
      <c r="BG238" s="28"/>
      <c r="BH238" s="28"/>
      <c r="BI238" s="28"/>
      <c r="BJ238" s="28"/>
      <c r="BK238" s="28"/>
      <c r="BL238" s="28"/>
      <c r="BM238" s="28"/>
      <c r="BN238" s="28"/>
      <c r="BO238" s="28"/>
      <c r="BP238" s="28"/>
      <c r="BQ238" s="28"/>
      <c r="BR238" s="28"/>
      <c r="BS238" s="28"/>
      <c r="BT238" s="28"/>
      <c r="BU238" s="28"/>
      <c r="BV238" s="28"/>
      <c r="BW238" s="28"/>
      <c r="BX238" s="28"/>
      <c r="BY238" s="28"/>
      <c r="BZ238" s="28"/>
      <c r="CA238" s="28"/>
      <c r="CB238" s="28"/>
      <c r="CC238" s="28"/>
      <c r="CD238" s="28"/>
      <c r="CE238" s="28"/>
      <c r="CF238" s="28"/>
      <c r="CG238" s="28"/>
      <c r="CH238" s="28"/>
      <c r="CI238" s="28"/>
      <c r="CJ238" s="28"/>
      <c r="CK238" s="28"/>
      <c r="CL238" s="28"/>
      <c r="CM238" s="28"/>
      <c r="CN238" s="28"/>
      <c r="CO238" s="28"/>
      <c r="CP238" s="28"/>
      <c r="CQ238" s="28"/>
      <c r="CR238" s="28"/>
      <c r="CS238" s="28"/>
      <c r="CT238" s="28"/>
      <c r="CU238" s="28"/>
      <c r="CV238" s="28"/>
      <c r="CW238" s="28"/>
      <c r="CX238" s="28"/>
      <c r="CY238" s="28"/>
      <c r="CZ238" s="28"/>
      <c r="DA238" s="28"/>
      <c r="DB238" s="28"/>
      <c r="DC238" s="28"/>
      <c r="DD238" s="28"/>
      <c r="DE238" s="28"/>
      <c r="DF238" s="28"/>
      <c r="DG238" s="28"/>
      <c r="DH238" s="28"/>
      <c r="DI238" s="28"/>
      <c r="DJ238" s="28"/>
      <c r="DK238" s="28"/>
      <c r="DL238" s="28"/>
      <c r="DM238" s="28"/>
      <c r="DN238" s="28"/>
      <c r="DO238" s="28"/>
      <c r="DP238" s="28"/>
      <c r="DQ238" s="28"/>
      <c r="DR238" s="28"/>
      <c r="DS238" s="28"/>
      <c r="DT238" s="28"/>
      <c r="DU238" s="28"/>
      <c r="DV238" s="28"/>
      <c r="DW238" s="28"/>
      <c r="DX238" s="28"/>
      <c r="DY238" s="28"/>
      <c r="DZ238" s="28"/>
      <c r="EA238" s="28"/>
      <c r="EB238" s="28"/>
      <c r="EC238" s="28"/>
      <c r="ED238" s="28"/>
      <c r="EE238" s="28"/>
      <c r="EF238" s="28"/>
      <c r="EG238" s="28"/>
      <c r="EH238" s="28"/>
      <c r="EI238" s="28"/>
      <c r="EJ238" s="28"/>
      <c r="EK238" s="28"/>
      <c r="EL238" s="28"/>
      <c r="EM238" s="28"/>
      <c r="EN238" s="28"/>
      <c r="EO238" s="28"/>
      <c r="EP238" s="28"/>
      <c r="EQ238" s="28"/>
      <c r="ER238" s="28"/>
      <c r="ES238" s="28"/>
      <c r="ET238" s="28"/>
      <c r="EU238" s="28"/>
      <c r="EV238" s="28"/>
      <c r="EW238" s="28"/>
      <c r="EX238" s="28"/>
      <c r="EY238" s="28"/>
      <c r="EZ238" s="28"/>
      <c r="FA238" s="28"/>
      <c r="FB238" s="28"/>
      <c r="FC238" s="28"/>
      <c r="FD238" s="28"/>
      <c r="FE238" s="28"/>
      <c r="FF238" s="28"/>
      <c r="FG238" s="28"/>
      <c r="FH238" s="28"/>
      <c r="FI238" s="28"/>
      <c r="FJ238" s="28"/>
      <c r="FK238" s="28"/>
      <c r="FL238" s="28"/>
      <c r="FM238" s="28"/>
      <c r="FN238" s="28"/>
      <c r="FO238" s="28"/>
      <c r="FP238" s="28"/>
      <c r="FQ238" s="28"/>
      <c r="FR238" s="28"/>
      <c r="FS238" s="28"/>
      <c r="FT238" s="28"/>
      <c r="FU238" s="28"/>
      <c r="FV238" s="28"/>
      <c r="FW238" s="28"/>
      <c r="FX238" s="28"/>
      <c r="FY238" s="28"/>
      <c r="FZ238" s="28"/>
      <c r="GA238" s="28"/>
      <c r="GB238" s="28"/>
      <c r="GC238" s="28"/>
      <c r="GD238" s="28"/>
      <c r="GE238" s="28"/>
      <c r="GF238" s="28"/>
      <c r="GG238" s="28"/>
      <c r="GH238" s="28"/>
      <c r="GI238" s="28"/>
      <c r="GJ238" s="28"/>
      <c r="GK238" s="28"/>
      <c r="GL238" s="28"/>
      <c r="GM238" s="28"/>
      <c r="GN238" s="28"/>
      <c r="GO238" s="28"/>
      <c r="GP238" s="28"/>
      <c r="GQ238" s="28"/>
      <c r="GR238" s="28"/>
      <c r="GS238" s="28"/>
      <c r="GT238" s="28"/>
      <c r="GU238" s="28"/>
      <c r="GV238" s="28"/>
      <c r="GW238" s="28"/>
      <c r="GX238" s="28"/>
      <c r="GY238" s="28"/>
      <c r="GZ238" s="28"/>
      <c r="HA238" s="28"/>
      <c r="HB238" s="28"/>
      <c r="HC238" s="28"/>
      <c r="HD238" s="28"/>
      <c r="HE238" s="28"/>
      <c r="HF238" s="28"/>
      <c r="HG238" s="28"/>
      <c r="HH238" s="28"/>
      <c r="HI238" s="28"/>
      <c r="HJ238" s="28"/>
      <c r="HK238" s="28"/>
      <c r="HL238" s="28"/>
      <c r="HM238" s="28"/>
      <c r="HN238" s="28"/>
      <c r="HO238" s="28"/>
      <c r="HP238" s="28"/>
      <c r="HQ238" s="28"/>
      <c r="HR238" s="28"/>
      <c r="HS238" s="28"/>
      <c r="HT238" s="28"/>
      <c r="HU238" s="28"/>
      <c r="HV238" s="28"/>
      <c r="HW238" s="28"/>
      <c r="HX238" s="28"/>
      <c r="HY238" s="28"/>
      <c r="HZ238" s="28"/>
      <c r="IA238" s="28"/>
      <c r="IB238" s="28"/>
      <c r="IC238" s="28"/>
      <c r="ID238" s="28"/>
      <c r="IE238" s="28"/>
      <c r="IF238" s="28"/>
      <c r="IG238" s="28"/>
      <c r="IH238" s="28"/>
      <c r="II238" s="28"/>
      <c r="IJ238" s="28"/>
      <c r="IK238" s="28"/>
      <c r="IL238" s="28"/>
      <c r="IM238" s="28"/>
      <c r="IN238" s="28"/>
      <c r="IO238" s="28"/>
      <c r="IP238" s="28"/>
      <c r="IQ238" s="28"/>
      <c r="IR238" s="28"/>
      <c r="IS238" s="28"/>
      <c r="IT238" s="28"/>
      <c r="IU238" s="28"/>
      <c r="IV238" s="28"/>
      <c r="IW238" s="28"/>
    </row>
    <row r="239" spans="1:257" s="1" customFormat="1" hidden="1">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49"/>
      <c r="AC239" s="49"/>
      <c r="AD239" s="49"/>
      <c r="AE239" s="267" t="str">
        <f t="shared" si="59"/>
        <v>CO2_SensorsStrip Mall</v>
      </c>
      <c r="AF239" s="280" t="s">
        <v>527</v>
      </c>
      <c r="AG239" s="267">
        <v>375</v>
      </c>
      <c r="AH239" s="224" t="e">
        <f>NA()</f>
        <v>#N/A</v>
      </c>
      <c r="AI239" s="224" t="e">
        <f>NA()</f>
        <v>#N/A</v>
      </c>
      <c r="AJ239" s="224" t="e">
        <f>NA()</f>
        <v>#N/A</v>
      </c>
      <c r="AK239" s="51"/>
      <c r="AL239" s="24"/>
      <c r="AM239" s="51"/>
      <c r="AN239" s="51"/>
      <c r="AO239" s="51"/>
      <c r="AP239" s="56"/>
      <c r="AQ239" s="56"/>
      <c r="AR239" s="56"/>
      <c r="AS239" s="56"/>
      <c r="AT239" s="58"/>
      <c r="AU239" s="49"/>
      <c r="AV239" s="49"/>
      <c r="AW239" s="55"/>
      <c r="AX239" s="60"/>
      <c r="AY239" s="60"/>
      <c r="AZ239" s="60"/>
      <c r="BA239" s="60"/>
      <c r="BB239" s="60"/>
      <c r="BC239" s="28"/>
      <c r="BD239" s="28"/>
      <c r="BE239" s="28"/>
      <c r="BF239" s="28"/>
      <c r="BG239" s="28"/>
      <c r="BH239" s="28"/>
      <c r="BI239" s="28"/>
      <c r="BJ239" s="28"/>
      <c r="BK239" s="28"/>
      <c r="BL239" s="28"/>
      <c r="BM239" s="28"/>
      <c r="BN239" s="28"/>
      <c r="BO239" s="28"/>
      <c r="BP239" s="28"/>
      <c r="BQ239" s="28"/>
      <c r="BR239" s="28"/>
      <c r="BS239" s="28"/>
      <c r="BT239" s="28"/>
      <c r="BU239" s="28"/>
      <c r="BV239" s="28"/>
      <c r="BW239" s="28"/>
      <c r="BX239" s="28"/>
      <c r="BY239" s="28"/>
      <c r="BZ239" s="28"/>
      <c r="CA239" s="28"/>
      <c r="CB239" s="28"/>
      <c r="CC239" s="28"/>
      <c r="CD239" s="28"/>
      <c r="CE239" s="28"/>
      <c r="CF239" s="28"/>
      <c r="CG239" s="28"/>
      <c r="CH239" s="28"/>
      <c r="CI239" s="28"/>
      <c r="CJ239" s="28"/>
      <c r="CK239" s="28"/>
      <c r="CL239" s="28"/>
      <c r="CM239" s="28"/>
      <c r="CN239" s="28"/>
      <c r="CO239" s="28"/>
      <c r="CP239" s="28"/>
      <c r="CQ239" s="28"/>
      <c r="CR239" s="28"/>
      <c r="CS239" s="28"/>
      <c r="CT239" s="28"/>
      <c r="CU239" s="28"/>
      <c r="CV239" s="28"/>
      <c r="CW239" s="28"/>
      <c r="CX239" s="28"/>
      <c r="CY239" s="28"/>
      <c r="CZ239" s="28"/>
      <c r="DA239" s="28"/>
      <c r="DB239" s="28"/>
      <c r="DC239" s="28"/>
      <c r="DD239" s="28"/>
      <c r="DE239" s="28"/>
      <c r="DF239" s="28"/>
      <c r="DG239" s="28"/>
      <c r="DH239" s="28"/>
      <c r="DI239" s="28"/>
      <c r="DJ239" s="28"/>
      <c r="DK239" s="28"/>
      <c r="DL239" s="28"/>
      <c r="DM239" s="28"/>
      <c r="DN239" s="28"/>
      <c r="DO239" s="28"/>
      <c r="DP239" s="28"/>
      <c r="DQ239" s="28"/>
      <c r="DR239" s="28"/>
      <c r="DS239" s="28"/>
      <c r="DT239" s="28"/>
      <c r="DU239" s="28"/>
      <c r="DV239" s="28"/>
      <c r="DW239" s="28"/>
      <c r="DX239" s="28"/>
      <c r="DY239" s="28"/>
      <c r="DZ239" s="28"/>
      <c r="EA239" s="28"/>
      <c r="EB239" s="28"/>
      <c r="EC239" s="28"/>
      <c r="ED239" s="28"/>
      <c r="EE239" s="28"/>
      <c r="EF239" s="28"/>
      <c r="EG239" s="28"/>
      <c r="EH239" s="28"/>
      <c r="EI239" s="28"/>
      <c r="EJ239" s="28"/>
      <c r="EK239" s="28"/>
      <c r="EL239" s="28"/>
      <c r="EM239" s="28"/>
      <c r="EN239" s="28"/>
      <c r="EO239" s="28"/>
      <c r="EP239" s="28"/>
      <c r="EQ239" s="28"/>
      <c r="ER239" s="28"/>
      <c r="ES239" s="28"/>
      <c r="ET239" s="28"/>
      <c r="EU239" s="28"/>
      <c r="EV239" s="28"/>
      <c r="EW239" s="28"/>
      <c r="EX239" s="28"/>
      <c r="EY239" s="28"/>
      <c r="EZ239" s="28"/>
      <c r="FA239" s="28"/>
      <c r="FB239" s="28"/>
      <c r="FC239" s="28"/>
      <c r="FD239" s="28"/>
      <c r="FE239" s="28"/>
      <c r="FF239" s="28"/>
      <c r="FG239" s="28"/>
      <c r="FH239" s="28"/>
      <c r="FI239" s="28"/>
      <c r="FJ239" s="28"/>
      <c r="FK239" s="28"/>
      <c r="FL239" s="28"/>
      <c r="FM239" s="28"/>
      <c r="FN239" s="28"/>
      <c r="FO239" s="28"/>
      <c r="FP239" s="28"/>
      <c r="FQ239" s="28"/>
      <c r="FR239" s="28"/>
      <c r="FS239" s="28"/>
      <c r="FT239" s="28"/>
      <c r="FU239" s="28"/>
      <c r="FV239" s="28"/>
      <c r="FW239" s="28"/>
      <c r="FX239" s="28"/>
      <c r="FY239" s="28"/>
      <c r="FZ239" s="28"/>
      <c r="GA239" s="28"/>
      <c r="GB239" s="28"/>
      <c r="GC239" s="28"/>
      <c r="GD239" s="28"/>
      <c r="GE239" s="28"/>
      <c r="GF239" s="28"/>
      <c r="GG239" s="28"/>
      <c r="GH239" s="28"/>
      <c r="GI239" s="28"/>
      <c r="GJ239" s="28"/>
      <c r="GK239" s="28"/>
      <c r="GL239" s="28"/>
      <c r="GM239" s="28"/>
      <c r="GN239" s="28"/>
      <c r="GO239" s="28"/>
      <c r="GP239" s="28"/>
      <c r="GQ239" s="28"/>
      <c r="GR239" s="28"/>
      <c r="GS239" s="28"/>
      <c r="GT239" s="28"/>
      <c r="GU239" s="28"/>
      <c r="GV239" s="28"/>
      <c r="GW239" s="28"/>
      <c r="GX239" s="28"/>
      <c r="GY239" s="28"/>
      <c r="GZ239" s="28"/>
      <c r="HA239" s="28"/>
      <c r="HB239" s="28"/>
      <c r="HC239" s="28"/>
      <c r="HD239" s="28"/>
      <c r="HE239" s="28"/>
      <c r="HF239" s="28"/>
      <c r="HG239" s="28"/>
      <c r="HH239" s="28"/>
      <c r="HI239" s="28"/>
      <c r="HJ239" s="28"/>
      <c r="HK239" s="28"/>
      <c r="HL239" s="28"/>
      <c r="HM239" s="28"/>
      <c r="HN239" s="28"/>
      <c r="HO239" s="28"/>
      <c r="HP239" s="28"/>
      <c r="HQ239" s="28"/>
      <c r="HR239" s="28"/>
      <c r="HS239" s="28"/>
      <c r="HT239" s="28"/>
      <c r="HU239" s="28"/>
      <c r="HV239" s="28"/>
      <c r="HW239" s="28"/>
      <c r="HX239" s="28"/>
      <c r="HY239" s="28"/>
      <c r="HZ239" s="28"/>
      <c r="IA239" s="28"/>
      <c r="IB239" s="28"/>
      <c r="IC239" s="28"/>
      <c r="ID239" s="28"/>
      <c r="IE239" s="28"/>
      <c r="IF239" s="28"/>
      <c r="IG239" s="28"/>
      <c r="IH239" s="28"/>
      <c r="II239" s="28"/>
      <c r="IJ239" s="28"/>
      <c r="IK239" s="28"/>
      <c r="IL239" s="28"/>
      <c r="IM239" s="28"/>
      <c r="IN239" s="28"/>
      <c r="IO239" s="28"/>
      <c r="IP239" s="28"/>
      <c r="IQ239" s="28"/>
      <c r="IR239" s="28"/>
      <c r="IS239" s="28"/>
      <c r="IT239" s="28"/>
      <c r="IU239" s="28"/>
      <c r="IV239" s="28"/>
      <c r="IW239" s="28"/>
    </row>
    <row r="240" spans="1:257" s="1" customFormat="1" hidden="1">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49"/>
      <c r="AC240" s="49"/>
      <c r="AD240" s="49"/>
      <c r="AE240" s="267" t="str">
        <f t="shared" si="59"/>
        <v>CO2_SensorsSupermarket</v>
      </c>
      <c r="AF240" s="280" t="s">
        <v>527</v>
      </c>
      <c r="AG240" s="267">
        <v>375</v>
      </c>
      <c r="AH240" s="224" t="e">
        <f>NA()</f>
        <v>#N/A</v>
      </c>
      <c r="AI240" s="224" t="e">
        <f>NA()</f>
        <v>#N/A</v>
      </c>
      <c r="AJ240" s="224" t="e">
        <f>NA()</f>
        <v>#N/A</v>
      </c>
      <c r="AK240" s="51"/>
      <c r="AL240" s="51"/>
      <c r="AM240" s="51"/>
      <c r="AN240" s="51"/>
      <c r="AO240" s="51"/>
      <c r="AP240" s="56"/>
      <c r="AQ240" s="56"/>
      <c r="AR240" s="56"/>
      <c r="AS240" s="56"/>
      <c r="AT240" s="58"/>
      <c r="AU240" s="49"/>
      <c r="AV240" s="49"/>
      <c r="AW240" s="55"/>
      <c r="AX240" s="60"/>
      <c r="AY240" s="60"/>
      <c r="AZ240" s="60"/>
      <c r="BA240" s="60"/>
      <c r="BB240" s="60"/>
      <c r="BC240" s="28"/>
      <c r="BD240" s="28"/>
      <c r="BE240" s="28"/>
      <c r="BF240" s="28"/>
      <c r="BG240" s="28"/>
      <c r="BH240" s="28"/>
      <c r="BI240" s="28"/>
      <c r="BJ240" s="28"/>
      <c r="BK240" s="28"/>
      <c r="BL240" s="28"/>
      <c r="BM240" s="28"/>
      <c r="BN240" s="28"/>
      <c r="BO240" s="28"/>
      <c r="BP240" s="28"/>
      <c r="BQ240" s="28"/>
      <c r="BR240" s="28"/>
      <c r="BS240" s="28"/>
      <c r="BT240" s="28"/>
      <c r="BU240" s="28"/>
      <c r="BV240" s="28"/>
      <c r="BW240" s="28"/>
      <c r="BX240" s="28"/>
      <c r="BY240" s="28"/>
      <c r="BZ240" s="28"/>
      <c r="CA240" s="28"/>
      <c r="CB240" s="28"/>
      <c r="CC240" s="28"/>
      <c r="CD240" s="28"/>
      <c r="CE240" s="28"/>
      <c r="CF240" s="28"/>
      <c r="CG240" s="28"/>
      <c r="CH240" s="28"/>
      <c r="CI240" s="28"/>
      <c r="CJ240" s="28"/>
      <c r="CK240" s="28"/>
      <c r="CL240" s="28"/>
      <c r="CM240" s="28"/>
      <c r="CN240" s="28"/>
      <c r="CO240" s="28"/>
      <c r="CP240" s="28"/>
      <c r="CQ240" s="28"/>
      <c r="CR240" s="28"/>
      <c r="CS240" s="28"/>
      <c r="CT240" s="28"/>
      <c r="CU240" s="28"/>
      <c r="CV240" s="28"/>
      <c r="CW240" s="28"/>
      <c r="CX240" s="28"/>
      <c r="CY240" s="28"/>
      <c r="CZ240" s="28"/>
      <c r="DA240" s="28"/>
      <c r="DB240" s="28"/>
      <c r="DC240" s="28"/>
      <c r="DD240" s="28"/>
      <c r="DE240" s="28"/>
      <c r="DF240" s="28"/>
      <c r="DG240" s="28"/>
      <c r="DH240" s="28"/>
      <c r="DI240" s="28"/>
      <c r="DJ240" s="28"/>
      <c r="DK240" s="28"/>
      <c r="DL240" s="28"/>
      <c r="DM240" s="28"/>
      <c r="DN240" s="28"/>
      <c r="DO240" s="28"/>
      <c r="DP240" s="28"/>
      <c r="DQ240" s="28"/>
      <c r="DR240" s="28"/>
      <c r="DS240" s="28"/>
      <c r="DT240" s="28"/>
      <c r="DU240" s="28"/>
      <c r="DV240" s="28"/>
      <c r="DW240" s="28"/>
      <c r="DX240" s="28"/>
      <c r="DY240" s="28"/>
      <c r="DZ240" s="28"/>
      <c r="EA240" s="28"/>
      <c r="EB240" s="28"/>
      <c r="EC240" s="28"/>
      <c r="ED240" s="28"/>
      <c r="EE240" s="28"/>
      <c r="EF240" s="28"/>
      <c r="EG240" s="28"/>
      <c r="EH240" s="28"/>
      <c r="EI240" s="28"/>
      <c r="EJ240" s="28"/>
      <c r="EK240" s="28"/>
      <c r="EL240" s="28"/>
      <c r="EM240" s="28"/>
      <c r="EN240" s="28"/>
      <c r="EO240" s="28"/>
      <c r="EP240" s="28"/>
      <c r="EQ240" s="28"/>
      <c r="ER240" s="28"/>
      <c r="ES240" s="28"/>
      <c r="ET240" s="28"/>
      <c r="EU240" s="28"/>
      <c r="EV240" s="28"/>
      <c r="EW240" s="28"/>
      <c r="EX240" s="28"/>
      <c r="EY240" s="28"/>
      <c r="EZ240" s="28"/>
      <c r="FA240" s="28"/>
      <c r="FB240" s="28"/>
      <c r="FC240" s="28"/>
      <c r="FD240" s="28"/>
      <c r="FE240" s="28"/>
      <c r="FF240" s="28"/>
      <c r="FG240" s="28"/>
      <c r="FH240" s="28"/>
      <c r="FI240" s="28"/>
      <c r="FJ240" s="28"/>
      <c r="FK240" s="28"/>
      <c r="FL240" s="28"/>
      <c r="FM240" s="28"/>
      <c r="FN240" s="28"/>
      <c r="FO240" s="28"/>
      <c r="FP240" s="28"/>
      <c r="FQ240" s="28"/>
      <c r="FR240" s="28"/>
      <c r="FS240" s="28"/>
      <c r="FT240" s="28"/>
      <c r="FU240" s="28"/>
      <c r="FV240" s="28"/>
      <c r="FW240" s="28"/>
      <c r="FX240" s="28"/>
      <c r="FY240" s="28"/>
      <c r="FZ240" s="28"/>
      <c r="GA240" s="28"/>
      <c r="GB240" s="28"/>
      <c r="GC240" s="28"/>
      <c r="GD240" s="28"/>
      <c r="GE240" s="28"/>
      <c r="GF240" s="28"/>
      <c r="GG240" s="28"/>
      <c r="GH240" s="28"/>
      <c r="GI240" s="28"/>
      <c r="GJ240" s="28"/>
      <c r="GK240" s="28"/>
      <c r="GL240" s="28"/>
      <c r="GM240" s="28"/>
      <c r="GN240" s="28"/>
      <c r="GO240" s="28"/>
      <c r="GP240" s="28"/>
      <c r="GQ240" s="28"/>
      <c r="GR240" s="28"/>
      <c r="GS240" s="28"/>
      <c r="GT240" s="28"/>
      <c r="GU240" s="28"/>
      <c r="GV240" s="28"/>
      <c r="GW240" s="28"/>
      <c r="GX240" s="28"/>
      <c r="GY240" s="28"/>
      <c r="GZ240" s="28"/>
      <c r="HA240" s="28"/>
      <c r="HB240" s="28"/>
      <c r="HC240" s="28"/>
      <c r="HD240" s="28"/>
      <c r="HE240" s="28"/>
      <c r="HF240" s="28"/>
      <c r="HG240" s="28"/>
      <c r="HH240" s="28"/>
      <c r="HI240" s="28"/>
      <c r="HJ240" s="28"/>
      <c r="HK240" s="28"/>
      <c r="HL240" s="28"/>
      <c r="HM240" s="28"/>
      <c r="HN240" s="28"/>
      <c r="HO240" s="28"/>
      <c r="HP240" s="28"/>
      <c r="HQ240" s="28"/>
      <c r="HR240" s="28"/>
      <c r="HS240" s="28"/>
      <c r="HT240" s="28"/>
      <c r="HU240" s="28"/>
      <c r="HV240" s="28"/>
      <c r="HW240" s="28"/>
      <c r="HX240" s="28"/>
      <c r="HY240" s="28"/>
      <c r="HZ240" s="28"/>
      <c r="IA240" s="28"/>
      <c r="IB240" s="28"/>
      <c r="IC240" s="28"/>
      <c r="ID240" s="28"/>
      <c r="IE240" s="28"/>
      <c r="IF240" s="28"/>
      <c r="IG240" s="28"/>
      <c r="IH240" s="28"/>
      <c r="II240" s="28"/>
      <c r="IJ240" s="28"/>
      <c r="IK240" s="28"/>
      <c r="IL240" s="28"/>
      <c r="IM240" s="28"/>
      <c r="IN240" s="28"/>
      <c r="IO240" s="28"/>
      <c r="IP240" s="28"/>
      <c r="IQ240" s="28"/>
      <c r="IR240" s="28"/>
      <c r="IS240" s="28"/>
      <c r="IT240" s="28"/>
      <c r="IU240" s="28"/>
      <c r="IV240" s="28"/>
      <c r="IW240" s="28"/>
    </row>
    <row r="241" spans="1:257" s="1" customFormat="1" hidden="1">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49"/>
      <c r="AC241" s="49"/>
      <c r="AD241" s="49"/>
      <c r="AE241" s="267" t="str">
        <f t="shared" si="59"/>
        <v>CO2_SensorsPrimary School</v>
      </c>
      <c r="AF241" s="280" t="s">
        <v>527</v>
      </c>
      <c r="AG241" s="267">
        <v>375</v>
      </c>
      <c r="AH241" s="224" t="e">
        <f>NA()</f>
        <v>#N/A</v>
      </c>
      <c r="AI241" s="224" t="e">
        <f>NA()</f>
        <v>#N/A</v>
      </c>
      <c r="AJ241" s="224" t="e">
        <f>NA()</f>
        <v>#N/A</v>
      </c>
      <c r="AK241" s="51"/>
      <c r="AL241" s="24"/>
      <c r="AM241" s="51"/>
      <c r="AN241" s="50"/>
      <c r="AO241" s="50"/>
      <c r="AP241" s="58"/>
      <c r="AQ241" s="58"/>
      <c r="AR241" s="58"/>
      <c r="AS241" s="58"/>
      <c r="AT241" s="58"/>
      <c r="AU241" s="49"/>
      <c r="AV241" s="49"/>
      <c r="AW241" s="55"/>
      <c r="AX241" s="60"/>
      <c r="AY241" s="60"/>
      <c r="AZ241" s="60"/>
      <c r="BA241" s="60"/>
      <c r="BB241" s="60"/>
      <c r="BC241" s="28"/>
      <c r="BD241" s="28"/>
      <c r="BE241" s="28"/>
      <c r="BF241" s="28"/>
      <c r="BG241" s="28"/>
      <c r="BH241" s="28"/>
      <c r="BI241" s="28"/>
      <c r="BJ241" s="28"/>
      <c r="BK241" s="28"/>
      <c r="BL241" s="28"/>
      <c r="BM241" s="28"/>
      <c r="BN241" s="28"/>
      <c r="BO241" s="28"/>
      <c r="BP241" s="28"/>
      <c r="BQ241" s="28"/>
      <c r="BR241" s="28"/>
      <c r="BS241" s="28"/>
      <c r="BT241" s="28"/>
      <c r="BU241" s="28"/>
      <c r="BV241" s="28"/>
      <c r="BW241" s="28"/>
      <c r="BX241" s="28"/>
      <c r="BY241" s="28"/>
      <c r="BZ241" s="28"/>
      <c r="CA241" s="28"/>
      <c r="CB241" s="28"/>
      <c r="CC241" s="28"/>
      <c r="CD241" s="28"/>
      <c r="CE241" s="28"/>
      <c r="CF241" s="28"/>
      <c r="CG241" s="28"/>
      <c r="CH241" s="28"/>
      <c r="CI241" s="28"/>
      <c r="CJ241" s="28"/>
      <c r="CK241" s="28"/>
      <c r="CL241" s="28"/>
      <c r="CM241" s="28"/>
      <c r="CN241" s="28"/>
      <c r="CO241" s="28"/>
      <c r="CP241" s="28"/>
      <c r="CQ241" s="28"/>
      <c r="CR241" s="28"/>
      <c r="CS241" s="28"/>
      <c r="CT241" s="28"/>
      <c r="CU241" s="28"/>
      <c r="CV241" s="28"/>
      <c r="CW241" s="28"/>
      <c r="CX241" s="28"/>
      <c r="CY241" s="28"/>
      <c r="CZ241" s="28"/>
      <c r="DA241" s="28"/>
      <c r="DB241" s="28"/>
      <c r="DC241" s="28"/>
      <c r="DD241" s="28"/>
      <c r="DE241" s="28"/>
      <c r="DF241" s="28"/>
      <c r="DG241" s="28"/>
      <c r="DH241" s="28"/>
      <c r="DI241" s="28"/>
      <c r="DJ241" s="28"/>
      <c r="DK241" s="28"/>
      <c r="DL241" s="28"/>
      <c r="DM241" s="28"/>
      <c r="DN241" s="28"/>
      <c r="DO241" s="28"/>
      <c r="DP241" s="28"/>
      <c r="DQ241" s="28"/>
      <c r="DR241" s="28"/>
      <c r="DS241" s="28"/>
      <c r="DT241" s="28"/>
      <c r="DU241" s="28"/>
      <c r="DV241" s="28"/>
      <c r="DW241" s="28"/>
      <c r="DX241" s="28"/>
      <c r="DY241" s="28"/>
      <c r="DZ241" s="28"/>
      <c r="EA241" s="28"/>
      <c r="EB241" s="28"/>
      <c r="EC241" s="28"/>
      <c r="ED241" s="28"/>
      <c r="EE241" s="28"/>
      <c r="EF241" s="28"/>
      <c r="EG241" s="28"/>
      <c r="EH241" s="28"/>
      <c r="EI241" s="28"/>
      <c r="EJ241" s="28"/>
      <c r="EK241" s="28"/>
      <c r="EL241" s="28"/>
      <c r="EM241" s="28"/>
      <c r="EN241" s="28"/>
      <c r="EO241" s="28"/>
      <c r="EP241" s="28"/>
      <c r="EQ241" s="28"/>
      <c r="ER241" s="28"/>
      <c r="ES241" s="28"/>
      <c r="ET241" s="28"/>
      <c r="EU241" s="28"/>
      <c r="EV241" s="28"/>
      <c r="EW241" s="28"/>
      <c r="EX241" s="28"/>
      <c r="EY241" s="28"/>
      <c r="EZ241" s="28"/>
      <c r="FA241" s="28"/>
      <c r="FB241" s="28"/>
      <c r="FC241" s="28"/>
      <c r="FD241" s="28"/>
      <c r="FE241" s="28"/>
      <c r="FF241" s="28"/>
      <c r="FG241" s="28"/>
      <c r="FH241" s="28"/>
      <c r="FI241" s="28"/>
      <c r="FJ241" s="28"/>
      <c r="FK241" s="28"/>
      <c r="FL241" s="28"/>
      <c r="FM241" s="28"/>
      <c r="FN241" s="28"/>
      <c r="FO241" s="28"/>
      <c r="FP241" s="28"/>
      <c r="FQ241" s="28"/>
      <c r="FR241" s="28"/>
      <c r="FS241" s="28"/>
      <c r="FT241" s="28"/>
      <c r="FU241" s="28"/>
      <c r="FV241" s="28"/>
      <c r="FW241" s="28"/>
      <c r="FX241" s="28"/>
      <c r="FY241" s="28"/>
      <c r="FZ241" s="28"/>
      <c r="GA241" s="28"/>
      <c r="GB241" s="28"/>
      <c r="GC241" s="28"/>
      <c r="GD241" s="28"/>
      <c r="GE241" s="28"/>
      <c r="GF241" s="28"/>
      <c r="GG241" s="28"/>
      <c r="GH241" s="28"/>
      <c r="GI241" s="28"/>
      <c r="GJ241" s="28"/>
      <c r="GK241" s="28"/>
      <c r="GL241" s="28"/>
      <c r="GM241" s="28"/>
      <c r="GN241" s="28"/>
      <c r="GO241" s="28"/>
      <c r="GP241" s="28"/>
      <c r="GQ241" s="28"/>
      <c r="GR241" s="28"/>
      <c r="GS241" s="28"/>
      <c r="GT241" s="28"/>
      <c r="GU241" s="28"/>
      <c r="GV241" s="28"/>
      <c r="GW241" s="28"/>
      <c r="GX241" s="28"/>
      <c r="GY241" s="28"/>
      <c r="GZ241" s="28"/>
      <c r="HA241" s="28"/>
      <c r="HB241" s="28"/>
      <c r="HC241" s="28"/>
      <c r="HD241" s="28"/>
      <c r="HE241" s="28"/>
      <c r="HF241" s="28"/>
      <c r="HG241" s="28"/>
      <c r="HH241" s="28"/>
      <c r="HI241" s="28"/>
      <c r="HJ241" s="28"/>
      <c r="HK241" s="28"/>
      <c r="HL241" s="28"/>
      <c r="HM241" s="28"/>
      <c r="HN241" s="28"/>
      <c r="HO241" s="28"/>
      <c r="HP241" s="28"/>
      <c r="HQ241" s="28"/>
      <c r="HR241" s="28"/>
      <c r="HS241" s="28"/>
      <c r="HT241" s="28"/>
      <c r="HU241" s="28"/>
      <c r="HV241" s="28"/>
      <c r="HW241" s="28"/>
      <c r="HX241" s="28"/>
      <c r="HY241" s="28"/>
      <c r="HZ241" s="28"/>
      <c r="IA241" s="28"/>
      <c r="IB241" s="28"/>
      <c r="IC241" s="28"/>
      <c r="ID241" s="28"/>
      <c r="IE241" s="28"/>
      <c r="IF241" s="28"/>
      <c r="IG241" s="28"/>
      <c r="IH241" s="28"/>
      <c r="II241" s="28"/>
      <c r="IJ241" s="28"/>
      <c r="IK241" s="28"/>
      <c r="IL241" s="28"/>
      <c r="IM241" s="28"/>
      <c r="IN241" s="28"/>
      <c r="IO241" s="28"/>
      <c r="IP241" s="28"/>
      <c r="IQ241" s="28"/>
      <c r="IR241" s="28"/>
      <c r="IS241" s="28"/>
      <c r="IT241" s="28"/>
      <c r="IU241" s="28"/>
      <c r="IV241" s="28"/>
      <c r="IW241" s="28"/>
    </row>
    <row r="242" spans="1:257" s="1" customFormat="1" hidden="1">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49"/>
      <c r="AC242" s="49"/>
      <c r="AD242" s="49"/>
      <c r="AE242" s="267" t="str">
        <f t="shared" si="59"/>
        <v>CO2_SensorsSecondary School</v>
      </c>
      <c r="AF242" s="280" t="s">
        <v>527</v>
      </c>
      <c r="AG242" s="267">
        <v>375</v>
      </c>
      <c r="AH242" s="224" t="e">
        <f>NA()</f>
        <v>#N/A</v>
      </c>
      <c r="AI242" s="224" t="e">
        <f>NA()</f>
        <v>#N/A</v>
      </c>
      <c r="AJ242" s="224" t="e">
        <f>NA()</f>
        <v>#N/A</v>
      </c>
      <c r="AK242" s="51"/>
      <c r="AL242" s="51"/>
      <c r="AM242" s="51"/>
      <c r="AN242" s="50"/>
      <c r="AO242" s="50"/>
      <c r="AP242" s="58"/>
      <c r="AQ242" s="58"/>
      <c r="AR242" s="58"/>
      <c r="AS242" s="58"/>
      <c r="AT242" s="58"/>
      <c r="AU242" s="49"/>
      <c r="AV242" s="49"/>
      <c r="AW242" s="55"/>
      <c r="AX242" s="55"/>
      <c r="AY242" s="55"/>
      <c r="AZ242" s="55"/>
      <c r="BA242" s="55"/>
      <c r="BB242" s="55"/>
      <c r="BC242" s="28"/>
      <c r="BD242" s="28"/>
      <c r="BE242" s="28"/>
      <c r="BF242" s="28"/>
      <c r="BG242" s="28"/>
      <c r="BH242" s="28"/>
      <c r="BI242" s="28"/>
      <c r="BJ242" s="28"/>
      <c r="BK242" s="28"/>
      <c r="BL242" s="28"/>
      <c r="BM242" s="28"/>
      <c r="BN242" s="28"/>
      <c r="BO242" s="28"/>
      <c r="BP242" s="28"/>
      <c r="BQ242" s="28"/>
      <c r="BR242" s="28"/>
      <c r="BS242" s="28"/>
      <c r="BT242" s="28"/>
      <c r="BU242" s="28"/>
      <c r="BV242" s="28"/>
      <c r="BW242" s="28"/>
      <c r="BX242" s="28"/>
      <c r="BY242" s="28"/>
      <c r="BZ242" s="28"/>
      <c r="CA242" s="28"/>
      <c r="CB242" s="28"/>
      <c r="CC242" s="28"/>
      <c r="CD242" s="28"/>
      <c r="CE242" s="28"/>
      <c r="CF242" s="28"/>
      <c r="CG242" s="28"/>
      <c r="CH242" s="28"/>
      <c r="CI242" s="28"/>
      <c r="CJ242" s="28"/>
      <c r="CK242" s="28"/>
      <c r="CL242" s="28"/>
      <c r="CM242" s="28"/>
      <c r="CN242" s="28"/>
      <c r="CO242" s="28"/>
      <c r="CP242" s="28"/>
      <c r="CQ242" s="28"/>
      <c r="CR242" s="28"/>
      <c r="CS242" s="28"/>
      <c r="CT242" s="28"/>
      <c r="CU242" s="28"/>
      <c r="CV242" s="28"/>
      <c r="CW242" s="28"/>
      <c r="CX242" s="28"/>
      <c r="CY242" s="28"/>
      <c r="CZ242" s="28"/>
      <c r="DA242" s="28"/>
      <c r="DB242" s="28"/>
      <c r="DC242" s="28"/>
      <c r="DD242" s="28"/>
      <c r="DE242" s="28"/>
      <c r="DF242" s="28"/>
      <c r="DG242" s="28"/>
      <c r="DH242" s="28"/>
      <c r="DI242" s="28"/>
      <c r="DJ242" s="28"/>
      <c r="DK242" s="28"/>
      <c r="DL242" s="28"/>
      <c r="DM242" s="28"/>
      <c r="DN242" s="28"/>
      <c r="DO242" s="28"/>
      <c r="DP242" s="28"/>
      <c r="DQ242" s="28"/>
      <c r="DR242" s="28"/>
      <c r="DS242" s="28"/>
      <c r="DT242" s="28"/>
      <c r="DU242" s="28"/>
      <c r="DV242" s="28"/>
      <c r="DW242" s="28"/>
      <c r="DX242" s="28"/>
      <c r="DY242" s="28"/>
      <c r="DZ242" s="28"/>
      <c r="EA242" s="28"/>
      <c r="EB242" s="28"/>
      <c r="EC242" s="28"/>
      <c r="ED242" s="28"/>
      <c r="EE242" s="28"/>
      <c r="EF242" s="28"/>
      <c r="EG242" s="28"/>
      <c r="EH242" s="28"/>
      <c r="EI242" s="28"/>
      <c r="EJ242" s="28"/>
      <c r="EK242" s="28"/>
      <c r="EL242" s="28"/>
      <c r="EM242" s="28"/>
      <c r="EN242" s="28"/>
      <c r="EO242" s="28"/>
      <c r="EP242" s="28"/>
      <c r="EQ242" s="28"/>
      <c r="ER242" s="28"/>
      <c r="ES242" s="28"/>
      <c r="ET242" s="28"/>
      <c r="EU242" s="28"/>
      <c r="EV242" s="28"/>
      <c r="EW242" s="28"/>
      <c r="EX242" s="28"/>
      <c r="EY242" s="28"/>
      <c r="EZ242" s="28"/>
      <c r="FA242" s="28"/>
      <c r="FB242" s="28"/>
      <c r="FC242" s="28"/>
      <c r="FD242" s="28"/>
      <c r="FE242" s="28"/>
      <c r="FF242" s="28"/>
      <c r="FG242" s="28"/>
      <c r="FH242" s="28"/>
      <c r="FI242" s="28"/>
      <c r="FJ242" s="28"/>
      <c r="FK242" s="28"/>
      <c r="FL242" s="28"/>
      <c r="FM242" s="28"/>
      <c r="FN242" s="28"/>
      <c r="FO242" s="28"/>
      <c r="FP242" s="28"/>
      <c r="FQ242" s="28"/>
      <c r="FR242" s="28"/>
      <c r="FS242" s="28"/>
      <c r="FT242" s="28"/>
      <c r="FU242" s="28"/>
      <c r="FV242" s="28"/>
      <c r="FW242" s="28"/>
      <c r="FX242" s="28"/>
      <c r="FY242" s="28"/>
      <c r="FZ242" s="28"/>
      <c r="GA242" s="28"/>
      <c r="GB242" s="28"/>
      <c r="GC242" s="28"/>
      <c r="GD242" s="28"/>
      <c r="GE242" s="28"/>
      <c r="GF242" s="28"/>
      <c r="GG242" s="28"/>
      <c r="GH242" s="28"/>
      <c r="GI242" s="28"/>
      <c r="GJ242" s="28"/>
      <c r="GK242" s="28"/>
      <c r="GL242" s="28"/>
      <c r="GM242" s="28"/>
      <c r="GN242" s="28"/>
      <c r="GO242" s="28"/>
      <c r="GP242" s="28"/>
      <c r="GQ242" s="28"/>
      <c r="GR242" s="28"/>
      <c r="GS242" s="28"/>
      <c r="GT242" s="28"/>
      <c r="GU242" s="28"/>
      <c r="GV242" s="28"/>
      <c r="GW242" s="28"/>
      <c r="GX242" s="28"/>
      <c r="GY242" s="28"/>
      <c r="GZ242" s="28"/>
      <c r="HA242" s="28"/>
      <c r="HB242" s="28"/>
      <c r="HC242" s="28"/>
      <c r="HD242" s="28"/>
      <c r="HE242" s="28"/>
      <c r="HF242" s="28"/>
      <c r="HG242" s="28"/>
      <c r="HH242" s="28"/>
      <c r="HI242" s="28"/>
      <c r="HJ242" s="28"/>
      <c r="HK242" s="28"/>
      <c r="HL242" s="28"/>
      <c r="HM242" s="28"/>
      <c r="HN242" s="28"/>
      <c r="HO242" s="28"/>
      <c r="HP242" s="28"/>
      <c r="HQ242" s="28"/>
      <c r="HR242" s="28"/>
      <c r="HS242" s="28"/>
      <c r="HT242" s="28"/>
      <c r="HU242" s="28"/>
      <c r="HV242" s="28"/>
      <c r="HW242" s="28"/>
      <c r="HX242" s="28"/>
      <c r="HY242" s="28"/>
      <c r="HZ242" s="28"/>
      <c r="IA242" s="28"/>
      <c r="IB242" s="28"/>
      <c r="IC242" s="28"/>
      <c r="ID242" s="28"/>
      <c r="IE242" s="28"/>
      <c r="IF242" s="28"/>
      <c r="IG242" s="28"/>
      <c r="IH242" s="28"/>
      <c r="II242" s="28"/>
      <c r="IJ242" s="28"/>
      <c r="IK242" s="28"/>
      <c r="IL242" s="28"/>
      <c r="IM242" s="28"/>
      <c r="IN242" s="28"/>
      <c r="IO242" s="28"/>
      <c r="IP242" s="28"/>
      <c r="IQ242" s="28"/>
      <c r="IR242" s="28"/>
      <c r="IS242" s="28"/>
      <c r="IT242" s="28"/>
      <c r="IU242" s="28"/>
      <c r="IV242" s="28"/>
      <c r="IW242" s="28"/>
    </row>
    <row r="243" spans="1:257" s="1" customFormat="1" hidden="1">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49"/>
      <c r="AC243" s="49"/>
      <c r="AD243" s="49"/>
      <c r="AE243" s="267" t="s">
        <v>528</v>
      </c>
      <c r="AF243" s="280" t="s">
        <v>527</v>
      </c>
      <c r="AG243" s="267">
        <v>1000</v>
      </c>
      <c r="AH243" s="224" t="e">
        <f>NA()</f>
        <v>#N/A</v>
      </c>
      <c r="AI243" s="224" t="e">
        <f>NA()</f>
        <v>#N/A</v>
      </c>
      <c r="AJ243" s="224" t="e">
        <f>NA()</f>
        <v>#N/A</v>
      </c>
      <c r="AK243" s="51"/>
      <c r="AL243" s="24"/>
      <c r="AM243" s="51"/>
      <c r="AN243" s="50"/>
      <c r="AO243" s="50"/>
      <c r="AP243" s="58"/>
      <c r="AQ243" s="58"/>
      <c r="AR243" s="58"/>
      <c r="AS243" s="58"/>
      <c r="AT243" s="58"/>
      <c r="AU243" s="49"/>
      <c r="AV243" s="49"/>
      <c r="AW243" s="55"/>
      <c r="AX243" s="55"/>
      <c r="AY243" s="55"/>
      <c r="AZ243" s="55"/>
      <c r="BA243" s="55"/>
      <c r="BB243" s="55"/>
      <c r="BC243" s="28"/>
      <c r="BD243" s="28"/>
      <c r="BE243" s="28"/>
      <c r="BF243" s="28"/>
      <c r="BG243" s="28"/>
      <c r="BH243" s="28"/>
      <c r="BI243" s="28"/>
      <c r="BJ243" s="28"/>
      <c r="BK243" s="28"/>
      <c r="BL243" s="28"/>
      <c r="BM243" s="28"/>
      <c r="BN243" s="28"/>
      <c r="BO243" s="28"/>
      <c r="BP243" s="28"/>
      <c r="BQ243" s="28"/>
      <c r="BR243" s="28"/>
      <c r="BS243" s="28"/>
      <c r="BT243" s="28"/>
      <c r="BU243" s="28"/>
      <c r="BV243" s="28"/>
      <c r="BW243" s="28"/>
      <c r="BX243" s="28"/>
      <c r="BY243" s="28"/>
      <c r="BZ243" s="28"/>
      <c r="CA243" s="28"/>
      <c r="CB243" s="28"/>
      <c r="CC243" s="28"/>
      <c r="CD243" s="28"/>
      <c r="CE243" s="28"/>
      <c r="CF243" s="28"/>
      <c r="CG243" s="28"/>
      <c r="CH243" s="28"/>
      <c r="CI243" s="28"/>
      <c r="CJ243" s="28"/>
      <c r="CK243" s="28"/>
      <c r="CL243" s="28"/>
      <c r="CM243" s="28"/>
      <c r="CN243" s="28"/>
      <c r="CO243" s="28"/>
      <c r="CP243" s="28"/>
      <c r="CQ243" s="28"/>
      <c r="CR243" s="28"/>
      <c r="CS243" s="28"/>
      <c r="CT243" s="28"/>
      <c r="CU243" s="28"/>
      <c r="CV243" s="28"/>
      <c r="CW243" s="28"/>
      <c r="CX243" s="28"/>
      <c r="CY243" s="28"/>
      <c r="CZ243" s="28"/>
      <c r="DA243" s="28"/>
      <c r="DB243" s="28"/>
      <c r="DC243" s="28"/>
      <c r="DD243" s="28"/>
      <c r="DE243" s="28"/>
      <c r="DF243" s="28"/>
      <c r="DG243" s="28"/>
      <c r="DH243" s="28"/>
      <c r="DI243" s="28"/>
      <c r="DJ243" s="28"/>
      <c r="DK243" s="28"/>
      <c r="DL243" s="28"/>
      <c r="DM243" s="28"/>
      <c r="DN243" s="28"/>
      <c r="DO243" s="28"/>
      <c r="DP243" s="28"/>
      <c r="DQ243" s="28"/>
      <c r="DR243" s="28"/>
      <c r="DS243" s="28"/>
      <c r="DT243" s="28"/>
      <c r="DU243" s="28"/>
      <c r="DV243" s="28"/>
      <c r="DW243" s="28"/>
      <c r="DX243" s="28"/>
      <c r="DY243" s="28"/>
      <c r="DZ243" s="28"/>
      <c r="EA243" s="28"/>
      <c r="EB243" s="28"/>
      <c r="EC243" s="28"/>
      <c r="ED243" s="28"/>
      <c r="EE243" s="28"/>
      <c r="EF243" s="28"/>
      <c r="EG243" s="28"/>
      <c r="EH243" s="28"/>
      <c r="EI243" s="28"/>
      <c r="EJ243" s="28"/>
      <c r="EK243" s="28"/>
      <c r="EL243" s="28"/>
      <c r="EM243" s="28"/>
      <c r="EN243" s="28"/>
      <c r="EO243" s="28"/>
      <c r="EP243" s="28"/>
      <c r="EQ243" s="28"/>
      <c r="ER243" s="28"/>
      <c r="ES243" s="28"/>
      <c r="ET243" s="28"/>
      <c r="EU243" s="28"/>
      <c r="EV243" s="28"/>
      <c r="EW243" s="28"/>
      <c r="EX243" s="28"/>
      <c r="EY243" s="28"/>
      <c r="EZ243" s="28"/>
      <c r="FA243" s="28"/>
      <c r="FB243" s="28"/>
      <c r="FC243" s="28"/>
      <c r="FD243" s="28"/>
      <c r="FE243" s="28"/>
      <c r="FF243" s="28"/>
      <c r="FG243" s="28"/>
      <c r="FH243" s="28"/>
      <c r="FI243" s="28"/>
      <c r="FJ243" s="28"/>
      <c r="FK243" s="28"/>
      <c r="FL243" s="28"/>
      <c r="FM243" s="28"/>
      <c r="FN243" s="28"/>
      <c r="FO243" s="28"/>
      <c r="FP243" s="28"/>
      <c r="FQ243" s="28"/>
      <c r="FR243" s="28"/>
      <c r="FS243" s="28"/>
      <c r="FT243" s="28"/>
      <c r="FU243" s="28"/>
      <c r="FV243" s="28"/>
      <c r="FW243" s="28"/>
      <c r="FX243" s="28"/>
      <c r="FY243" s="28"/>
      <c r="FZ243" s="28"/>
      <c r="GA243" s="28"/>
      <c r="GB243" s="28"/>
      <c r="GC243" s="28"/>
      <c r="GD243" s="28"/>
      <c r="GE243" s="28"/>
      <c r="GF243" s="28"/>
      <c r="GG243" s="28"/>
      <c r="GH243" s="28"/>
      <c r="GI243" s="28"/>
      <c r="GJ243" s="28"/>
      <c r="GK243" s="28"/>
      <c r="GL243" s="28"/>
      <c r="GM243" s="28"/>
      <c r="GN243" s="28"/>
      <c r="GO243" s="28"/>
      <c r="GP243" s="28"/>
      <c r="GQ243" s="28"/>
      <c r="GR243" s="28"/>
      <c r="GS243" s="28"/>
      <c r="GT243" s="28"/>
      <c r="GU243" s="28"/>
      <c r="GV243" s="28"/>
      <c r="GW243" s="28"/>
      <c r="GX243" s="28"/>
      <c r="GY243" s="28"/>
      <c r="GZ243" s="28"/>
      <c r="HA243" s="28"/>
      <c r="HB243" s="28"/>
      <c r="HC243" s="28"/>
      <c r="HD243" s="28"/>
      <c r="HE243" s="28"/>
      <c r="HF243" s="28"/>
      <c r="HG243" s="28"/>
      <c r="HH243" s="28"/>
      <c r="HI243" s="28"/>
      <c r="HJ243" s="28"/>
      <c r="HK243" s="28"/>
      <c r="HL243" s="28"/>
      <c r="HM243" s="28"/>
      <c r="HN243" s="28"/>
      <c r="HO243" s="28"/>
      <c r="HP243" s="28"/>
      <c r="HQ243" s="28"/>
      <c r="HR243" s="28"/>
      <c r="HS243" s="28"/>
      <c r="HT243" s="28"/>
      <c r="HU243" s="28"/>
      <c r="HV243" s="28"/>
      <c r="HW243" s="28"/>
      <c r="HX243" s="28"/>
      <c r="HY243" s="28"/>
      <c r="HZ243" s="28"/>
      <c r="IA243" s="28"/>
      <c r="IB243" s="28"/>
      <c r="IC243" s="28"/>
      <c r="ID243" s="28"/>
      <c r="IE243" s="28"/>
      <c r="IF243" s="28"/>
      <c r="IG243" s="28"/>
      <c r="IH243" s="28"/>
      <c r="II243" s="28"/>
      <c r="IJ243" s="28"/>
      <c r="IK243" s="28"/>
      <c r="IL243" s="28"/>
      <c r="IM243" s="28"/>
      <c r="IN243" s="28"/>
      <c r="IO243" s="28"/>
      <c r="IP243" s="28"/>
      <c r="IQ243" s="28"/>
      <c r="IR243" s="28"/>
      <c r="IS243" s="28"/>
      <c r="IT243" s="28"/>
      <c r="IU243" s="28"/>
      <c r="IV243" s="28"/>
      <c r="IW243" s="28"/>
    </row>
    <row r="244" spans="1:257" s="1" customFormat="1" hidden="1">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49"/>
      <c r="AC244" s="49"/>
      <c r="AD244" s="49"/>
      <c r="AE244" s="267" t="s">
        <v>529</v>
      </c>
      <c r="AF244" s="280" t="s">
        <v>527</v>
      </c>
      <c r="AG244" s="267">
        <v>1000</v>
      </c>
      <c r="AH244" s="224" t="e">
        <f>NA()</f>
        <v>#N/A</v>
      </c>
      <c r="AI244" s="224" t="e">
        <f>NA()</f>
        <v>#N/A</v>
      </c>
      <c r="AJ244" s="224" t="e">
        <f>NA()</f>
        <v>#N/A</v>
      </c>
      <c r="AK244" s="51"/>
      <c r="AL244" s="51"/>
      <c r="AM244" s="51"/>
      <c r="AN244" s="50"/>
      <c r="AO244" s="50"/>
      <c r="AP244" s="58"/>
      <c r="AQ244" s="58"/>
      <c r="AR244" s="58"/>
      <c r="AS244" s="58"/>
      <c r="AT244" s="58"/>
      <c r="AU244" s="49"/>
      <c r="AV244" s="49"/>
      <c r="AW244" s="55"/>
      <c r="AX244" s="55"/>
      <c r="AY244" s="55"/>
      <c r="AZ244" s="55"/>
      <c r="BA244" s="55"/>
      <c r="BB244" s="55"/>
      <c r="BC244" s="28"/>
      <c r="BD244" s="28"/>
      <c r="BE244" s="28"/>
      <c r="BF244" s="28"/>
      <c r="BG244" s="28"/>
      <c r="BH244" s="28"/>
      <c r="BI244" s="28"/>
      <c r="BJ244" s="28"/>
      <c r="BK244" s="28"/>
      <c r="BL244" s="28"/>
      <c r="BM244" s="28"/>
      <c r="BN244" s="28"/>
      <c r="BO244" s="28"/>
      <c r="BP244" s="28"/>
      <c r="BQ244" s="28"/>
      <c r="BR244" s="28"/>
      <c r="BS244" s="28"/>
      <c r="BT244" s="28"/>
      <c r="BU244" s="28"/>
      <c r="BV244" s="28"/>
      <c r="BW244" s="28"/>
      <c r="BX244" s="28"/>
      <c r="BY244" s="28"/>
      <c r="BZ244" s="28"/>
      <c r="CA244" s="28"/>
      <c r="CB244" s="28"/>
      <c r="CC244" s="28"/>
      <c r="CD244" s="28"/>
      <c r="CE244" s="28"/>
      <c r="CF244" s="28"/>
      <c r="CG244" s="28"/>
      <c r="CH244" s="28"/>
      <c r="CI244" s="28"/>
      <c r="CJ244" s="28"/>
      <c r="CK244" s="28"/>
      <c r="CL244" s="28"/>
      <c r="CM244" s="28"/>
      <c r="CN244" s="28"/>
      <c r="CO244" s="28"/>
      <c r="CP244" s="28"/>
      <c r="CQ244" s="28"/>
      <c r="CR244" s="28"/>
      <c r="CS244" s="28"/>
      <c r="CT244" s="28"/>
      <c r="CU244" s="28"/>
      <c r="CV244" s="28"/>
      <c r="CW244" s="28"/>
      <c r="CX244" s="28"/>
      <c r="CY244" s="28"/>
      <c r="CZ244" s="28"/>
      <c r="DA244" s="28"/>
      <c r="DB244" s="28"/>
      <c r="DC244" s="28"/>
      <c r="DD244" s="28"/>
      <c r="DE244" s="28"/>
      <c r="DF244" s="28"/>
      <c r="DG244" s="28"/>
      <c r="DH244" s="28"/>
      <c r="DI244" s="28"/>
      <c r="DJ244" s="28"/>
      <c r="DK244" s="28"/>
      <c r="DL244" s="28"/>
      <c r="DM244" s="28"/>
      <c r="DN244" s="28"/>
      <c r="DO244" s="28"/>
      <c r="DP244" s="28"/>
      <c r="DQ244" s="28"/>
      <c r="DR244" s="28"/>
      <c r="DS244" s="28"/>
      <c r="DT244" s="28"/>
      <c r="DU244" s="28"/>
      <c r="DV244" s="28"/>
      <c r="DW244" s="28"/>
      <c r="DX244" s="28"/>
      <c r="DY244" s="28"/>
      <c r="DZ244" s="28"/>
      <c r="EA244" s="28"/>
      <c r="EB244" s="28"/>
      <c r="EC244" s="28"/>
      <c r="ED244" s="28"/>
      <c r="EE244" s="28"/>
      <c r="EF244" s="28"/>
      <c r="EG244" s="28"/>
      <c r="EH244" s="28"/>
      <c r="EI244" s="28"/>
      <c r="EJ244" s="28"/>
      <c r="EK244" s="28"/>
      <c r="EL244" s="28"/>
      <c r="EM244" s="28"/>
      <c r="EN244" s="28"/>
      <c r="EO244" s="28"/>
      <c r="EP244" s="28"/>
      <c r="EQ244" s="28"/>
      <c r="ER244" s="28"/>
      <c r="ES244" s="28"/>
      <c r="ET244" s="28"/>
      <c r="EU244" s="28"/>
      <c r="EV244" s="28"/>
      <c r="EW244" s="28"/>
      <c r="EX244" s="28"/>
      <c r="EY244" s="28"/>
      <c r="EZ244" s="28"/>
      <c r="FA244" s="28"/>
      <c r="FB244" s="28"/>
      <c r="FC244" s="28"/>
      <c r="FD244" s="28"/>
      <c r="FE244" s="28"/>
      <c r="FF244" s="28"/>
      <c r="FG244" s="28"/>
      <c r="FH244" s="28"/>
      <c r="FI244" s="28"/>
      <c r="FJ244" s="28"/>
      <c r="FK244" s="28"/>
      <c r="FL244" s="28"/>
      <c r="FM244" s="28"/>
      <c r="FN244" s="28"/>
      <c r="FO244" s="28"/>
      <c r="FP244" s="28"/>
      <c r="FQ244" s="28"/>
      <c r="FR244" s="28"/>
      <c r="FS244" s="28"/>
      <c r="FT244" s="28"/>
      <c r="FU244" s="28"/>
      <c r="FV244" s="28"/>
      <c r="FW244" s="28"/>
      <c r="FX244" s="28"/>
      <c r="FY244" s="28"/>
      <c r="FZ244" s="28"/>
      <c r="GA244" s="28"/>
      <c r="GB244" s="28"/>
      <c r="GC244" s="28"/>
      <c r="GD244" s="28"/>
      <c r="GE244" s="28"/>
      <c r="GF244" s="28"/>
      <c r="GG244" s="28"/>
      <c r="GH244" s="28"/>
      <c r="GI244" s="28"/>
      <c r="GJ244" s="28"/>
      <c r="GK244" s="28"/>
      <c r="GL244" s="28"/>
      <c r="GM244" s="28"/>
      <c r="GN244" s="28"/>
      <c r="GO244" s="28"/>
      <c r="GP244" s="28"/>
      <c r="GQ244" s="28"/>
      <c r="GR244" s="28"/>
      <c r="GS244" s="28"/>
      <c r="GT244" s="28"/>
      <c r="GU244" s="28"/>
      <c r="GV244" s="28"/>
      <c r="GW244" s="28"/>
      <c r="GX244" s="28"/>
      <c r="GY244" s="28"/>
      <c r="GZ244" s="28"/>
      <c r="HA244" s="28"/>
      <c r="HB244" s="28"/>
      <c r="HC244" s="28"/>
      <c r="HD244" s="28"/>
      <c r="HE244" s="28"/>
      <c r="HF244" s="28"/>
      <c r="HG244" s="28"/>
      <c r="HH244" s="28"/>
      <c r="HI244" s="28"/>
      <c r="HJ244" s="28"/>
      <c r="HK244" s="28"/>
      <c r="HL244" s="28"/>
      <c r="HM244" s="28"/>
      <c r="HN244" s="28"/>
      <c r="HO244" s="28"/>
      <c r="HP244" s="28"/>
      <c r="HQ244" s="28"/>
      <c r="HR244" s="28"/>
      <c r="HS244" s="28"/>
      <c r="HT244" s="28"/>
      <c r="HU244" s="28"/>
      <c r="HV244" s="28"/>
      <c r="HW244" s="28"/>
      <c r="HX244" s="28"/>
      <c r="HY244" s="28"/>
      <c r="HZ244" s="28"/>
      <c r="IA244" s="28"/>
      <c r="IB244" s="28"/>
      <c r="IC244" s="28"/>
      <c r="ID244" s="28"/>
      <c r="IE244" s="28"/>
      <c r="IF244" s="28"/>
      <c r="IG244" s="28"/>
      <c r="IH244" s="28"/>
      <c r="II244" s="28"/>
      <c r="IJ244" s="28"/>
      <c r="IK244" s="28"/>
      <c r="IL244" s="28"/>
      <c r="IM244" s="28"/>
      <c r="IN244" s="28"/>
      <c r="IO244" s="28"/>
      <c r="IP244" s="28"/>
      <c r="IQ244" s="28"/>
      <c r="IR244" s="28"/>
      <c r="IS244" s="28"/>
      <c r="IT244" s="28"/>
      <c r="IU244" s="28"/>
      <c r="IV244" s="28"/>
      <c r="IW244" s="28"/>
    </row>
    <row r="245" spans="1:257" s="1" customFormat="1" hidden="1">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49"/>
      <c r="AC245" s="49"/>
      <c r="AD245" s="49"/>
      <c r="AE245" s="267" t="s">
        <v>530</v>
      </c>
      <c r="AF245" s="280" t="s">
        <v>527</v>
      </c>
      <c r="AG245" s="267">
        <v>1000</v>
      </c>
      <c r="AH245" s="224" t="e">
        <f>NA()</f>
        <v>#N/A</v>
      </c>
      <c r="AI245" s="224" t="e">
        <f>NA()</f>
        <v>#N/A</v>
      </c>
      <c r="AJ245" s="224" t="e">
        <f>NA()</f>
        <v>#N/A</v>
      </c>
      <c r="AK245" s="51"/>
      <c r="AL245" s="24"/>
      <c r="AM245" s="51"/>
      <c r="AN245" s="50"/>
      <c r="AO245" s="50"/>
      <c r="AP245" s="58"/>
      <c r="AQ245" s="58"/>
      <c r="AR245" s="58"/>
      <c r="AS245" s="58"/>
      <c r="AT245" s="58"/>
      <c r="AU245" s="49"/>
      <c r="AV245" s="49"/>
      <c r="AW245" s="55"/>
      <c r="AX245" s="55"/>
      <c r="AY245" s="55"/>
      <c r="AZ245" s="55"/>
      <c r="BA245" s="55"/>
      <c r="BB245" s="55"/>
      <c r="BC245" s="28"/>
      <c r="BD245" s="28"/>
      <c r="BE245" s="28"/>
      <c r="BF245" s="28"/>
      <c r="BG245" s="28"/>
      <c r="BH245" s="28"/>
      <c r="BI245" s="28"/>
      <c r="BJ245" s="28"/>
      <c r="BK245" s="28"/>
      <c r="BL245" s="28"/>
      <c r="BM245" s="28"/>
      <c r="BN245" s="28"/>
      <c r="BO245" s="28"/>
      <c r="BP245" s="28"/>
      <c r="BQ245" s="28"/>
      <c r="BR245" s="28"/>
      <c r="BS245" s="28"/>
      <c r="BT245" s="28"/>
      <c r="BU245" s="28"/>
      <c r="BV245" s="28"/>
      <c r="BW245" s="28"/>
      <c r="BX245" s="28"/>
      <c r="BY245" s="28"/>
      <c r="BZ245" s="28"/>
      <c r="CA245" s="28"/>
      <c r="CB245" s="28"/>
      <c r="CC245" s="28"/>
      <c r="CD245" s="28"/>
      <c r="CE245" s="28"/>
      <c r="CF245" s="28"/>
      <c r="CG245" s="28"/>
      <c r="CH245" s="28"/>
      <c r="CI245" s="28"/>
      <c r="CJ245" s="28"/>
      <c r="CK245" s="28"/>
      <c r="CL245" s="28"/>
      <c r="CM245" s="28"/>
      <c r="CN245" s="28"/>
      <c r="CO245" s="28"/>
      <c r="CP245" s="28"/>
      <c r="CQ245" s="28"/>
      <c r="CR245" s="28"/>
      <c r="CS245" s="28"/>
      <c r="CT245" s="28"/>
      <c r="CU245" s="28"/>
      <c r="CV245" s="28"/>
      <c r="CW245" s="28"/>
      <c r="CX245" s="28"/>
      <c r="CY245" s="28"/>
      <c r="CZ245" s="28"/>
      <c r="DA245" s="28"/>
      <c r="DB245" s="28"/>
      <c r="DC245" s="28"/>
      <c r="DD245" s="28"/>
      <c r="DE245" s="28"/>
      <c r="DF245" s="28"/>
      <c r="DG245" s="28"/>
      <c r="DH245" s="28"/>
      <c r="DI245" s="28"/>
      <c r="DJ245" s="28"/>
      <c r="DK245" s="28"/>
      <c r="DL245" s="28"/>
      <c r="DM245" s="28"/>
      <c r="DN245" s="28"/>
      <c r="DO245" s="28"/>
      <c r="DP245" s="28"/>
      <c r="DQ245" s="28"/>
      <c r="DR245" s="28"/>
      <c r="DS245" s="28"/>
      <c r="DT245" s="28"/>
      <c r="DU245" s="28"/>
      <c r="DV245" s="28"/>
      <c r="DW245" s="28"/>
      <c r="DX245" s="28"/>
      <c r="DY245" s="28"/>
      <c r="DZ245" s="28"/>
      <c r="EA245" s="28"/>
      <c r="EB245" s="28"/>
      <c r="EC245" s="28"/>
      <c r="ED245" s="28"/>
      <c r="EE245" s="28"/>
      <c r="EF245" s="28"/>
      <c r="EG245" s="28"/>
      <c r="EH245" s="28"/>
      <c r="EI245" s="28"/>
      <c r="EJ245" s="28"/>
      <c r="EK245" s="28"/>
      <c r="EL245" s="28"/>
      <c r="EM245" s="28"/>
      <c r="EN245" s="28"/>
      <c r="EO245" s="28"/>
      <c r="EP245" s="28"/>
      <c r="EQ245" s="28"/>
      <c r="ER245" s="28"/>
      <c r="ES245" s="28"/>
      <c r="ET245" s="28"/>
      <c r="EU245" s="28"/>
      <c r="EV245" s="28"/>
      <c r="EW245" s="28"/>
      <c r="EX245" s="28"/>
      <c r="EY245" s="28"/>
      <c r="EZ245" s="28"/>
      <c r="FA245" s="28"/>
      <c r="FB245" s="28"/>
      <c r="FC245" s="28"/>
      <c r="FD245" s="28"/>
      <c r="FE245" s="28"/>
      <c r="FF245" s="28"/>
      <c r="FG245" s="28"/>
      <c r="FH245" s="28"/>
      <c r="FI245" s="28"/>
      <c r="FJ245" s="28"/>
      <c r="FK245" s="28"/>
      <c r="FL245" s="28"/>
      <c r="FM245" s="28"/>
      <c r="FN245" s="28"/>
      <c r="FO245" s="28"/>
      <c r="FP245" s="28"/>
      <c r="FQ245" s="28"/>
      <c r="FR245" s="28"/>
      <c r="FS245" s="28"/>
      <c r="FT245" s="28"/>
      <c r="FU245" s="28"/>
      <c r="FV245" s="28"/>
      <c r="FW245" s="28"/>
      <c r="FX245" s="28"/>
      <c r="FY245" s="28"/>
      <c r="FZ245" s="28"/>
      <c r="GA245" s="28"/>
      <c r="GB245" s="28"/>
      <c r="GC245" s="28"/>
      <c r="GD245" s="28"/>
      <c r="GE245" s="28"/>
      <c r="GF245" s="28"/>
      <c r="GG245" s="28"/>
      <c r="GH245" s="28"/>
      <c r="GI245" s="28"/>
      <c r="GJ245" s="28"/>
      <c r="GK245" s="28"/>
      <c r="GL245" s="28"/>
      <c r="GM245" s="28"/>
      <c r="GN245" s="28"/>
      <c r="GO245" s="28"/>
      <c r="GP245" s="28"/>
      <c r="GQ245" s="28"/>
      <c r="GR245" s="28"/>
      <c r="GS245" s="28"/>
      <c r="GT245" s="28"/>
      <c r="GU245" s="28"/>
      <c r="GV245" s="28"/>
      <c r="GW245" s="28"/>
      <c r="GX245" s="28"/>
      <c r="GY245" s="28"/>
      <c r="GZ245" s="28"/>
      <c r="HA245" s="28"/>
      <c r="HB245" s="28"/>
      <c r="HC245" s="28"/>
      <c r="HD245" s="28"/>
      <c r="HE245" s="28"/>
      <c r="HF245" s="28"/>
      <c r="HG245" s="28"/>
      <c r="HH245" s="28"/>
      <c r="HI245" s="28"/>
      <c r="HJ245" s="28"/>
      <c r="HK245" s="28"/>
      <c r="HL245" s="28"/>
      <c r="HM245" s="28"/>
      <c r="HN245" s="28"/>
      <c r="HO245" s="28"/>
      <c r="HP245" s="28"/>
      <c r="HQ245" s="28"/>
      <c r="HR245" s="28"/>
      <c r="HS245" s="28"/>
      <c r="HT245" s="28"/>
      <c r="HU245" s="28"/>
      <c r="HV245" s="28"/>
      <c r="HW245" s="28"/>
      <c r="HX245" s="28"/>
      <c r="HY245" s="28"/>
      <c r="HZ245" s="28"/>
      <c r="IA245" s="28"/>
      <c r="IB245" s="28"/>
      <c r="IC245" s="28"/>
      <c r="ID245" s="28"/>
      <c r="IE245" s="28"/>
      <c r="IF245" s="28"/>
      <c r="IG245" s="28"/>
      <c r="IH245" s="28"/>
      <c r="II245" s="28"/>
      <c r="IJ245" s="28"/>
      <c r="IK245" s="28"/>
      <c r="IL245" s="28"/>
      <c r="IM245" s="28"/>
      <c r="IN245" s="28"/>
      <c r="IO245" s="28"/>
      <c r="IP245" s="28"/>
      <c r="IQ245" s="28"/>
      <c r="IR245" s="28"/>
      <c r="IS245" s="28"/>
      <c r="IT245" s="28"/>
      <c r="IU245" s="28"/>
      <c r="IV245" s="28"/>
      <c r="IW245" s="28"/>
    </row>
    <row r="246" spans="1:257" s="1" customFormat="1" hidden="1">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49"/>
      <c r="AC246" s="49"/>
      <c r="AD246" s="49"/>
      <c r="AE246" s="267" t="s">
        <v>531</v>
      </c>
      <c r="AF246" s="280" t="s">
        <v>527</v>
      </c>
      <c r="AG246" s="267">
        <v>1000</v>
      </c>
      <c r="AH246" s="224" t="e">
        <f>NA()</f>
        <v>#N/A</v>
      </c>
      <c r="AI246" s="224" t="e">
        <f>NA()</f>
        <v>#N/A</v>
      </c>
      <c r="AJ246" s="224" t="e">
        <f>NA()</f>
        <v>#N/A</v>
      </c>
      <c r="AK246" s="51"/>
      <c r="AL246" s="51"/>
      <c r="AM246" s="51"/>
      <c r="AN246" s="50"/>
      <c r="AO246" s="50"/>
      <c r="AP246" s="58"/>
      <c r="AQ246" s="58"/>
      <c r="AR246" s="58"/>
      <c r="AS246" s="58"/>
      <c r="AT246" s="58"/>
      <c r="AU246" s="49"/>
      <c r="AV246" s="49"/>
      <c r="AW246" s="55"/>
      <c r="AX246" s="55"/>
      <c r="AY246" s="55"/>
      <c r="AZ246" s="55"/>
      <c r="BA246" s="55"/>
      <c r="BB246" s="55"/>
      <c r="BC246" s="28"/>
      <c r="BD246" s="28"/>
      <c r="BE246" s="28"/>
      <c r="BF246" s="28"/>
      <c r="BG246" s="28"/>
      <c r="BH246" s="28"/>
      <c r="BI246" s="28"/>
      <c r="BJ246" s="28"/>
      <c r="BK246" s="28"/>
      <c r="BL246" s="28"/>
      <c r="BM246" s="28"/>
      <c r="BN246" s="28"/>
      <c r="BO246" s="28"/>
      <c r="BP246" s="28"/>
      <c r="BQ246" s="28"/>
      <c r="BR246" s="28"/>
      <c r="BS246" s="28"/>
      <c r="BT246" s="28"/>
      <c r="BU246" s="28"/>
      <c r="BV246" s="28"/>
      <c r="BW246" s="28"/>
      <c r="BX246" s="28"/>
      <c r="BY246" s="28"/>
      <c r="BZ246" s="28"/>
      <c r="CA246" s="28"/>
      <c r="CB246" s="28"/>
      <c r="CC246" s="28"/>
      <c r="CD246" s="28"/>
      <c r="CE246" s="28"/>
      <c r="CF246" s="28"/>
      <c r="CG246" s="28"/>
      <c r="CH246" s="28"/>
      <c r="CI246" s="28"/>
      <c r="CJ246" s="28"/>
      <c r="CK246" s="28"/>
      <c r="CL246" s="28"/>
      <c r="CM246" s="28"/>
      <c r="CN246" s="28"/>
      <c r="CO246" s="28"/>
      <c r="CP246" s="28"/>
      <c r="CQ246" s="28"/>
      <c r="CR246" s="28"/>
      <c r="CS246" s="28"/>
      <c r="CT246" s="28"/>
      <c r="CU246" s="28"/>
      <c r="CV246" s="28"/>
      <c r="CW246" s="28"/>
      <c r="CX246" s="28"/>
      <c r="CY246" s="28"/>
      <c r="CZ246" s="28"/>
      <c r="DA246" s="28"/>
      <c r="DB246" s="28"/>
      <c r="DC246" s="28"/>
      <c r="DD246" s="28"/>
      <c r="DE246" s="28"/>
      <c r="DF246" s="28"/>
      <c r="DG246" s="28"/>
      <c r="DH246" s="28"/>
      <c r="DI246" s="28"/>
      <c r="DJ246" s="28"/>
      <c r="DK246" s="28"/>
      <c r="DL246" s="28"/>
      <c r="DM246" s="28"/>
      <c r="DN246" s="28"/>
      <c r="DO246" s="28"/>
      <c r="DP246" s="28"/>
      <c r="DQ246" s="28"/>
      <c r="DR246" s="28"/>
      <c r="DS246" s="28"/>
      <c r="DT246" s="28"/>
      <c r="DU246" s="28"/>
      <c r="DV246" s="28"/>
      <c r="DW246" s="28"/>
      <c r="DX246" s="28"/>
      <c r="DY246" s="28"/>
      <c r="DZ246" s="28"/>
      <c r="EA246" s="28"/>
      <c r="EB246" s="28"/>
      <c r="EC246" s="28"/>
      <c r="ED246" s="28"/>
      <c r="EE246" s="28"/>
      <c r="EF246" s="28"/>
      <c r="EG246" s="28"/>
      <c r="EH246" s="28"/>
      <c r="EI246" s="28"/>
      <c r="EJ246" s="28"/>
      <c r="EK246" s="28"/>
      <c r="EL246" s="28"/>
      <c r="EM246" s="28"/>
      <c r="EN246" s="28"/>
      <c r="EO246" s="28"/>
      <c r="EP246" s="28"/>
      <c r="EQ246" s="28"/>
      <c r="ER246" s="28"/>
      <c r="ES246" s="28"/>
      <c r="ET246" s="28"/>
      <c r="EU246" s="28"/>
      <c r="EV246" s="28"/>
      <c r="EW246" s="28"/>
      <c r="EX246" s="28"/>
      <c r="EY246" s="28"/>
      <c r="EZ246" s="28"/>
      <c r="FA246" s="28"/>
      <c r="FB246" s="28"/>
      <c r="FC246" s="28"/>
      <c r="FD246" s="28"/>
      <c r="FE246" s="28"/>
      <c r="FF246" s="28"/>
      <c r="FG246" s="28"/>
      <c r="FH246" s="28"/>
      <c r="FI246" s="28"/>
      <c r="FJ246" s="28"/>
      <c r="FK246" s="28"/>
      <c r="FL246" s="28"/>
      <c r="FM246" s="28"/>
      <c r="FN246" s="28"/>
      <c r="FO246" s="28"/>
      <c r="FP246" s="28"/>
      <c r="FQ246" s="28"/>
      <c r="FR246" s="28"/>
      <c r="FS246" s="28"/>
      <c r="FT246" s="28"/>
      <c r="FU246" s="28"/>
      <c r="FV246" s="28"/>
      <c r="FW246" s="28"/>
      <c r="FX246" s="28"/>
      <c r="FY246" s="28"/>
      <c r="FZ246" s="28"/>
      <c r="GA246" s="28"/>
      <c r="GB246" s="28"/>
      <c r="GC246" s="28"/>
      <c r="GD246" s="28"/>
      <c r="GE246" s="28"/>
      <c r="GF246" s="28"/>
      <c r="GG246" s="28"/>
      <c r="GH246" s="28"/>
      <c r="GI246" s="28"/>
      <c r="GJ246" s="28"/>
      <c r="GK246" s="28"/>
      <c r="GL246" s="28"/>
      <c r="GM246" s="28"/>
      <c r="GN246" s="28"/>
      <c r="GO246" s="28"/>
      <c r="GP246" s="28"/>
      <c r="GQ246" s="28"/>
      <c r="GR246" s="28"/>
      <c r="GS246" s="28"/>
      <c r="GT246" s="28"/>
      <c r="GU246" s="28"/>
      <c r="GV246" s="28"/>
      <c r="GW246" s="28"/>
      <c r="GX246" s="28"/>
      <c r="GY246" s="28"/>
      <c r="GZ246" s="28"/>
      <c r="HA246" s="28"/>
      <c r="HB246" s="28"/>
      <c r="HC246" s="28"/>
      <c r="HD246" s="28"/>
      <c r="HE246" s="28"/>
      <c r="HF246" s="28"/>
      <c r="HG246" s="28"/>
      <c r="HH246" s="28"/>
      <c r="HI246" s="28"/>
      <c r="HJ246" s="28"/>
      <c r="HK246" s="28"/>
      <c r="HL246" s="28"/>
      <c r="HM246" s="28"/>
      <c r="HN246" s="28"/>
      <c r="HO246" s="28"/>
      <c r="HP246" s="28"/>
      <c r="HQ246" s="28"/>
      <c r="HR246" s="28"/>
      <c r="HS246" s="28"/>
      <c r="HT246" s="28"/>
      <c r="HU246" s="28"/>
      <c r="HV246" s="28"/>
      <c r="HW246" s="28"/>
      <c r="HX246" s="28"/>
      <c r="HY246" s="28"/>
      <c r="HZ246" s="28"/>
      <c r="IA246" s="28"/>
      <c r="IB246" s="28"/>
      <c r="IC246" s="28"/>
      <c r="ID246" s="28"/>
      <c r="IE246" s="28"/>
      <c r="IF246" s="28"/>
      <c r="IG246" s="28"/>
      <c r="IH246" s="28"/>
      <c r="II246" s="28"/>
      <c r="IJ246" s="28"/>
      <c r="IK246" s="28"/>
      <c r="IL246" s="28"/>
      <c r="IM246" s="28"/>
      <c r="IN246" s="28"/>
      <c r="IO246" s="28"/>
      <c r="IP246" s="28"/>
      <c r="IQ246" s="28"/>
      <c r="IR246" s="28"/>
      <c r="IS246" s="28"/>
      <c r="IT246" s="28"/>
      <c r="IU246" s="28"/>
      <c r="IV246" s="28"/>
      <c r="IW246" s="28"/>
    </row>
    <row r="247" spans="1:257" s="1" customFormat="1" hidden="1">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49"/>
      <c r="AC247" s="49"/>
      <c r="AD247" s="49"/>
      <c r="AE247" s="267" t="s">
        <v>298</v>
      </c>
      <c r="AF247" s="280" t="s">
        <v>532</v>
      </c>
      <c r="AG247" s="267">
        <v>2</v>
      </c>
      <c r="AH247" s="224" t="e">
        <f>NA()</f>
        <v>#N/A</v>
      </c>
      <c r="AI247" s="224" t="e">
        <f>NA()</f>
        <v>#N/A</v>
      </c>
      <c r="AJ247" s="298">
        <v>0.3</v>
      </c>
      <c r="AK247" s="51"/>
      <c r="AL247" s="51"/>
      <c r="AM247" s="51"/>
      <c r="AN247" s="50"/>
      <c r="AO247" s="50"/>
      <c r="AP247" s="58"/>
      <c r="AQ247" s="58"/>
      <c r="AR247" s="58"/>
      <c r="AS247" s="58"/>
      <c r="AT247" s="58"/>
      <c r="AU247" s="49"/>
      <c r="AV247" s="49"/>
      <c r="AW247" s="55"/>
      <c r="AX247" s="55"/>
      <c r="AY247" s="55"/>
      <c r="AZ247" s="55"/>
      <c r="BA247" s="55"/>
      <c r="BB247" s="55"/>
      <c r="BC247" s="28"/>
      <c r="BD247" s="28"/>
      <c r="BE247" s="28"/>
      <c r="BF247" s="28"/>
      <c r="BG247" s="28"/>
      <c r="BH247" s="28"/>
      <c r="BI247" s="28"/>
      <c r="BJ247" s="28"/>
      <c r="BK247" s="28"/>
      <c r="BL247" s="28"/>
      <c r="BM247" s="28"/>
      <c r="BN247" s="28"/>
      <c r="BO247" s="28"/>
      <c r="BP247" s="28"/>
      <c r="BQ247" s="28"/>
      <c r="BR247" s="28"/>
      <c r="BS247" s="28"/>
      <c r="BT247" s="28"/>
      <c r="BU247" s="28"/>
      <c r="BV247" s="28"/>
      <c r="BW247" s="28"/>
      <c r="BX247" s="28"/>
      <c r="BY247" s="28"/>
      <c r="BZ247" s="28"/>
      <c r="CA247" s="28"/>
      <c r="CB247" s="28"/>
      <c r="CC247" s="28"/>
      <c r="CD247" s="28"/>
      <c r="CE247" s="28"/>
      <c r="CF247" s="28"/>
      <c r="CG247" s="28"/>
      <c r="CH247" s="28"/>
      <c r="CI247" s="28"/>
      <c r="CJ247" s="28"/>
      <c r="CK247" s="28"/>
      <c r="CL247" s="28"/>
      <c r="CM247" s="28"/>
      <c r="CN247" s="28"/>
      <c r="CO247" s="28"/>
      <c r="CP247" s="28"/>
      <c r="CQ247" s="28"/>
      <c r="CR247" s="28"/>
      <c r="CS247" s="28"/>
      <c r="CT247" s="28"/>
      <c r="CU247" s="28"/>
      <c r="CV247" s="28"/>
      <c r="CW247" s="28"/>
      <c r="CX247" s="28"/>
      <c r="CY247" s="28"/>
      <c r="CZ247" s="28"/>
      <c r="DA247" s="28"/>
      <c r="DB247" s="28"/>
      <c r="DC247" s="28"/>
      <c r="DD247" s="28"/>
      <c r="DE247" s="28"/>
      <c r="DF247" s="28"/>
      <c r="DG247" s="28"/>
      <c r="DH247" s="28"/>
      <c r="DI247" s="28"/>
      <c r="DJ247" s="28"/>
      <c r="DK247" s="28"/>
      <c r="DL247" s="28"/>
      <c r="DM247" s="28"/>
      <c r="DN247" s="28"/>
      <c r="DO247" s="28"/>
      <c r="DP247" s="28"/>
      <c r="DQ247" s="28"/>
      <c r="DR247" s="28"/>
      <c r="DS247" s="28"/>
      <c r="DT247" s="28"/>
      <c r="DU247" s="28"/>
      <c r="DV247" s="28"/>
      <c r="DW247" s="28"/>
      <c r="DX247" s="28"/>
      <c r="DY247" s="28"/>
      <c r="DZ247" s="28"/>
      <c r="EA247" s="28"/>
      <c r="EB247" s="28"/>
      <c r="EC247" s="28"/>
      <c r="ED247" s="28"/>
      <c r="EE247" s="28"/>
      <c r="EF247" s="28"/>
      <c r="EG247" s="28"/>
      <c r="EH247" s="28"/>
      <c r="EI247" s="28"/>
      <c r="EJ247" s="28"/>
      <c r="EK247" s="28"/>
      <c r="EL247" s="28"/>
      <c r="EM247" s="28"/>
      <c r="EN247" s="28"/>
      <c r="EO247" s="28"/>
      <c r="EP247" s="28"/>
      <c r="EQ247" s="28"/>
      <c r="ER247" s="28"/>
      <c r="ES247" s="28"/>
      <c r="ET247" s="28"/>
      <c r="EU247" s="28"/>
      <c r="EV247" s="28"/>
      <c r="EW247" s="28"/>
      <c r="EX247" s="28"/>
      <c r="EY247" s="28"/>
      <c r="EZ247" s="28"/>
      <c r="FA247" s="28"/>
      <c r="FB247" s="28"/>
      <c r="FC247" s="28"/>
      <c r="FD247" s="28"/>
      <c r="FE247" s="28"/>
      <c r="FF247" s="28"/>
      <c r="FG247" s="28"/>
      <c r="FH247" s="28"/>
      <c r="FI247" s="28"/>
      <c r="FJ247" s="28"/>
      <c r="FK247" s="28"/>
      <c r="FL247" s="28"/>
      <c r="FM247" s="28"/>
      <c r="FN247" s="28"/>
      <c r="FO247" s="28"/>
      <c r="FP247" s="28"/>
      <c r="FQ247" s="28"/>
      <c r="FR247" s="28"/>
      <c r="FS247" s="28"/>
      <c r="FT247" s="28"/>
      <c r="FU247" s="28"/>
      <c r="FV247" s="28"/>
      <c r="FW247" s="28"/>
      <c r="FX247" s="28"/>
      <c r="FY247" s="28"/>
      <c r="FZ247" s="28"/>
      <c r="GA247" s="28"/>
      <c r="GB247" s="28"/>
      <c r="GC247" s="28"/>
      <c r="GD247" s="28"/>
      <c r="GE247" s="28"/>
      <c r="GF247" s="28"/>
      <c r="GG247" s="28"/>
      <c r="GH247" s="28"/>
      <c r="GI247" s="28"/>
      <c r="GJ247" s="28"/>
      <c r="GK247" s="28"/>
      <c r="GL247" s="28"/>
      <c r="GM247" s="28"/>
      <c r="GN247" s="28"/>
      <c r="GO247" s="28"/>
      <c r="GP247" s="28"/>
      <c r="GQ247" s="28"/>
      <c r="GR247" s="28"/>
      <c r="GS247" s="28"/>
      <c r="GT247" s="28"/>
      <c r="GU247" s="28"/>
      <c r="GV247" s="28"/>
      <c r="GW247" s="28"/>
      <c r="GX247" s="28"/>
      <c r="GY247" s="28"/>
      <c r="GZ247" s="28"/>
      <c r="HA247" s="28"/>
      <c r="HB247" s="28"/>
      <c r="HC247" s="28"/>
      <c r="HD247" s="28"/>
      <c r="HE247" s="28"/>
      <c r="HF247" s="28"/>
      <c r="HG247" s="28"/>
      <c r="HH247" s="28"/>
      <c r="HI247" s="28"/>
      <c r="HJ247" s="28"/>
      <c r="HK247" s="28"/>
      <c r="HL247" s="28"/>
      <c r="HM247" s="28"/>
      <c r="HN247" s="28"/>
      <c r="HO247" s="28"/>
      <c r="HP247" s="28"/>
      <c r="HQ247" s="28"/>
      <c r="HR247" s="28"/>
      <c r="HS247" s="28"/>
      <c r="HT247" s="28"/>
      <c r="HU247" s="28"/>
      <c r="HV247" s="28"/>
      <c r="HW247" s="28"/>
      <c r="HX247" s="28"/>
      <c r="HY247" s="28"/>
      <c r="HZ247" s="28"/>
      <c r="IA247" s="28"/>
      <c r="IB247" s="28"/>
      <c r="IC247" s="28"/>
      <c r="ID247" s="28"/>
      <c r="IE247" s="28"/>
      <c r="IF247" s="28"/>
      <c r="IG247" s="28"/>
      <c r="IH247" s="28"/>
      <c r="II247" s="28"/>
      <c r="IJ247" s="28"/>
      <c r="IK247" s="28"/>
      <c r="IL247" s="28"/>
      <c r="IM247" s="28"/>
      <c r="IN247" s="28"/>
      <c r="IO247" s="28"/>
      <c r="IP247" s="28"/>
      <c r="IQ247" s="28"/>
      <c r="IR247" s="28"/>
      <c r="IS247" s="28"/>
      <c r="IT247" s="28"/>
      <c r="IU247" s="28"/>
      <c r="IV247" s="28"/>
      <c r="IW247" s="28"/>
    </row>
    <row r="248" spans="1:257" s="1" customFormat="1" hidden="1">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49"/>
      <c r="AC248" s="49"/>
      <c r="AD248" s="49"/>
      <c r="AE248" s="295" t="s">
        <v>533</v>
      </c>
      <c r="AF248" s="280" t="s">
        <v>429</v>
      </c>
      <c r="AG248" s="267">
        <v>15</v>
      </c>
      <c r="AH248" s="224" t="e">
        <f>NA()</f>
        <v>#N/A</v>
      </c>
      <c r="AI248" s="298">
        <v>15.2</v>
      </c>
      <c r="AJ248" s="298">
        <v>16.14</v>
      </c>
      <c r="AK248" s="300">
        <v>36.516903876610513</v>
      </c>
      <c r="AL248" s="301">
        <f t="shared" ref="AL248:AL265" si="60">AK248*0.75</f>
        <v>27.387677907457885</v>
      </c>
      <c r="AM248" s="51"/>
      <c r="AN248" s="50"/>
      <c r="AO248" s="50"/>
      <c r="AP248" s="58"/>
      <c r="AQ248" s="58"/>
      <c r="AR248" s="58"/>
      <c r="AS248" s="58"/>
      <c r="AT248" s="58"/>
      <c r="AU248" s="49"/>
      <c r="AV248" s="49"/>
      <c r="AW248" s="55"/>
      <c r="AX248" s="55"/>
      <c r="AY248" s="55"/>
      <c r="AZ248" s="55"/>
      <c r="BA248" s="55"/>
      <c r="BB248" s="55"/>
      <c r="BC248" s="28"/>
      <c r="BD248" s="28"/>
      <c r="BE248" s="28"/>
      <c r="BF248" s="28"/>
      <c r="BG248" s="28"/>
      <c r="BH248" s="28"/>
      <c r="BI248" s="28"/>
      <c r="BJ248" s="28"/>
      <c r="BK248" s="28"/>
      <c r="BL248" s="28"/>
      <c r="BM248" s="28"/>
      <c r="BN248" s="28"/>
      <c r="BO248" s="28"/>
      <c r="BP248" s="28"/>
      <c r="BQ248" s="28"/>
      <c r="BR248" s="28"/>
      <c r="BS248" s="28"/>
      <c r="BT248" s="28"/>
      <c r="BU248" s="28"/>
      <c r="BV248" s="28"/>
      <c r="BW248" s="28"/>
      <c r="BX248" s="28"/>
      <c r="BY248" s="28"/>
      <c r="BZ248" s="28"/>
      <c r="CA248" s="28"/>
      <c r="CB248" s="28"/>
      <c r="CC248" s="28"/>
      <c r="CD248" s="28"/>
      <c r="CE248" s="28"/>
      <c r="CF248" s="28"/>
      <c r="CG248" s="28"/>
      <c r="CH248" s="28"/>
      <c r="CI248" s="28"/>
      <c r="CJ248" s="28"/>
      <c r="CK248" s="28"/>
      <c r="CL248" s="28"/>
      <c r="CM248" s="28"/>
      <c r="CN248" s="28"/>
      <c r="CO248" s="28"/>
      <c r="CP248" s="28"/>
      <c r="CQ248" s="28"/>
      <c r="CR248" s="28"/>
      <c r="CS248" s="28"/>
      <c r="CT248" s="28"/>
      <c r="CU248" s="28"/>
      <c r="CV248" s="28"/>
      <c r="CW248" s="28"/>
      <c r="CX248" s="28"/>
      <c r="CY248" s="28"/>
      <c r="CZ248" s="28"/>
      <c r="DA248" s="28"/>
      <c r="DB248" s="28"/>
      <c r="DC248" s="28"/>
      <c r="DD248" s="28"/>
      <c r="DE248" s="28"/>
      <c r="DF248" s="28"/>
      <c r="DG248" s="28"/>
      <c r="DH248" s="28"/>
      <c r="DI248" s="28"/>
      <c r="DJ248" s="28"/>
      <c r="DK248" s="28"/>
      <c r="DL248" s="28"/>
      <c r="DM248" s="28"/>
      <c r="DN248" s="28"/>
      <c r="DO248" s="28"/>
      <c r="DP248" s="28"/>
      <c r="DQ248" s="28"/>
      <c r="DR248" s="28"/>
      <c r="DS248" s="28"/>
      <c r="DT248" s="28"/>
      <c r="DU248" s="28"/>
      <c r="DV248" s="28"/>
      <c r="DW248" s="28"/>
      <c r="DX248" s="28"/>
      <c r="DY248" s="28"/>
      <c r="DZ248" s="28"/>
      <c r="EA248" s="28"/>
      <c r="EB248" s="28"/>
      <c r="EC248" s="28"/>
      <c r="ED248" s="28"/>
      <c r="EE248" s="28"/>
      <c r="EF248" s="28"/>
      <c r="EG248" s="28"/>
      <c r="EH248" s="28"/>
      <c r="EI248" s="28"/>
      <c r="EJ248" s="28"/>
      <c r="EK248" s="28"/>
      <c r="EL248" s="28"/>
      <c r="EM248" s="28"/>
      <c r="EN248" s="28"/>
      <c r="EO248" s="28"/>
      <c r="EP248" s="28"/>
      <c r="EQ248" s="28"/>
      <c r="ER248" s="28"/>
      <c r="ES248" s="28"/>
      <c r="ET248" s="28"/>
      <c r="EU248" s="28"/>
      <c r="EV248" s="28"/>
      <c r="EW248" s="28"/>
      <c r="EX248" s="28"/>
      <c r="EY248" s="28"/>
      <c r="EZ248" s="28"/>
      <c r="FA248" s="28"/>
      <c r="FB248" s="28"/>
      <c r="FC248" s="28"/>
      <c r="FD248" s="28"/>
      <c r="FE248" s="28"/>
      <c r="FF248" s="28"/>
      <c r="FG248" s="28"/>
      <c r="FH248" s="28"/>
      <c r="FI248" s="28"/>
      <c r="FJ248" s="28"/>
      <c r="FK248" s="28"/>
      <c r="FL248" s="28"/>
      <c r="FM248" s="28"/>
      <c r="FN248" s="28"/>
      <c r="FO248" s="28"/>
      <c r="FP248" s="28"/>
      <c r="FQ248" s="28"/>
      <c r="FR248" s="28"/>
      <c r="FS248" s="28"/>
      <c r="FT248" s="28"/>
      <c r="FU248" s="28"/>
      <c r="FV248" s="28"/>
      <c r="FW248" s="28"/>
      <c r="FX248" s="28"/>
      <c r="FY248" s="28"/>
      <c r="FZ248" s="28"/>
      <c r="GA248" s="28"/>
      <c r="GB248" s="28"/>
      <c r="GC248" s="28"/>
      <c r="GD248" s="28"/>
      <c r="GE248" s="28"/>
      <c r="GF248" s="28"/>
      <c r="GG248" s="28"/>
      <c r="GH248" s="28"/>
      <c r="GI248" s="28"/>
      <c r="GJ248" s="28"/>
      <c r="GK248" s="28"/>
      <c r="GL248" s="28"/>
      <c r="GM248" s="28"/>
      <c r="GN248" s="28"/>
      <c r="GO248" s="28"/>
      <c r="GP248" s="28"/>
      <c r="GQ248" s="28"/>
      <c r="GR248" s="28"/>
      <c r="GS248" s="28"/>
      <c r="GT248" s="28"/>
      <c r="GU248" s="28"/>
      <c r="GV248" s="28"/>
      <c r="GW248" s="28"/>
      <c r="GX248" s="28"/>
      <c r="GY248" s="28"/>
      <c r="GZ248" s="28"/>
      <c r="HA248" s="28"/>
      <c r="HB248" s="28"/>
      <c r="HC248" s="28"/>
      <c r="HD248" s="28"/>
      <c r="HE248" s="28"/>
      <c r="HF248" s="28"/>
      <c r="HG248" s="28"/>
      <c r="HH248" s="28"/>
      <c r="HI248" s="28"/>
      <c r="HJ248" s="28"/>
      <c r="HK248" s="28"/>
      <c r="HL248" s="28"/>
      <c r="HM248" s="28"/>
      <c r="HN248" s="28"/>
      <c r="HO248" s="28"/>
      <c r="HP248" s="28"/>
      <c r="HQ248" s="28"/>
      <c r="HR248" s="28"/>
      <c r="HS248" s="28"/>
      <c r="HT248" s="28"/>
      <c r="HU248" s="28"/>
      <c r="HV248" s="28"/>
      <c r="HW248" s="28"/>
      <c r="HX248" s="28"/>
      <c r="HY248" s="28"/>
      <c r="HZ248" s="28"/>
      <c r="IA248" s="28"/>
      <c r="IB248" s="28"/>
      <c r="IC248" s="28"/>
      <c r="ID248" s="28"/>
      <c r="IE248" s="28"/>
      <c r="IF248" s="28"/>
      <c r="IG248" s="28"/>
      <c r="IH248" s="28"/>
      <c r="II248" s="28"/>
      <c r="IJ248" s="28"/>
      <c r="IK248" s="28"/>
      <c r="IL248" s="28"/>
      <c r="IM248" s="28"/>
      <c r="IN248" s="28"/>
      <c r="IO248" s="28"/>
      <c r="IP248" s="28"/>
      <c r="IQ248" s="28"/>
      <c r="IR248" s="28"/>
      <c r="IS248" s="28"/>
      <c r="IT248" s="28"/>
      <c r="IU248" s="28"/>
      <c r="IV248" s="28"/>
      <c r="IW248" s="28"/>
    </row>
    <row r="249" spans="1:257" s="1" customFormat="1" hidden="1">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49"/>
      <c r="AC249" s="49"/>
      <c r="AD249" s="49"/>
      <c r="AE249" s="295" t="s">
        <v>534</v>
      </c>
      <c r="AF249" s="280" t="s">
        <v>429</v>
      </c>
      <c r="AG249" s="267">
        <v>15</v>
      </c>
      <c r="AH249" s="224" t="e">
        <f>NA()</f>
        <v>#N/A</v>
      </c>
      <c r="AI249" s="298">
        <v>15.2</v>
      </c>
      <c r="AJ249" s="298">
        <v>16.14</v>
      </c>
      <c r="AK249" s="300">
        <v>36.516903876610513</v>
      </c>
      <c r="AL249" s="301">
        <f t="shared" si="60"/>
        <v>27.387677907457885</v>
      </c>
      <c r="AM249" s="51"/>
      <c r="AN249" s="50"/>
      <c r="AO249" s="50"/>
      <c r="AP249" s="58"/>
      <c r="AQ249" s="58"/>
      <c r="AR249" s="58"/>
      <c r="AS249" s="58"/>
      <c r="AT249" s="58"/>
      <c r="AU249" s="49"/>
      <c r="AV249" s="49"/>
      <c r="AW249" s="55"/>
      <c r="AX249" s="55"/>
      <c r="AY249" s="55"/>
      <c r="AZ249" s="55"/>
      <c r="BA249" s="55"/>
      <c r="BB249" s="55"/>
      <c r="BC249" s="28"/>
      <c r="BD249" s="28"/>
      <c r="BE249" s="28"/>
      <c r="BF249" s="28"/>
      <c r="BG249" s="28"/>
      <c r="BH249" s="28"/>
      <c r="BI249" s="28"/>
      <c r="BJ249" s="28"/>
      <c r="BK249" s="28"/>
      <c r="BL249" s="28"/>
      <c r="BM249" s="28"/>
      <c r="BN249" s="28"/>
      <c r="BO249" s="28"/>
      <c r="BP249" s="28"/>
      <c r="BQ249" s="28"/>
      <c r="BR249" s="28"/>
      <c r="BS249" s="28"/>
      <c r="BT249" s="28"/>
      <c r="BU249" s="28"/>
      <c r="BV249" s="28"/>
      <c r="BW249" s="28"/>
      <c r="BX249" s="28"/>
      <c r="BY249" s="28"/>
      <c r="BZ249" s="28"/>
      <c r="CA249" s="28"/>
      <c r="CB249" s="28"/>
      <c r="CC249" s="28"/>
      <c r="CD249" s="28"/>
      <c r="CE249" s="28"/>
      <c r="CF249" s="28"/>
      <c r="CG249" s="28"/>
      <c r="CH249" s="28"/>
      <c r="CI249" s="28"/>
      <c r="CJ249" s="28"/>
      <c r="CK249" s="28"/>
      <c r="CL249" s="28"/>
      <c r="CM249" s="28"/>
      <c r="CN249" s="28"/>
      <c r="CO249" s="28"/>
      <c r="CP249" s="28"/>
      <c r="CQ249" s="28"/>
      <c r="CR249" s="28"/>
      <c r="CS249" s="28"/>
      <c r="CT249" s="28"/>
      <c r="CU249" s="28"/>
      <c r="CV249" s="28"/>
      <c r="CW249" s="28"/>
      <c r="CX249" s="28"/>
      <c r="CY249" s="28"/>
      <c r="CZ249" s="28"/>
      <c r="DA249" s="28"/>
      <c r="DB249" s="28"/>
      <c r="DC249" s="28"/>
      <c r="DD249" s="28"/>
      <c r="DE249" s="28"/>
      <c r="DF249" s="28"/>
      <c r="DG249" s="28"/>
      <c r="DH249" s="28"/>
      <c r="DI249" s="28"/>
      <c r="DJ249" s="28"/>
      <c r="DK249" s="28"/>
      <c r="DL249" s="28"/>
      <c r="DM249" s="28"/>
      <c r="DN249" s="28"/>
      <c r="DO249" s="28"/>
      <c r="DP249" s="28"/>
      <c r="DQ249" s="28"/>
      <c r="DR249" s="28"/>
      <c r="DS249" s="28"/>
      <c r="DT249" s="28"/>
      <c r="DU249" s="28"/>
      <c r="DV249" s="28"/>
      <c r="DW249" s="28"/>
      <c r="DX249" s="28"/>
      <c r="DY249" s="28"/>
      <c r="DZ249" s="28"/>
      <c r="EA249" s="28"/>
      <c r="EB249" s="28"/>
      <c r="EC249" s="28"/>
      <c r="ED249" s="28"/>
      <c r="EE249" s="28"/>
      <c r="EF249" s="28"/>
      <c r="EG249" s="28"/>
      <c r="EH249" s="28"/>
      <c r="EI249" s="28"/>
      <c r="EJ249" s="28"/>
      <c r="EK249" s="28"/>
      <c r="EL249" s="28"/>
      <c r="EM249" s="28"/>
      <c r="EN249" s="28"/>
      <c r="EO249" s="28"/>
      <c r="EP249" s="28"/>
      <c r="EQ249" s="28"/>
      <c r="ER249" s="28"/>
      <c r="ES249" s="28"/>
      <c r="ET249" s="28"/>
      <c r="EU249" s="28"/>
      <c r="EV249" s="28"/>
      <c r="EW249" s="28"/>
      <c r="EX249" s="28"/>
      <c r="EY249" s="28"/>
      <c r="EZ249" s="28"/>
      <c r="FA249" s="28"/>
      <c r="FB249" s="28"/>
      <c r="FC249" s="28"/>
      <c r="FD249" s="28"/>
      <c r="FE249" s="28"/>
      <c r="FF249" s="28"/>
      <c r="FG249" s="28"/>
      <c r="FH249" s="28"/>
      <c r="FI249" s="28"/>
      <c r="FJ249" s="28"/>
      <c r="FK249" s="28"/>
      <c r="FL249" s="28"/>
      <c r="FM249" s="28"/>
      <c r="FN249" s="28"/>
      <c r="FO249" s="28"/>
      <c r="FP249" s="28"/>
      <c r="FQ249" s="28"/>
      <c r="FR249" s="28"/>
      <c r="FS249" s="28"/>
      <c r="FT249" s="28"/>
      <c r="FU249" s="28"/>
      <c r="FV249" s="28"/>
      <c r="FW249" s="28"/>
      <c r="FX249" s="28"/>
      <c r="FY249" s="28"/>
      <c r="FZ249" s="28"/>
      <c r="GA249" s="28"/>
      <c r="GB249" s="28"/>
      <c r="GC249" s="28"/>
      <c r="GD249" s="28"/>
      <c r="GE249" s="28"/>
      <c r="GF249" s="28"/>
      <c r="GG249" s="28"/>
      <c r="GH249" s="28"/>
      <c r="GI249" s="28"/>
      <c r="GJ249" s="28"/>
      <c r="GK249" s="28"/>
      <c r="GL249" s="28"/>
      <c r="GM249" s="28"/>
      <c r="GN249" s="28"/>
      <c r="GO249" s="28"/>
      <c r="GP249" s="28"/>
      <c r="GQ249" s="28"/>
      <c r="GR249" s="28"/>
      <c r="GS249" s="28"/>
      <c r="GT249" s="28"/>
      <c r="GU249" s="28"/>
      <c r="GV249" s="28"/>
      <c r="GW249" s="28"/>
      <c r="GX249" s="28"/>
      <c r="GY249" s="28"/>
      <c r="GZ249" s="28"/>
      <c r="HA249" s="28"/>
      <c r="HB249" s="28"/>
      <c r="HC249" s="28"/>
      <c r="HD249" s="28"/>
      <c r="HE249" s="28"/>
      <c r="HF249" s="28"/>
      <c r="HG249" s="28"/>
      <c r="HH249" s="28"/>
      <c r="HI249" s="28"/>
      <c r="HJ249" s="28"/>
      <c r="HK249" s="28"/>
      <c r="HL249" s="28"/>
      <c r="HM249" s="28"/>
      <c r="HN249" s="28"/>
      <c r="HO249" s="28"/>
      <c r="HP249" s="28"/>
      <c r="HQ249" s="28"/>
      <c r="HR249" s="28"/>
      <c r="HS249" s="28"/>
      <c r="HT249" s="28"/>
      <c r="HU249" s="28"/>
      <c r="HV249" s="28"/>
      <c r="HW249" s="28"/>
      <c r="HX249" s="28"/>
      <c r="HY249" s="28"/>
      <c r="HZ249" s="28"/>
      <c r="IA249" s="28"/>
      <c r="IB249" s="28"/>
      <c r="IC249" s="28"/>
      <c r="ID249" s="28"/>
      <c r="IE249" s="28"/>
      <c r="IF249" s="28"/>
      <c r="IG249" s="28"/>
      <c r="IH249" s="28"/>
      <c r="II249" s="28"/>
      <c r="IJ249" s="28"/>
      <c r="IK249" s="28"/>
      <c r="IL249" s="28"/>
      <c r="IM249" s="28"/>
      <c r="IN249" s="28"/>
      <c r="IO249" s="28"/>
      <c r="IP249" s="28"/>
      <c r="IQ249" s="28"/>
      <c r="IR249" s="28"/>
      <c r="IS249" s="28"/>
      <c r="IT249" s="28"/>
      <c r="IU249" s="28"/>
      <c r="IV249" s="28"/>
      <c r="IW249" s="28"/>
    </row>
    <row r="250" spans="1:257" s="1" customFormat="1" hidden="1">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49"/>
      <c r="AC250" s="49"/>
      <c r="AD250" s="49"/>
      <c r="AE250" s="295" t="s">
        <v>535</v>
      </c>
      <c r="AF250" s="280" t="s">
        <v>429</v>
      </c>
      <c r="AG250" s="267">
        <v>15</v>
      </c>
      <c r="AH250" s="224" t="e">
        <f>NA()</f>
        <v>#N/A</v>
      </c>
      <c r="AI250" s="298">
        <v>15.2</v>
      </c>
      <c r="AJ250" s="298">
        <v>16.14</v>
      </c>
      <c r="AK250" s="300">
        <v>36.516903876610513</v>
      </c>
      <c r="AL250" s="301">
        <f t="shared" si="60"/>
        <v>27.387677907457885</v>
      </c>
      <c r="AM250" s="51"/>
      <c r="AN250" s="50"/>
      <c r="AO250" s="50"/>
      <c r="AP250" s="58"/>
      <c r="AQ250" s="58"/>
      <c r="AR250" s="58"/>
      <c r="AS250" s="58"/>
      <c r="AT250" s="58"/>
      <c r="AU250" s="49"/>
      <c r="AV250" s="49"/>
      <c r="AW250" s="55"/>
      <c r="AX250" s="55"/>
      <c r="AY250" s="55"/>
      <c r="AZ250" s="55"/>
      <c r="BA250" s="55"/>
      <c r="BB250" s="55"/>
      <c r="BC250" s="28"/>
      <c r="BD250" s="28"/>
      <c r="BE250" s="28"/>
      <c r="BF250" s="28"/>
      <c r="BG250" s="28"/>
      <c r="BH250" s="28"/>
      <c r="BI250" s="28"/>
      <c r="BJ250" s="28"/>
      <c r="BK250" s="28"/>
      <c r="BL250" s="28"/>
      <c r="BM250" s="28"/>
      <c r="BN250" s="28"/>
      <c r="BO250" s="28"/>
      <c r="BP250" s="28"/>
      <c r="BQ250" s="28"/>
      <c r="BR250" s="28"/>
      <c r="BS250" s="28"/>
      <c r="BT250" s="28"/>
      <c r="BU250" s="28"/>
      <c r="BV250" s="28"/>
      <c r="BW250" s="28"/>
      <c r="BX250" s="28"/>
      <c r="BY250" s="28"/>
      <c r="BZ250" s="28"/>
      <c r="CA250" s="28"/>
      <c r="CB250" s="28"/>
      <c r="CC250" s="28"/>
      <c r="CD250" s="28"/>
      <c r="CE250" s="28"/>
      <c r="CF250" s="28"/>
      <c r="CG250" s="28"/>
      <c r="CH250" s="28"/>
      <c r="CI250" s="28"/>
      <c r="CJ250" s="28"/>
      <c r="CK250" s="28"/>
      <c r="CL250" s="28"/>
      <c r="CM250" s="28"/>
      <c r="CN250" s="28"/>
      <c r="CO250" s="28"/>
      <c r="CP250" s="28"/>
      <c r="CQ250" s="28"/>
      <c r="CR250" s="28"/>
      <c r="CS250" s="28"/>
      <c r="CT250" s="28"/>
      <c r="CU250" s="28"/>
      <c r="CV250" s="28"/>
      <c r="CW250" s="28"/>
      <c r="CX250" s="28"/>
      <c r="CY250" s="28"/>
      <c r="CZ250" s="28"/>
      <c r="DA250" s="28"/>
      <c r="DB250" s="28"/>
      <c r="DC250" s="28"/>
      <c r="DD250" s="28"/>
      <c r="DE250" s="28"/>
      <c r="DF250" s="28"/>
      <c r="DG250" s="28"/>
      <c r="DH250" s="28"/>
      <c r="DI250" s="28"/>
      <c r="DJ250" s="28"/>
      <c r="DK250" s="28"/>
      <c r="DL250" s="28"/>
      <c r="DM250" s="28"/>
      <c r="DN250" s="28"/>
      <c r="DO250" s="28"/>
      <c r="DP250" s="28"/>
      <c r="DQ250" s="28"/>
      <c r="DR250" s="28"/>
      <c r="DS250" s="28"/>
      <c r="DT250" s="28"/>
      <c r="DU250" s="28"/>
      <c r="DV250" s="28"/>
      <c r="DW250" s="28"/>
      <c r="DX250" s="28"/>
      <c r="DY250" s="28"/>
      <c r="DZ250" s="28"/>
      <c r="EA250" s="28"/>
      <c r="EB250" s="28"/>
      <c r="EC250" s="28"/>
      <c r="ED250" s="28"/>
      <c r="EE250" s="28"/>
      <c r="EF250" s="28"/>
      <c r="EG250" s="28"/>
      <c r="EH250" s="28"/>
      <c r="EI250" s="28"/>
      <c r="EJ250" s="28"/>
      <c r="EK250" s="28"/>
      <c r="EL250" s="28"/>
      <c r="EM250" s="28"/>
      <c r="EN250" s="28"/>
      <c r="EO250" s="28"/>
      <c r="EP250" s="28"/>
      <c r="EQ250" s="28"/>
      <c r="ER250" s="28"/>
      <c r="ES250" s="28"/>
      <c r="ET250" s="28"/>
      <c r="EU250" s="28"/>
      <c r="EV250" s="28"/>
      <c r="EW250" s="28"/>
      <c r="EX250" s="28"/>
      <c r="EY250" s="28"/>
      <c r="EZ250" s="28"/>
      <c r="FA250" s="28"/>
      <c r="FB250" s="28"/>
      <c r="FC250" s="28"/>
      <c r="FD250" s="28"/>
      <c r="FE250" s="28"/>
      <c r="FF250" s="28"/>
      <c r="FG250" s="28"/>
      <c r="FH250" s="28"/>
      <c r="FI250" s="28"/>
      <c r="FJ250" s="28"/>
      <c r="FK250" s="28"/>
      <c r="FL250" s="28"/>
      <c r="FM250" s="28"/>
      <c r="FN250" s="28"/>
      <c r="FO250" s="28"/>
      <c r="FP250" s="28"/>
      <c r="FQ250" s="28"/>
      <c r="FR250" s="28"/>
      <c r="FS250" s="28"/>
      <c r="FT250" s="28"/>
      <c r="FU250" s="28"/>
      <c r="FV250" s="28"/>
      <c r="FW250" s="28"/>
      <c r="FX250" s="28"/>
      <c r="FY250" s="28"/>
      <c r="FZ250" s="28"/>
      <c r="GA250" s="28"/>
      <c r="GB250" s="28"/>
      <c r="GC250" s="28"/>
      <c r="GD250" s="28"/>
      <c r="GE250" s="28"/>
      <c r="GF250" s="28"/>
      <c r="GG250" s="28"/>
      <c r="GH250" s="28"/>
      <c r="GI250" s="28"/>
      <c r="GJ250" s="28"/>
      <c r="GK250" s="28"/>
      <c r="GL250" s="28"/>
      <c r="GM250" s="28"/>
      <c r="GN250" s="28"/>
      <c r="GO250" s="28"/>
      <c r="GP250" s="28"/>
      <c r="GQ250" s="28"/>
      <c r="GR250" s="28"/>
      <c r="GS250" s="28"/>
      <c r="GT250" s="28"/>
      <c r="GU250" s="28"/>
      <c r="GV250" s="28"/>
      <c r="GW250" s="28"/>
      <c r="GX250" s="28"/>
      <c r="GY250" s="28"/>
      <c r="GZ250" s="28"/>
      <c r="HA250" s="28"/>
      <c r="HB250" s="28"/>
      <c r="HC250" s="28"/>
      <c r="HD250" s="28"/>
      <c r="HE250" s="28"/>
      <c r="HF250" s="28"/>
      <c r="HG250" s="28"/>
      <c r="HH250" s="28"/>
      <c r="HI250" s="28"/>
      <c r="HJ250" s="28"/>
      <c r="HK250" s="28"/>
      <c r="HL250" s="28"/>
      <c r="HM250" s="28"/>
      <c r="HN250" s="28"/>
      <c r="HO250" s="28"/>
      <c r="HP250" s="28"/>
      <c r="HQ250" s="28"/>
      <c r="HR250" s="28"/>
      <c r="HS250" s="28"/>
      <c r="HT250" s="28"/>
      <c r="HU250" s="28"/>
      <c r="HV250" s="28"/>
      <c r="HW250" s="28"/>
      <c r="HX250" s="28"/>
      <c r="HY250" s="28"/>
      <c r="HZ250" s="28"/>
      <c r="IA250" s="28"/>
      <c r="IB250" s="28"/>
      <c r="IC250" s="28"/>
      <c r="ID250" s="28"/>
      <c r="IE250" s="28"/>
      <c r="IF250" s="28"/>
      <c r="IG250" s="28"/>
      <c r="IH250" s="28"/>
      <c r="II250" s="28"/>
      <c r="IJ250" s="28"/>
      <c r="IK250" s="28"/>
      <c r="IL250" s="28"/>
      <c r="IM250" s="28"/>
      <c r="IN250" s="28"/>
      <c r="IO250" s="28"/>
      <c r="IP250" s="28"/>
      <c r="IQ250" s="28"/>
      <c r="IR250" s="28"/>
      <c r="IS250" s="28"/>
      <c r="IT250" s="28"/>
      <c r="IU250" s="28"/>
      <c r="IV250" s="28"/>
      <c r="IW250" s="28"/>
    </row>
    <row r="251" spans="1:257" s="1" customFormat="1" hidden="1">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49"/>
      <c r="AC251" s="49"/>
      <c r="AD251" s="49"/>
      <c r="AE251" s="295" t="s">
        <v>536</v>
      </c>
      <c r="AF251" s="280" t="s">
        <v>429</v>
      </c>
      <c r="AG251" s="267">
        <v>15</v>
      </c>
      <c r="AH251" s="224" t="e">
        <f>NA()</f>
        <v>#N/A</v>
      </c>
      <c r="AI251" s="298">
        <v>15.2</v>
      </c>
      <c r="AJ251" s="298">
        <v>16.14</v>
      </c>
      <c r="AK251" s="300">
        <v>36.516903876610513</v>
      </c>
      <c r="AL251" s="301">
        <f t="shared" si="60"/>
        <v>27.387677907457885</v>
      </c>
      <c r="AM251" s="51"/>
      <c r="AN251" s="50"/>
      <c r="AO251" s="50"/>
      <c r="AP251" s="58"/>
      <c r="AQ251" s="58"/>
      <c r="AR251" s="58"/>
      <c r="AS251" s="58"/>
      <c r="AT251" s="58"/>
      <c r="AU251" s="49"/>
      <c r="AV251" s="49"/>
      <c r="AW251" s="55"/>
      <c r="AX251" s="55"/>
      <c r="AY251" s="55"/>
      <c r="AZ251" s="55"/>
      <c r="BA251" s="55"/>
      <c r="BB251" s="55"/>
      <c r="BC251" s="28"/>
      <c r="BD251" s="28"/>
      <c r="BE251" s="28"/>
      <c r="BF251" s="28"/>
      <c r="BG251" s="28"/>
      <c r="BH251" s="28"/>
      <c r="BI251" s="28"/>
      <c r="BJ251" s="28"/>
      <c r="BK251" s="28"/>
      <c r="BL251" s="28"/>
      <c r="BM251" s="28"/>
      <c r="BN251" s="28"/>
      <c r="BO251" s="28"/>
      <c r="BP251" s="28"/>
      <c r="BQ251" s="28"/>
      <c r="BR251" s="28"/>
      <c r="BS251" s="28"/>
      <c r="BT251" s="28"/>
      <c r="BU251" s="28"/>
      <c r="BV251" s="28"/>
      <c r="BW251" s="28"/>
      <c r="BX251" s="28"/>
      <c r="BY251" s="28"/>
      <c r="BZ251" s="28"/>
      <c r="CA251" s="28"/>
      <c r="CB251" s="28"/>
      <c r="CC251" s="28"/>
      <c r="CD251" s="28"/>
      <c r="CE251" s="28"/>
      <c r="CF251" s="28"/>
      <c r="CG251" s="28"/>
      <c r="CH251" s="28"/>
      <c r="CI251" s="28"/>
      <c r="CJ251" s="28"/>
      <c r="CK251" s="28"/>
      <c r="CL251" s="28"/>
      <c r="CM251" s="28"/>
      <c r="CN251" s="28"/>
      <c r="CO251" s="28"/>
      <c r="CP251" s="28"/>
      <c r="CQ251" s="28"/>
      <c r="CR251" s="28"/>
      <c r="CS251" s="28"/>
      <c r="CT251" s="28"/>
      <c r="CU251" s="28"/>
      <c r="CV251" s="28"/>
      <c r="CW251" s="28"/>
      <c r="CX251" s="28"/>
      <c r="CY251" s="28"/>
      <c r="CZ251" s="28"/>
      <c r="DA251" s="28"/>
      <c r="DB251" s="28"/>
      <c r="DC251" s="28"/>
      <c r="DD251" s="28"/>
      <c r="DE251" s="28"/>
      <c r="DF251" s="28"/>
      <c r="DG251" s="28"/>
      <c r="DH251" s="28"/>
      <c r="DI251" s="28"/>
      <c r="DJ251" s="28"/>
      <c r="DK251" s="28"/>
      <c r="DL251" s="28"/>
      <c r="DM251" s="28"/>
      <c r="DN251" s="28"/>
      <c r="DO251" s="28"/>
      <c r="DP251" s="28"/>
      <c r="DQ251" s="28"/>
      <c r="DR251" s="28"/>
      <c r="DS251" s="28"/>
      <c r="DT251" s="28"/>
      <c r="DU251" s="28"/>
      <c r="DV251" s="28"/>
      <c r="DW251" s="28"/>
      <c r="DX251" s="28"/>
      <c r="DY251" s="28"/>
      <c r="DZ251" s="28"/>
      <c r="EA251" s="28"/>
      <c r="EB251" s="28"/>
      <c r="EC251" s="28"/>
      <c r="ED251" s="28"/>
      <c r="EE251" s="28"/>
      <c r="EF251" s="28"/>
      <c r="EG251" s="28"/>
      <c r="EH251" s="28"/>
      <c r="EI251" s="28"/>
      <c r="EJ251" s="28"/>
      <c r="EK251" s="28"/>
      <c r="EL251" s="28"/>
      <c r="EM251" s="28"/>
      <c r="EN251" s="28"/>
      <c r="EO251" s="28"/>
      <c r="EP251" s="28"/>
      <c r="EQ251" s="28"/>
      <c r="ER251" s="28"/>
      <c r="ES251" s="28"/>
      <c r="ET251" s="28"/>
      <c r="EU251" s="28"/>
      <c r="EV251" s="28"/>
      <c r="EW251" s="28"/>
      <c r="EX251" s="28"/>
      <c r="EY251" s="28"/>
      <c r="EZ251" s="28"/>
      <c r="FA251" s="28"/>
      <c r="FB251" s="28"/>
      <c r="FC251" s="28"/>
      <c r="FD251" s="28"/>
      <c r="FE251" s="28"/>
      <c r="FF251" s="28"/>
      <c r="FG251" s="28"/>
      <c r="FH251" s="28"/>
      <c r="FI251" s="28"/>
      <c r="FJ251" s="28"/>
      <c r="FK251" s="28"/>
      <c r="FL251" s="28"/>
      <c r="FM251" s="28"/>
      <c r="FN251" s="28"/>
      <c r="FO251" s="28"/>
      <c r="FP251" s="28"/>
      <c r="FQ251" s="28"/>
      <c r="FR251" s="28"/>
      <c r="FS251" s="28"/>
      <c r="FT251" s="28"/>
      <c r="FU251" s="28"/>
      <c r="FV251" s="28"/>
      <c r="FW251" s="28"/>
      <c r="FX251" s="28"/>
      <c r="FY251" s="28"/>
      <c r="FZ251" s="28"/>
      <c r="GA251" s="28"/>
      <c r="GB251" s="28"/>
      <c r="GC251" s="28"/>
      <c r="GD251" s="28"/>
      <c r="GE251" s="28"/>
      <c r="GF251" s="28"/>
      <c r="GG251" s="28"/>
      <c r="GH251" s="28"/>
      <c r="GI251" s="28"/>
      <c r="GJ251" s="28"/>
      <c r="GK251" s="28"/>
      <c r="GL251" s="28"/>
      <c r="GM251" s="28"/>
      <c r="GN251" s="28"/>
      <c r="GO251" s="28"/>
      <c r="GP251" s="28"/>
      <c r="GQ251" s="28"/>
      <c r="GR251" s="28"/>
      <c r="GS251" s="28"/>
      <c r="GT251" s="28"/>
      <c r="GU251" s="28"/>
      <c r="GV251" s="28"/>
      <c r="GW251" s="28"/>
      <c r="GX251" s="28"/>
      <c r="GY251" s="28"/>
      <c r="GZ251" s="28"/>
      <c r="HA251" s="28"/>
      <c r="HB251" s="28"/>
      <c r="HC251" s="28"/>
      <c r="HD251" s="28"/>
      <c r="HE251" s="28"/>
      <c r="HF251" s="28"/>
      <c r="HG251" s="28"/>
      <c r="HH251" s="28"/>
      <c r="HI251" s="28"/>
      <c r="HJ251" s="28"/>
      <c r="HK251" s="28"/>
      <c r="HL251" s="28"/>
      <c r="HM251" s="28"/>
      <c r="HN251" s="28"/>
      <c r="HO251" s="28"/>
      <c r="HP251" s="28"/>
      <c r="HQ251" s="28"/>
      <c r="HR251" s="28"/>
      <c r="HS251" s="28"/>
      <c r="HT251" s="28"/>
      <c r="HU251" s="28"/>
      <c r="HV251" s="28"/>
      <c r="HW251" s="28"/>
      <c r="HX251" s="28"/>
      <c r="HY251" s="28"/>
      <c r="HZ251" s="28"/>
      <c r="IA251" s="28"/>
      <c r="IB251" s="28"/>
      <c r="IC251" s="28"/>
      <c r="ID251" s="28"/>
      <c r="IE251" s="28"/>
      <c r="IF251" s="28"/>
      <c r="IG251" s="28"/>
      <c r="IH251" s="28"/>
      <c r="II251" s="28"/>
      <c r="IJ251" s="28"/>
      <c r="IK251" s="28"/>
      <c r="IL251" s="28"/>
      <c r="IM251" s="28"/>
      <c r="IN251" s="28"/>
      <c r="IO251" s="28"/>
      <c r="IP251" s="28"/>
      <c r="IQ251" s="28"/>
      <c r="IR251" s="28"/>
      <c r="IS251" s="28"/>
      <c r="IT251" s="28"/>
      <c r="IU251" s="28"/>
      <c r="IV251" s="28"/>
      <c r="IW251" s="28"/>
    </row>
    <row r="252" spans="1:257" s="1" customFormat="1" hidden="1">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49"/>
      <c r="AC252" s="49"/>
      <c r="AD252" s="49"/>
      <c r="AE252" s="295" t="s">
        <v>537</v>
      </c>
      <c r="AF252" s="280" t="s">
        <v>429</v>
      </c>
      <c r="AG252" s="267">
        <v>15</v>
      </c>
      <c r="AH252" s="224" t="e">
        <f>NA()</f>
        <v>#N/A</v>
      </c>
      <c r="AI252" s="298">
        <v>15.2</v>
      </c>
      <c r="AJ252" s="298">
        <v>16.14</v>
      </c>
      <c r="AK252" s="300">
        <v>36.516903876610513</v>
      </c>
      <c r="AL252" s="301">
        <f t="shared" si="60"/>
        <v>27.387677907457885</v>
      </c>
      <c r="AM252" s="51"/>
      <c r="AN252" s="50"/>
      <c r="AO252" s="50"/>
      <c r="AP252" s="58"/>
      <c r="AQ252" s="58"/>
      <c r="AR252" s="58"/>
      <c r="AS252" s="58"/>
      <c r="AT252" s="58"/>
      <c r="AU252" s="49"/>
      <c r="AV252" s="49"/>
      <c r="AW252" s="55"/>
      <c r="AX252" s="55"/>
      <c r="AY252" s="55"/>
      <c r="AZ252" s="55"/>
      <c r="BA252" s="55"/>
      <c r="BB252" s="55"/>
      <c r="BC252" s="28"/>
      <c r="BD252" s="28"/>
      <c r="BE252" s="28"/>
      <c r="BF252" s="28"/>
      <c r="BG252" s="28"/>
      <c r="BH252" s="28"/>
      <c r="BI252" s="28"/>
      <c r="BJ252" s="28"/>
      <c r="BK252" s="28"/>
      <c r="BL252" s="28"/>
      <c r="BM252" s="28"/>
      <c r="BN252" s="28"/>
      <c r="BO252" s="28"/>
      <c r="BP252" s="28"/>
      <c r="BQ252" s="28"/>
      <c r="BR252" s="28"/>
      <c r="BS252" s="28"/>
      <c r="BT252" s="28"/>
      <c r="BU252" s="28"/>
      <c r="BV252" s="28"/>
      <c r="BW252" s="28"/>
      <c r="BX252" s="28"/>
      <c r="BY252" s="28"/>
      <c r="BZ252" s="28"/>
      <c r="CA252" s="28"/>
      <c r="CB252" s="28"/>
      <c r="CC252" s="28"/>
      <c r="CD252" s="28"/>
      <c r="CE252" s="28"/>
      <c r="CF252" s="28"/>
      <c r="CG252" s="28"/>
      <c r="CH252" s="28"/>
      <c r="CI252" s="28"/>
      <c r="CJ252" s="28"/>
      <c r="CK252" s="28"/>
      <c r="CL252" s="28"/>
      <c r="CM252" s="28"/>
      <c r="CN252" s="28"/>
      <c r="CO252" s="28"/>
      <c r="CP252" s="28"/>
      <c r="CQ252" s="28"/>
      <c r="CR252" s="28"/>
      <c r="CS252" s="28"/>
      <c r="CT252" s="28"/>
      <c r="CU252" s="28"/>
      <c r="CV252" s="28"/>
      <c r="CW252" s="28"/>
      <c r="CX252" s="28"/>
      <c r="CY252" s="28"/>
      <c r="CZ252" s="28"/>
      <c r="DA252" s="28"/>
      <c r="DB252" s="28"/>
      <c r="DC252" s="28"/>
      <c r="DD252" s="28"/>
      <c r="DE252" s="28"/>
      <c r="DF252" s="28"/>
      <c r="DG252" s="28"/>
      <c r="DH252" s="28"/>
      <c r="DI252" s="28"/>
      <c r="DJ252" s="28"/>
      <c r="DK252" s="28"/>
      <c r="DL252" s="28"/>
      <c r="DM252" s="28"/>
      <c r="DN252" s="28"/>
      <c r="DO252" s="28"/>
      <c r="DP252" s="28"/>
      <c r="DQ252" s="28"/>
      <c r="DR252" s="28"/>
      <c r="DS252" s="28"/>
      <c r="DT252" s="28"/>
      <c r="DU252" s="28"/>
      <c r="DV252" s="28"/>
      <c r="DW252" s="28"/>
      <c r="DX252" s="28"/>
      <c r="DY252" s="28"/>
      <c r="DZ252" s="28"/>
      <c r="EA252" s="28"/>
      <c r="EB252" s="28"/>
      <c r="EC252" s="28"/>
      <c r="ED252" s="28"/>
      <c r="EE252" s="28"/>
      <c r="EF252" s="28"/>
      <c r="EG252" s="28"/>
      <c r="EH252" s="28"/>
      <c r="EI252" s="28"/>
      <c r="EJ252" s="28"/>
      <c r="EK252" s="28"/>
      <c r="EL252" s="28"/>
      <c r="EM252" s="28"/>
      <c r="EN252" s="28"/>
      <c r="EO252" s="28"/>
      <c r="EP252" s="28"/>
      <c r="EQ252" s="28"/>
      <c r="ER252" s="28"/>
      <c r="ES252" s="28"/>
      <c r="ET252" s="28"/>
      <c r="EU252" s="28"/>
      <c r="EV252" s="28"/>
      <c r="EW252" s="28"/>
      <c r="EX252" s="28"/>
      <c r="EY252" s="28"/>
      <c r="EZ252" s="28"/>
      <c r="FA252" s="28"/>
      <c r="FB252" s="28"/>
      <c r="FC252" s="28"/>
      <c r="FD252" s="28"/>
      <c r="FE252" s="28"/>
      <c r="FF252" s="28"/>
      <c r="FG252" s="28"/>
      <c r="FH252" s="28"/>
      <c r="FI252" s="28"/>
      <c r="FJ252" s="28"/>
      <c r="FK252" s="28"/>
      <c r="FL252" s="28"/>
      <c r="FM252" s="28"/>
      <c r="FN252" s="28"/>
      <c r="FO252" s="28"/>
      <c r="FP252" s="28"/>
      <c r="FQ252" s="28"/>
      <c r="FR252" s="28"/>
      <c r="FS252" s="28"/>
      <c r="FT252" s="28"/>
      <c r="FU252" s="28"/>
      <c r="FV252" s="28"/>
      <c r="FW252" s="28"/>
      <c r="FX252" s="28"/>
      <c r="FY252" s="28"/>
      <c r="FZ252" s="28"/>
      <c r="GA252" s="28"/>
      <c r="GB252" s="28"/>
      <c r="GC252" s="28"/>
      <c r="GD252" s="28"/>
      <c r="GE252" s="28"/>
      <c r="GF252" s="28"/>
      <c r="GG252" s="28"/>
      <c r="GH252" s="28"/>
      <c r="GI252" s="28"/>
      <c r="GJ252" s="28"/>
      <c r="GK252" s="28"/>
      <c r="GL252" s="28"/>
      <c r="GM252" s="28"/>
      <c r="GN252" s="28"/>
      <c r="GO252" s="28"/>
      <c r="GP252" s="28"/>
      <c r="GQ252" s="28"/>
      <c r="GR252" s="28"/>
      <c r="GS252" s="28"/>
      <c r="GT252" s="28"/>
      <c r="GU252" s="28"/>
      <c r="GV252" s="28"/>
      <c r="GW252" s="28"/>
      <c r="GX252" s="28"/>
      <c r="GY252" s="28"/>
      <c r="GZ252" s="28"/>
      <c r="HA252" s="28"/>
      <c r="HB252" s="28"/>
      <c r="HC252" s="28"/>
      <c r="HD252" s="28"/>
      <c r="HE252" s="28"/>
      <c r="HF252" s="28"/>
      <c r="HG252" s="28"/>
      <c r="HH252" s="28"/>
      <c r="HI252" s="28"/>
      <c r="HJ252" s="28"/>
      <c r="HK252" s="28"/>
      <c r="HL252" s="28"/>
      <c r="HM252" s="28"/>
      <c r="HN252" s="28"/>
      <c r="HO252" s="28"/>
      <c r="HP252" s="28"/>
      <c r="HQ252" s="28"/>
      <c r="HR252" s="28"/>
      <c r="HS252" s="28"/>
      <c r="HT252" s="28"/>
      <c r="HU252" s="28"/>
      <c r="HV252" s="28"/>
      <c r="HW252" s="28"/>
      <c r="HX252" s="28"/>
      <c r="HY252" s="28"/>
      <c r="HZ252" s="28"/>
      <c r="IA252" s="28"/>
      <c r="IB252" s="28"/>
      <c r="IC252" s="28"/>
      <c r="ID252" s="28"/>
      <c r="IE252" s="28"/>
      <c r="IF252" s="28"/>
      <c r="IG252" s="28"/>
      <c r="IH252" s="28"/>
      <c r="II252" s="28"/>
      <c r="IJ252" s="28"/>
      <c r="IK252" s="28"/>
      <c r="IL252" s="28"/>
      <c r="IM252" s="28"/>
      <c r="IN252" s="28"/>
      <c r="IO252" s="28"/>
      <c r="IP252" s="28"/>
      <c r="IQ252" s="28"/>
      <c r="IR252" s="28"/>
      <c r="IS252" s="28"/>
      <c r="IT252" s="28"/>
      <c r="IU252" s="28"/>
      <c r="IV252" s="28"/>
      <c r="IW252" s="28"/>
    </row>
    <row r="253" spans="1:257" s="1" customFormat="1" hidden="1">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49"/>
      <c r="AC253" s="49"/>
      <c r="AD253" s="49"/>
      <c r="AE253" s="295" t="s">
        <v>538</v>
      </c>
      <c r="AF253" s="280" t="s">
        <v>429</v>
      </c>
      <c r="AG253" s="267">
        <v>15</v>
      </c>
      <c r="AH253" s="224" t="e">
        <f>NA()</f>
        <v>#N/A</v>
      </c>
      <c r="AI253" s="298">
        <v>15.2</v>
      </c>
      <c r="AJ253" s="298">
        <v>16.14</v>
      </c>
      <c r="AK253" s="300">
        <v>36.516903876610513</v>
      </c>
      <c r="AL253" s="301">
        <f t="shared" si="60"/>
        <v>27.387677907457885</v>
      </c>
      <c r="AM253" s="51"/>
      <c r="AN253" s="50"/>
      <c r="AO253" s="50"/>
      <c r="AP253" s="58"/>
      <c r="AQ253" s="58"/>
      <c r="AR253" s="58"/>
      <c r="AS253" s="58"/>
      <c r="AT253" s="58"/>
      <c r="AU253" s="49"/>
      <c r="AV253" s="49"/>
      <c r="AW253" s="55"/>
      <c r="AX253" s="55"/>
      <c r="AY253" s="55"/>
      <c r="AZ253" s="55"/>
      <c r="BA253" s="55"/>
      <c r="BB253" s="55"/>
      <c r="BC253" s="28"/>
      <c r="BD253" s="28"/>
      <c r="BE253" s="28"/>
      <c r="BF253" s="28"/>
      <c r="BG253" s="28"/>
      <c r="BH253" s="28"/>
      <c r="BI253" s="28"/>
      <c r="BJ253" s="28"/>
      <c r="BK253" s="28"/>
      <c r="BL253" s="28"/>
      <c r="BM253" s="28"/>
      <c r="BN253" s="28"/>
      <c r="BO253" s="28"/>
      <c r="BP253" s="28"/>
      <c r="BQ253" s="28"/>
      <c r="BR253" s="28"/>
      <c r="BS253" s="28"/>
      <c r="BT253" s="28"/>
      <c r="BU253" s="28"/>
      <c r="BV253" s="28"/>
      <c r="BW253" s="28"/>
      <c r="BX253" s="28"/>
      <c r="BY253" s="28"/>
      <c r="BZ253" s="28"/>
      <c r="CA253" s="28"/>
      <c r="CB253" s="28"/>
      <c r="CC253" s="28"/>
      <c r="CD253" s="28"/>
      <c r="CE253" s="28"/>
      <c r="CF253" s="28"/>
      <c r="CG253" s="28"/>
      <c r="CH253" s="28"/>
      <c r="CI253" s="28"/>
      <c r="CJ253" s="28"/>
      <c r="CK253" s="28"/>
      <c r="CL253" s="28"/>
      <c r="CM253" s="28"/>
      <c r="CN253" s="28"/>
      <c r="CO253" s="28"/>
      <c r="CP253" s="28"/>
      <c r="CQ253" s="28"/>
      <c r="CR253" s="28"/>
      <c r="CS253" s="28"/>
      <c r="CT253" s="28"/>
      <c r="CU253" s="28"/>
      <c r="CV253" s="28"/>
      <c r="CW253" s="28"/>
      <c r="CX253" s="28"/>
      <c r="CY253" s="28"/>
      <c r="CZ253" s="28"/>
      <c r="DA253" s="28"/>
      <c r="DB253" s="28"/>
      <c r="DC253" s="28"/>
      <c r="DD253" s="28"/>
      <c r="DE253" s="28"/>
      <c r="DF253" s="28"/>
      <c r="DG253" s="28"/>
      <c r="DH253" s="28"/>
      <c r="DI253" s="28"/>
      <c r="DJ253" s="28"/>
      <c r="DK253" s="28"/>
      <c r="DL253" s="28"/>
      <c r="DM253" s="28"/>
      <c r="DN253" s="28"/>
      <c r="DO253" s="28"/>
      <c r="DP253" s="28"/>
      <c r="DQ253" s="28"/>
      <c r="DR253" s="28"/>
      <c r="DS253" s="28"/>
      <c r="DT253" s="28"/>
      <c r="DU253" s="28"/>
      <c r="DV253" s="28"/>
      <c r="DW253" s="28"/>
      <c r="DX253" s="28"/>
      <c r="DY253" s="28"/>
      <c r="DZ253" s="28"/>
      <c r="EA253" s="28"/>
      <c r="EB253" s="28"/>
      <c r="EC253" s="28"/>
      <c r="ED253" s="28"/>
      <c r="EE253" s="28"/>
      <c r="EF253" s="28"/>
      <c r="EG253" s="28"/>
      <c r="EH253" s="28"/>
      <c r="EI253" s="28"/>
      <c r="EJ253" s="28"/>
      <c r="EK253" s="28"/>
      <c r="EL253" s="28"/>
      <c r="EM253" s="28"/>
      <c r="EN253" s="28"/>
      <c r="EO253" s="28"/>
      <c r="EP253" s="28"/>
      <c r="EQ253" s="28"/>
      <c r="ER253" s="28"/>
      <c r="ES253" s="28"/>
      <c r="ET253" s="28"/>
      <c r="EU253" s="28"/>
      <c r="EV253" s="28"/>
      <c r="EW253" s="28"/>
      <c r="EX253" s="28"/>
      <c r="EY253" s="28"/>
      <c r="EZ253" s="28"/>
      <c r="FA253" s="28"/>
      <c r="FB253" s="28"/>
      <c r="FC253" s="28"/>
      <c r="FD253" s="28"/>
      <c r="FE253" s="28"/>
      <c r="FF253" s="28"/>
      <c r="FG253" s="28"/>
      <c r="FH253" s="28"/>
      <c r="FI253" s="28"/>
      <c r="FJ253" s="28"/>
      <c r="FK253" s="28"/>
      <c r="FL253" s="28"/>
      <c r="FM253" s="28"/>
      <c r="FN253" s="28"/>
      <c r="FO253" s="28"/>
      <c r="FP253" s="28"/>
      <c r="FQ253" s="28"/>
      <c r="FR253" s="28"/>
      <c r="FS253" s="28"/>
      <c r="FT253" s="28"/>
      <c r="FU253" s="28"/>
      <c r="FV253" s="28"/>
      <c r="FW253" s="28"/>
      <c r="FX253" s="28"/>
      <c r="FY253" s="28"/>
      <c r="FZ253" s="28"/>
      <c r="GA253" s="28"/>
      <c r="GB253" s="28"/>
      <c r="GC253" s="28"/>
      <c r="GD253" s="28"/>
      <c r="GE253" s="28"/>
      <c r="GF253" s="28"/>
      <c r="GG253" s="28"/>
      <c r="GH253" s="28"/>
      <c r="GI253" s="28"/>
      <c r="GJ253" s="28"/>
      <c r="GK253" s="28"/>
      <c r="GL253" s="28"/>
      <c r="GM253" s="28"/>
      <c r="GN253" s="28"/>
      <c r="GO253" s="28"/>
      <c r="GP253" s="28"/>
      <c r="GQ253" s="28"/>
      <c r="GR253" s="28"/>
      <c r="GS253" s="28"/>
      <c r="GT253" s="28"/>
      <c r="GU253" s="28"/>
      <c r="GV253" s="28"/>
      <c r="GW253" s="28"/>
      <c r="GX253" s="28"/>
      <c r="GY253" s="28"/>
      <c r="GZ253" s="28"/>
      <c r="HA253" s="28"/>
      <c r="HB253" s="28"/>
      <c r="HC253" s="28"/>
      <c r="HD253" s="28"/>
      <c r="HE253" s="28"/>
      <c r="HF253" s="28"/>
      <c r="HG253" s="28"/>
      <c r="HH253" s="28"/>
      <c r="HI253" s="28"/>
      <c r="HJ253" s="28"/>
      <c r="HK253" s="28"/>
      <c r="HL253" s="28"/>
      <c r="HM253" s="28"/>
      <c r="HN253" s="28"/>
      <c r="HO253" s="28"/>
      <c r="HP253" s="28"/>
      <c r="HQ253" s="28"/>
      <c r="HR253" s="28"/>
      <c r="HS253" s="28"/>
      <c r="HT253" s="28"/>
      <c r="HU253" s="28"/>
      <c r="HV253" s="28"/>
      <c r="HW253" s="28"/>
      <c r="HX253" s="28"/>
      <c r="HY253" s="28"/>
      <c r="HZ253" s="28"/>
      <c r="IA253" s="28"/>
      <c r="IB253" s="28"/>
      <c r="IC253" s="28"/>
      <c r="ID253" s="28"/>
      <c r="IE253" s="28"/>
      <c r="IF253" s="28"/>
      <c r="IG253" s="28"/>
      <c r="IH253" s="28"/>
      <c r="II253" s="28"/>
      <c r="IJ253" s="28"/>
      <c r="IK253" s="28"/>
      <c r="IL253" s="28"/>
      <c r="IM253" s="28"/>
      <c r="IN253" s="28"/>
      <c r="IO253" s="28"/>
      <c r="IP253" s="28"/>
      <c r="IQ253" s="28"/>
      <c r="IR253" s="28"/>
      <c r="IS253" s="28"/>
      <c r="IT253" s="28"/>
      <c r="IU253" s="28"/>
      <c r="IV253" s="28"/>
      <c r="IW253" s="28"/>
    </row>
    <row r="254" spans="1:257" s="1" customFormat="1" hidden="1">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49"/>
      <c r="AC254" s="49"/>
      <c r="AD254" s="49"/>
      <c r="AE254" s="295" t="s">
        <v>539</v>
      </c>
      <c r="AF254" s="280" t="s">
        <v>450</v>
      </c>
      <c r="AG254" s="267">
        <v>30</v>
      </c>
      <c r="AH254" s="224" t="e">
        <f>NA()</f>
        <v>#N/A</v>
      </c>
      <c r="AI254" s="298">
        <v>16.149999999999999</v>
      </c>
      <c r="AJ254" s="298">
        <v>17.09</v>
      </c>
      <c r="AK254" s="300">
        <v>55.789714255932722</v>
      </c>
      <c r="AL254" s="301">
        <f t="shared" si="60"/>
        <v>41.842285691949542</v>
      </c>
      <c r="AM254" s="51"/>
      <c r="AN254" s="50"/>
      <c r="AO254" s="50"/>
      <c r="AP254" s="58"/>
      <c r="AQ254" s="58"/>
      <c r="AR254" s="58"/>
      <c r="AS254" s="58"/>
      <c r="AT254" s="58"/>
      <c r="AU254" s="49"/>
      <c r="AV254" s="49"/>
      <c r="AW254" s="55"/>
      <c r="AX254" s="55"/>
      <c r="AY254" s="55"/>
      <c r="AZ254" s="55"/>
      <c r="BA254" s="55"/>
      <c r="BB254" s="55"/>
      <c r="BC254" s="28"/>
      <c r="BD254" s="28"/>
      <c r="BE254" s="28"/>
      <c r="BF254" s="28"/>
      <c r="BG254" s="28"/>
      <c r="BH254" s="28"/>
      <c r="BI254" s="28"/>
      <c r="BJ254" s="28"/>
      <c r="BK254" s="28"/>
      <c r="BL254" s="28"/>
      <c r="BM254" s="28"/>
      <c r="BN254" s="28"/>
      <c r="BO254" s="28"/>
      <c r="BP254" s="28"/>
      <c r="BQ254" s="28"/>
      <c r="BR254" s="28"/>
      <c r="BS254" s="28"/>
      <c r="BT254" s="28"/>
      <c r="BU254" s="28"/>
      <c r="BV254" s="28"/>
      <c r="BW254" s="28"/>
      <c r="BX254" s="28"/>
      <c r="BY254" s="28"/>
      <c r="BZ254" s="28"/>
      <c r="CA254" s="28"/>
      <c r="CB254" s="28"/>
      <c r="CC254" s="28"/>
      <c r="CD254" s="28"/>
      <c r="CE254" s="28"/>
      <c r="CF254" s="28"/>
      <c r="CG254" s="28"/>
      <c r="CH254" s="28"/>
      <c r="CI254" s="28"/>
      <c r="CJ254" s="28"/>
      <c r="CK254" s="28"/>
      <c r="CL254" s="28"/>
      <c r="CM254" s="28"/>
      <c r="CN254" s="28"/>
      <c r="CO254" s="28"/>
      <c r="CP254" s="28"/>
      <c r="CQ254" s="28"/>
      <c r="CR254" s="28"/>
      <c r="CS254" s="28"/>
      <c r="CT254" s="28"/>
      <c r="CU254" s="28"/>
      <c r="CV254" s="28"/>
      <c r="CW254" s="28"/>
      <c r="CX254" s="28"/>
      <c r="CY254" s="28"/>
      <c r="CZ254" s="28"/>
      <c r="DA254" s="28"/>
      <c r="DB254" s="28"/>
      <c r="DC254" s="28"/>
      <c r="DD254" s="28"/>
      <c r="DE254" s="28"/>
      <c r="DF254" s="28"/>
      <c r="DG254" s="28"/>
      <c r="DH254" s="28"/>
      <c r="DI254" s="28"/>
      <c r="DJ254" s="28"/>
      <c r="DK254" s="28"/>
      <c r="DL254" s="28"/>
      <c r="DM254" s="28"/>
      <c r="DN254" s="28"/>
      <c r="DO254" s="28"/>
      <c r="DP254" s="28"/>
      <c r="DQ254" s="28"/>
      <c r="DR254" s="28"/>
      <c r="DS254" s="28"/>
      <c r="DT254" s="28"/>
      <c r="DU254" s="28"/>
      <c r="DV254" s="28"/>
      <c r="DW254" s="28"/>
      <c r="DX254" s="28"/>
      <c r="DY254" s="28"/>
      <c r="DZ254" s="28"/>
      <c r="EA254" s="28"/>
      <c r="EB254" s="28"/>
      <c r="EC254" s="28"/>
      <c r="ED254" s="28"/>
      <c r="EE254" s="28"/>
      <c r="EF254" s="28"/>
      <c r="EG254" s="28"/>
      <c r="EH254" s="28"/>
      <c r="EI254" s="28"/>
      <c r="EJ254" s="28"/>
      <c r="EK254" s="28"/>
      <c r="EL254" s="28"/>
      <c r="EM254" s="28"/>
      <c r="EN254" s="28"/>
      <c r="EO254" s="28"/>
      <c r="EP254" s="28"/>
      <c r="EQ254" s="28"/>
      <c r="ER254" s="28"/>
      <c r="ES254" s="28"/>
      <c r="ET254" s="28"/>
      <c r="EU254" s="28"/>
      <c r="EV254" s="28"/>
      <c r="EW254" s="28"/>
      <c r="EX254" s="28"/>
      <c r="EY254" s="28"/>
      <c r="EZ254" s="28"/>
      <c r="FA254" s="28"/>
      <c r="FB254" s="28"/>
      <c r="FC254" s="28"/>
      <c r="FD254" s="28"/>
      <c r="FE254" s="28"/>
      <c r="FF254" s="28"/>
      <c r="FG254" s="28"/>
      <c r="FH254" s="28"/>
      <c r="FI254" s="28"/>
      <c r="FJ254" s="28"/>
      <c r="FK254" s="28"/>
      <c r="FL254" s="28"/>
      <c r="FM254" s="28"/>
      <c r="FN254" s="28"/>
      <c r="FO254" s="28"/>
      <c r="FP254" s="28"/>
      <c r="FQ254" s="28"/>
      <c r="FR254" s="28"/>
      <c r="FS254" s="28"/>
      <c r="FT254" s="28"/>
      <c r="FU254" s="28"/>
      <c r="FV254" s="28"/>
      <c r="FW254" s="28"/>
      <c r="FX254" s="28"/>
      <c r="FY254" s="28"/>
      <c r="FZ254" s="28"/>
      <c r="GA254" s="28"/>
      <c r="GB254" s="28"/>
      <c r="GC254" s="28"/>
      <c r="GD254" s="28"/>
      <c r="GE254" s="28"/>
      <c r="GF254" s="28"/>
      <c r="GG254" s="28"/>
      <c r="GH254" s="28"/>
      <c r="GI254" s="28"/>
      <c r="GJ254" s="28"/>
      <c r="GK254" s="28"/>
      <c r="GL254" s="28"/>
      <c r="GM254" s="28"/>
      <c r="GN254" s="28"/>
      <c r="GO254" s="28"/>
      <c r="GP254" s="28"/>
      <c r="GQ254" s="28"/>
      <c r="GR254" s="28"/>
      <c r="GS254" s="28"/>
      <c r="GT254" s="28"/>
      <c r="GU254" s="28"/>
      <c r="GV254" s="28"/>
      <c r="GW254" s="28"/>
      <c r="GX254" s="28"/>
      <c r="GY254" s="28"/>
      <c r="GZ254" s="28"/>
      <c r="HA254" s="28"/>
      <c r="HB254" s="28"/>
      <c r="HC254" s="28"/>
      <c r="HD254" s="28"/>
      <c r="HE254" s="28"/>
      <c r="HF254" s="28"/>
      <c r="HG254" s="28"/>
      <c r="HH254" s="28"/>
      <c r="HI254" s="28"/>
      <c r="HJ254" s="28"/>
      <c r="HK254" s="28"/>
      <c r="HL254" s="28"/>
      <c r="HM254" s="28"/>
      <c r="HN254" s="28"/>
      <c r="HO254" s="28"/>
      <c r="HP254" s="28"/>
      <c r="HQ254" s="28"/>
      <c r="HR254" s="28"/>
      <c r="HS254" s="28"/>
      <c r="HT254" s="28"/>
      <c r="HU254" s="28"/>
      <c r="HV254" s="28"/>
      <c r="HW254" s="28"/>
      <c r="HX254" s="28"/>
      <c r="HY254" s="28"/>
      <c r="HZ254" s="28"/>
      <c r="IA254" s="28"/>
      <c r="IB254" s="28"/>
      <c r="IC254" s="28"/>
      <c r="ID254" s="28"/>
      <c r="IE254" s="28"/>
      <c r="IF254" s="28"/>
      <c r="IG254" s="28"/>
      <c r="IH254" s="28"/>
      <c r="II254" s="28"/>
      <c r="IJ254" s="28"/>
      <c r="IK254" s="28"/>
      <c r="IL254" s="28"/>
      <c r="IM254" s="28"/>
      <c r="IN254" s="28"/>
      <c r="IO254" s="28"/>
      <c r="IP254" s="28"/>
      <c r="IQ254" s="28"/>
      <c r="IR254" s="28"/>
      <c r="IS254" s="28"/>
      <c r="IT254" s="28"/>
      <c r="IU254" s="28"/>
      <c r="IV254" s="28"/>
      <c r="IW254" s="28"/>
    </row>
    <row r="255" spans="1:257" s="1" customFormat="1" hidden="1">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49"/>
      <c r="AC255" s="49"/>
      <c r="AD255" s="49"/>
      <c r="AE255" s="295" t="s">
        <v>540</v>
      </c>
      <c r="AF255" s="280" t="s">
        <v>450</v>
      </c>
      <c r="AG255" s="267">
        <v>30</v>
      </c>
      <c r="AH255" s="224" t="e">
        <f>NA()</f>
        <v>#N/A</v>
      </c>
      <c r="AI255" s="298">
        <v>16.149999999999999</v>
      </c>
      <c r="AJ255" s="298">
        <v>17.09</v>
      </c>
      <c r="AK255" s="300">
        <v>55.789714255932722</v>
      </c>
      <c r="AL255" s="301">
        <f t="shared" si="60"/>
        <v>41.842285691949542</v>
      </c>
      <c r="AM255" s="51"/>
      <c r="AN255" s="50"/>
      <c r="AO255" s="50"/>
      <c r="AP255" s="58"/>
      <c r="AQ255" s="58"/>
      <c r="AR255" s="58"/>
      <c r="AS255" s="58"/>
      <c r="AT255" s="58"/>
      <c r="AU255" s="49"/>
      <c r="AV255" s="49"/>
      <c r="AW255" s="55"/>
      <c r="AX255" s="55"/>
      <c r="AY255" s="55"/>
      <c r="AZ255" s="55"/>
      <c r="BA255" s="55"/>
      <c r="BB255" s="55"/>
      <c r="BC255" s="28"/>
      <c r="BD255" s="28"/>
      <c r="BE255" s="28"/>
      <c r="BF255" s="28"/>
      <c r="BG255" s="28"/>
      <c r="BH255" s="28"/>
      <c r="BI255" s="28"/>
      <c r="BJ255" s="28"/>
      <c r="BK255" s="28"/>
      <c r="BL255" s="28"/>
      <c r="BM255" s="28"/>
      <c r="BN255" s="28"/>
      <c r="BO255" s="28"/>
      <c r="BP255" s="28"/>
      <c r="BQ255" s="28"/>
      <c r="BR255" s="28"/>
      <c r="BS255" s="28"/>
      <c r="BT255" s="28"/>
      <c r="BU255" s="28"/>
      <c r="BV255" s="28"/>
      <c r="BW255" s="28"/>
      <c r="BX255" s="28"/>
      <c r="BY255" s="28"/>
      <c r="BZ255" s="28"/>
      <c r="CA255" s="28"/>
      <c r="CB255" s="28"/>
      <c r="CC255" s="28"/>
      <c r="CD255" s="28"/>
      <c r="CE255" s="28"/>
      <c r="CF255" s="28"/>
      <c r="CG255" s="28"/>
      <c r="CH255" s="28"/>
      <c r="CI255" s="28"/>
      <c r="CJ255" s="28"/>
      <c r="CK255" s="28"/>
      <c r="CL255" s="28"/>
      <c r="CM255" s="28"/>
      <c r="CN255" s="28"/>
      <c r="CO255" s="28"/>
      <c r="CP255" s="28"/>
      <c r="CQ255" s="28"/>
      <c r="CR255" s="28"/>
      <c r="CS255" s="28"/>
      <c r="CT255" s="28"/>
      <c r="CU255" s="28"/>
      <c r="CV255" s="28"/>
      <c r="CW255" s="28"/>
      <c r="CX255" s="28"/>
      <c r="CY255" s="28"/>
      <c r="CZ255" s="28"/>
      <c r="DA255" s="28"/>
      <c r="DB255" s="28"/>
      <c r="DC255" s="28"/>
      <c r="DD255" s="28"/>
      <c r="DE255" s="28"/>
      <c r="DF255" s="28"/>
      <c r="DG255" s="28"/>
      <c r="DH255" s="28"/>
      <c r="DI255" s="28"/>
      <c r="DJ255" s="28"/>
      <c r="DK255" s="28"/>
      <c r="DL255" s="28"/>
      <c r="DM255" s="28"/>
      <c r="DN255" s="28"/>
      <c r="DO255" s="28"/>
      <c r="DP255" s="28"/>
      <c r="DQ255" s="28"/>
      <c r="DR255" s="28"/>
      <c r="DS255" s="28"/>
      <c r="DT255" s="28"/>
      <c r="DU255" s="28"/>
      <c r="DV255" s="28"/>
      <c r="DW255" s="28"/>
      <c r="DX255" s="28"/>
      <c r="DY255" s="28"/>
      <c r="DZ255" s="28"/>
      <c r="EA255" s="28"/>
      <c r="EB255" s="28"/>
      <c r="EC255" s="28"/>
      <c r="ED255" s="28"/>
      <c r="EE255" s="28"/>
      <c r="EF255" s="28"/>
      <c r="EG255" s="28"/>
      <c r="EH255" s="28"/>
      <c r="EI255" s="28"/>
      <c r="EJ255" s="28"/>
      <c r="EK255" s="28"/>
      <c r="EL255" s="28"/>
      <c r="EM255" s="28"/>
      <c r="EN255" s="28"/>
      <c r="EO255" s="28"/>
      <c r="EP255" s="28"/>
      <c r="EQ255" s="28"/>
      <c r="ER255" s="28"/>
      <c r="ES255" s="28"/>
      <c r="ET255" s="28"/>
      <c r="EU255" s="28"/>
      <c r="EV255" s="28"/>
      <c r="EW255" s="28"/>
      <c r="EX255" s="28"/>
      <c r="EY255" s="28"/>
      <c r="EZ255" s="28"/>
      <c r="FA255" s="28"/>
      <c r="FB255" s="28"/>
      <c r="FC255" s="28"/>
      <c r="FD255" s="28"/>
      <c r="FE255" s="28"/>
      <c r="FF255" s="28"/>
      <c r="FG255" s="28"/>
      <c r="FH255" s="28"/>
      <c r="FI255" s="28"/>
      <c r="FJ255" s="28"/>
      <c r="FK255" s="28"/>
      <c r="FL255" s="28"/>
      <c r="FM255" s="28"/>
      <c r="FN255" s="28"/>
      <c r="FO255" s="28"/>
      <c r="FP255" s="28"/>
      <c r="FQ255" s="28"/>
      <c r="FR255" s="28"/>
      <c r="FS255" s="28"/>
      <c r="FT255" s="28"/>
      <c r="FU255" s="28"/>
      <c r="FV255" s="28"/>
      <c r="FW255" s="28"/>
      <c r="FX255" s="28"/>
      <c r="FY255" s="28"/>
      <c r="FZ255" s="28"/>
      <c r="GA255" s="28"/>
      <c r="GB255" s="28"/>
      <c r="GC255" s="28"/>
      <c r="GD255" s="28"/>
      <c r="GE255" s="28"/>
      <c r="GF255" s="28"/>
      <c r="GG255" s="28"/>
      <c r="GH255" s="28"/>
      <c r="GI255" s="28"/>
      <c r="GJ255" s="28"/>
      <c r="GK255" s="28"/>
      <c r="GL255" s="28"/>
      <c r="GM255" s="28"/>
      <c r="GN255" s="28"/>
      <c r="GO255" s="28"/>
      <c r="GP255" s="28"/>
      <c r="GQ255" s="28"/>
      <c r="GR255" s="28"/>
      <c r="GS255" s="28"/>
      <c r="GT255" s="28"/>
      <c r="GU255" s="28"/>
      <c r="GV255" s="28"/>
      <c r="GW255" s="28"/>
      <c r="GX255" s="28"/>
      <c r="GY255" s="28"/>
      <c r="GZ255" s="28"/>
      <c r="HA255" s="28"/>
      <c r="HB255" s="28"/>
      <c r="HC255" s="28"/>
      <c r="HD255" s="28"/>
      <c r="HE255" s="28"/>
      <c r="HF255" s="28"/>
      <c r="HG255" s="28"/>
      <c r="HH255" s="28"/>
      <c r="HI255" s="28"/>
      <c r="HJ255" s="28"/>
      <c r="HK255" s="28"/>
      <c r="HL255" s="28"/>
      <c r="HM255" s="28"/>
      <c r="HN255" s="28"/>
      <c r="HO255" s="28"/>
      <c r="HP255" s="28"/>
      <c r="HQ255" s="28"/>
      <c r="HR255" s="28"/>
      <c r="HS255" s="28"/>
      <c r="HT255" s="28"/>
      <c r="HU255" s="28"/>
      <c r="HV255" s="28"/>
      <c r="HW255" s="28"/>
      <c r="HX255" s="28"/>
      <c r="HY255" s="28"/>
      <c r="HZ255" s="28"/>
      <c r="IA255" s="28"/>
      <c r="IB255" s="28"/>
      <c r="IC255" s="28"/>
      <c r="ID255" s="28"/>
      <c r="IE255" s="28"/>
      <c r="IF255" s="28"/>
      <c r="IG255" s="28"/>
      <c r="IH255" s="28"/>
      <c r="II255" s="28"/>
      <c r="IJ255" s="28"/>
      <c r="IK255" s="28"/>
      <c r="IL255" s="28"/>
      <c r="IM255" s="28"/>
      <c r="IN255" s="28"/>
      <c r="IO255" s="28"/>
      <c r="IP255" s="28"/>
      <c r="IQ255" s="28"/>
      <c r="IR255" s="28"/>
      <c r="IS255" s="28"/>
      <c r="IT255" s="28"/>
      <c r="IU255" s="28"/>
      <c r="IV255" s="28"/>
      <c r="IW255" s="28"/>
    </row>
    <row r="256" spans="1:257" s="1" customFormat="1" hidden="1">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49"/>
      <c r="AC256" s="49"/>
      <c r="AD256" s="49"/>
      <c r="AE256" s="295" t="s">
        <v>541</v>
      </c>
      <c r="AF256" s="280" t="s">
        <v>450</v>
      </c>
      <c r="AG256" s="267">
        <v>30</v>
      </c>
      <c r="AH256" s="224" t="e">
        <f>NA()</f>
        <v>#N/A</v>
      </c>
      <c r="AI256" s="298">
        <v>16.149999999999999</v>
      </c>
      <c r="AJ256" s="298">
        <v>17.09</v>
      </c>
      <c r="AK256" s="300">
        <v>55.789714255932722</v>
      </c>
      <c r="AL256" s="301">
        <f t="shared" si="60"/>
        <v>41.842285691949542</v>
      </c>
      <c r="AM256" s="51"/>
      <c r="AN256" s="50"/>
      <c r="AO256" s="50"/>
      <c r="AP256" s="58"/>
      <c r="AQ256" s="58"/>
      <c r="AR256" s="58"/>
      <c r="AS256" s="58"/>
      <c r="AT256" s="58"/>
      <c r="AU256" s="49"/>
      <c r="AV256" s="49"/>
      <c r="AW256" s="55"/>
      <c r="AX256" s="55"/>
      <c r="AY256" s="55"/>
      <c r="AZ256" s="55"/>
      <c r="BA256" s="55"/>
      <c r="BB256" s="55"/>
      <c r="BC256" s="28"/>
      <c r="BD256" s="28"/>
      <c r="BE256" s="28"/>
      <c r="BF256" s="28"/>
      <c r="BG256" s="28"/>
      <c r="BH256" s="28"/>
      <c r="BI256" s="28"/>
      <c r="BJ256" s="28"/>
      <c r="BK256" s="28"/>
      <c r="BL256" s="28"/>
      <c r="BM256" s="28"/>
      <c r="BN256" s="28"/>
      <c r="BO256" s="28"/>
      <c r="BP256" s="28"/>
      <c r="BQ256" s="28"/>
      <c r="BR256" s="28"/>
      <c r="BS256" s="28"/>
      <c r="BT256" s="28"/>
      <c r="BU256" s="28"/>
      <c r="BV256" s="28"/>
      <c r="BW256" s="28"/>
      <c r="BX256" s="28"/>
      <c r="BY256" s="28"/>
      <c r="BZ256" s="28"/>
      <c r="CA256" s="28"/>
      <c r="CB256" s="28"/>
      <c r="CC256" s="28"/>
      <c r="CD256" s="28"/>
      <c r="CE256" s="28"/>
      <c r="CF256" s="28"/>
      <c r="CG256" s="28"/>
      <c r="CH256" s="28"/>
      <c r="CI256" s="28"/>
      <c r="CJ256" s="28"/>
      <c r="CK256" s="28"/>
      <c r="CL256" s="28"/>
      <c r="CM256" s="28"/>
      <c r="CN256" s="28"/>
      <c r="CO256" s="28"/>
      <c r="CP256" s="28"/>
      <c r="CQ256" s="28"/>
      <c r="CR256" s="28"/>
      <c r="CS256" s="28"/>
      <c r="CT256" s="28"/>
      <c r="CU256" s="28"/>
      <c r="CV256" s="28"/>
      <c r="CW256" s="28"/>
      <c r="CX256" s="28"/>
      <c r="CY256" s="28"/>
      <c r="CZ256" s="28"/>
      <c r="DA256" s="28"/>
      <c r="DB256" s="28"/>
      <c r="DC256" s="28"/>
      <c r="DD256" s="28"/>
      <c r="DE256" s="28"/>
      <c r="DF256" s="28"/>
      <c r="DG256" s="28"/>
      <c r="DH256" s="28"/>
      <c r="DI256" s="28"/>
      <c r="DJ256" s="28"/>
      <c r="DK256" s="28"/>
      <c r="DL256" s="28"/>
      <c r="DM256" s="28"/>
      <c r="DN256" s="28"/>
      <c r="DO256" s="28"/>
      <c r="DP256" s="28"/>
      <c r="DQ256" s="28"/>
      <c r="DR256" s="28"/>
      <c r="DS256" s="28"/>
      <c r="DT256" s="28"/>
      <c r="DU256" s="28"/>
      <c r="DV256" s="28"/>
      <c r="DW256" s="28"/>
      <c r="DX256" s="28"/>
      <c r="DY256" s="28"/>
      <c r="DZ256" s="28"/>
      <c r="EA256" s="28"/>
      <c r="EB256" s="28"/>
      <c r="EC256" s="28"/>
      <c r="ED256" s="28"/>
      <c r="EE256" s="28"/>
      <c r="EF256" s="28"/>
      <c r="EG256" s="28"/>
      <c r="EH256" s="28"/>
      <c r="EI256" s="28"/>
      <c r="EJ256" s="28"/>
      <c r="EK256" s="28"/>
      <c r="EL256" s="28"/>
      <c r="EM256" s="28"/>
      <c r="EN256" s="28"/>
      <c r="EO256" s="28"/>
      <c r="EP256" s="28"/>
      <c r="EQ256" s="28"/>
      <c r="ER256" s="28"/>
      <c r="ES256" s="28"/>
      <c r="ET256" s="28"/>
      <c r="EU256" s="28"/>
      <c r="EV256" s="28"/>
      <c r="EW256" s="28"/>
      <c r="EX256" s="28"/>
      <c r="EY256" s="28"/>
      <c r="EZ256" s="28"/>
      <c r="FA256" s="28"/>
      <c r="FB256" s="28"/>
      <c r="FC256" s="28"/>
      <c r="FD256" s="28"/>
      <c r="FE256" s="28"/>
      <c r="FF256" s="28"/>
      <c r="FG256" s="28"/>
      <c r="FH256" s="28"/>
      <c r="FI256" s="28"/>
      <c r="FJ256" s="28"/>
      <c r="FK256" s="28"/>
      <c r="FL256" s="28"/>
      <c r="FM256" s="28"/>
      <c r="FN256" s="28"/>
      <c r="FO256" s="28"/>
      <c r="FP256" s="28"/>
      <c r="FQ256" s="28"/>
      <c r="FR256" s="28"/>
      <c r="FS256" s="28"/>
      <c r="FT256" s="28"/>
      <c r="FU256" s="28"/>
      <c r="FV256" s="28"/>
      <c r="FW256" s="28"/>
      <c r="FX256" s="28"/>
      <c r="FY256" s="28"/>
      <c r="FZ256" s="28"/>
      <c r="GA256" s="28"/>
      <c r="GB256" s="28"/>
      <c r="GC256" s="28"/>
      <c r="GD256" s="28"/>
      <c r="GE256" s="28"/>
      <c r="GF256" s="28"/>
      <c r="GG256" s="28"/>
      <c r="GH256" s="28"/>
      <c r="GI256" s="28"/>
      <c r="GJ256" s="28"/>
      <c r="GK256" s="28"/>
      <c r="GL256" s="28"/>
      <c r="GM256" s="28"/>
      <c r="GN256" s="28"/>
      <c r="GO256" s="28"/>
      <c r="GP256" s="28"/>
      <c r="GQ256" s="28"/>
      <c r="GR256" s="28"/>
      <c r="GS256" s="28"/>
      <c r="GT256" s="28"/>
      <c r="GU256" s="28"/>
      <c r="GV256" s="28"/>
      <c r="GW256" s="28"/>
      <c r="GX256" s="28"/>
      <c r="GY256" s="28"/>
      <c r="GZ256" s="28"/>
      <c r="HA256" s="28"/>
      <c r="HB256" s="28"/>
      <c r="HC256" s="28"/>
      <c r="HD256" s="28"/>
      <c r="HE256" s="28"/>
      <c r="HF256" s="28"/>
      <c r="HG256" s="28"/>
      <c r="HH256" s="28"/>
      <c r="HI256" s="28"/>
      <c r="HJ256" s="28"/>
      <c r="HK256" s="28"/>
      <c r="HL256" s="28"/>
      <c r="HM256" s="28"/>
      <c r="HN256" s="28"/>
      <c r="HO256" s="28"/>
      <c r="HP256" s="28"/>
      <c r="HQ256" s="28"/>
      <c r="HR256" s="28"/>
      <c r="HS256" s="28"/>
      <c r="HT256" s="28"/>
      <c r="HU256" s="28"/>
      <c r="HV256" s="28"/>
      <c r="HW256" s="28"/>
      <c r="HX256" s="28"/>
      <c r="HY256" s="28"/>
      <c r="HZ256" s="28"/>
      <c r="IA256" s="28"/>
      <c r="IB256" s="28"/>
      <c r="IC256" s="28"/>
      <c r="ID256" s="28"/>
      <c r="IE256" s="28"/>
      <c r="IF256" s="28"/>
      <c r="IG256" s="28"/>
      <c r="IH256" s="28"/>
      <c r="II256" s="28"/>
      <c r="IJ256" s="28"/>
      <c r="IK256" s="28"/>
      <c r="IL256" s="28"/>
      <c r="IM256" s="28"/>
      <c r="IN256" s="28"/>
      <c r="IO256" s="28"/>
      <c r="IP256" s="28"/>
      <c r="IQ256" s="28"/>
      <c r="IR256" s="28"/>
      <c r="IS256" s="28"/>
      <c r="IT256" s="28"/>
      <c r="IU256" s="28"/>
      <c r="IV256" s="28"/>
      <c r="IW256" s="28"/>
    </row>
    <row r="257" spans="1:257" s="1" customFormat="1" hidden="1">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49"/>
      <c r="AC257" s="49"/>
      <c r="AD257" s="49"/>
      <c r="AE257" s="295" t="s">
        <v>542</v>
      </c>
      <c r="AF257" s="280" t="s">
        <v>450</v>
      </c>
      <c r="AG257" s="267">
        <v>30</v>
      </c>
      <c r="AH257" s="224" t="e">
        <f>NA()</f>
        <v>#N/A</v>
      </c>
      <c r="AI257" s="298">
        <v>16.149999999999999</v>
      </c>
      <c r="AJ257" s="298">
        <v>17.09</v>
      </c>
      <c r="AK257" s="300">
        <v>55.789714255932722</v>
      </c>
      <c r="AL257" s="301">
        <f t="shared" si="60"/>
        <v>41.842285691949542</v>
      </c>
      <c r="AM257" s="51"/>
      <c r="AN257" s="50"/>
      <c r="AO257" s="50"/>
      <c r="AP257" s="58"/>
      <c r="AQ257" s="58"/>
      <c r="AR257" s="58"/>
      <c r="AS257" s="58"/>
      <c r="AT257" s="58"/>
      <c r="AU257" s="49"/>
      <c r="AV257" s="49"/>
      <c r="AW257" s="55"/>
      <c r="AX257" s="55"/>
      <c r="AY257" s="55"/>
      <c r="AZ257" s="55"/>
      <c r="BA257" s="55"/>
      <c r="BB257" s="55"/>
      <c r="BC257" s="28"/>
      <c r="BD257" s="28"/>
      <c r="BE257" s="28"/>
      <c r="BF257" s="28"/>
      <c r="BG257" s="28"/>
      <c r="BH257" s="28"/>
      <c r="BI257" s="28"/>
      <c r="BJ257" s="28"/>
      <c r="BK257" s="28"/>
      <c r="BL257" s="28"/>
      <c r="BM257" s="28"/>
      <c r="BN257" s="28"/>
      <c r="BO257" s="28"/>
      <c r="BP257" s="28"/>
      <c r="BQ257" s="28"/>
      <c r="BR257" s="28"/>
      <c r="BS257" s="28"/>
      <c r="BT257" s="28"/>
      <c r="BU257" s="28"/>
      <c r="BV257" s="28"/>
      <c r="BW257" s="28"/>
      <c r="BX257" s="28"/>
      <c r="BY257" s="28"/>
      <c r="BZ257" s="28"/>
      <c r="CA257" s="28"/>
      <c r="CB257" s="28"/>
      <c r="CC257" s="28"/>
      <c r="CD257" s="28"/>
      <c r="CE257" s="28"/>
      <c r="CF257" s="28"/>
      <c r="CG257" s="28"/>
      <c r="CH257" s="28"/>
      <c r="CI257" s="28"/>
      <c r="CJ257" s="28"/>
      <c r="CK257" s="28"/>
      <c r="CL257" s="28"/>
      <c r="CM257" s="28"/>
      <c r="CN257" s="28"/>
      <c r="CO257" s="28"/>
      <c r="CP257" s="28"/>
      <c r="CQ257" s="28"/>
      <c r="CR257" s="28"/>
      <c r="CS257" s="28"/>
      <c r="CT257" s="28"/>
      <c r="CU257" s="28"/>
      <c r="CV257" s="28"/>
      <c r="CW257" s="28"/>
      <c r="CX257" s="28"/>
      <c r="CY257" s="28"/>
      <c r="CZ257" s="28"/>
      <c r="DA257" s="28"/>
      <c r="DB257" s="28"/>
      <c r="DC257" s="28"/>
      <c r="DD257" s="28"/>
      <c r="DE257" s="28"/>
      <c r="DF257" s="28"/>
      <c r="DG257" s="28"/>
      <c r="DH257" s="28"/>
      <c r="DI257" s="28"/>
      <c r="DJ257" s="28"/>
      <c r="DK257" s="28"/>
      <c r="DL257" s="28"/>
      <c r="DM257" s="28"/>
      <c r="DN257" s="28"/>
      <c r="DO257" s="28"/>
      <c r="DP257" s="28"/>
      <c r="DQ257" s="28"/>
      <c r="DR257" s="28"/>
      <c r="DS257" s="28"/>
      <c r="DT257" s="28"/>
      <c r="DU257" s="28"/>
      <c r="DV257" s="28"/>
      <c r="DW257" s="28"/>
      <c r="DX257" s="28"/>
      <c r="DY257" s="28"/>
      <c r="DZ257" s="28"/>
      <c r="EA257" s="28"/>
      <c r="EB257" s="28"/>
      <c r="EC257" s="28"/>
      <c r="ED257" s="28"/>
      <c r="EE257" s="28"/>
      <c r="EF257" s="28"/>
      <c r="EG257" s="28"/>
      <c r="EH257" s="28"/>
      <c r="EI257" s="28"/>
      <c r="EJ257" s="28"/>
      <c r="EK257" s="28"/>
      <c r="EL257" s="28"/>
      <c r="EM257" s="28"/>
      <c r="EN257" s="28"/>
      <c r="EO257" s="28"/>
      <c r="EP257" s="28"/>
      <c r="EQ257" s="28"/>
      <c r="ER257" s="28"/>
      <c r="ES257" s="28"/>
      <c r="ET257" s="28"/>
      <c r="EU257" s="28"/>
      <c r="EV257" s="28"/>
      <c r="EW257" s="28"/>
      <c r="EX257" s="28"/>
      <c r="EY257" s="28"/>
      <c r="EZ257" s="28"/>
      <c r="FA257" s="28"/>
      <c r="FB257" s="28"/>
      <c r="FC257" s="28"/>
      <c r="FD257" s="28"/>
      <c r="FE257" s="28"/>
      <c r="FF257" s="28"/>
      <c r="FG257" s="28"/>
      <c r="FH257" s="28"/>
      <c r="FI257" s="28"/>
      <c r="FJ257" s="28"/>
      <c r="FK257" s="28"/>
      <c r="FL257" s="28"/>
      <c r="FM257" s="28"/>
      <c r="FN257" s="28"/>
      <c r="FO257" s="28"/>
      <c r="FP257" s="28"/>
      <c r="FQ257" s="28"/>
      <c r="FR257" s="28"/>
      <c r="FS257" s="28"/>
      <c r="FT257" s="28"/>
      <c r="FU257" s="28"/>
      <c r="FV257" s="28"/>
      <c r="FW257" s="28"/>
      <c r="FX257" s="28"/>
      <c r="FY257" s="28"/>
      <c r="FZ257" s="28"/>
      <c r="GA257" s="28"/>
      <c r="GB257" s="28"/>
      <c r="GC257" s="28"/>
      <c r="GD257" s="28"/>
      <c r="GE257" s="28"/>
      <c r="GF257" s="28"/>
      <c r="GG257" s="28"/>
      <c r="GH257" s="28"/>
      <c r="GI257" s="28"/>
      <c r="GJ257" s="28"/>
      <c r="GK257" s="28"/>
      <c r="GL257" s="28"/>
      <c r="GM257" s="28"/>
      <c r="GN257" s="28"/>
      <c r="GO257" s="28"/>
      <c r="GP257" s="28"/>
      <c r="GQ257" s="28"/>
      <c r="GR257" s="28"/>
      <c r="GS257" s="28"/>
      <c r="GT257" s="28"/>
      <c r="GU257" s="28"/>
      <c r="GV257" s="28"/>
      <c r="GW257" s="28"/>
      <c r="GX257" s="28"/>
      <c r="GY257" s="28"/>
      <c r="GZ257" s="28"/>
      <c r="HA257" s="28"/>
      <c r="HB257" s="28"/>
      <c r="HC257" s="28"/>
      <c r="HD257" s="28"/>
      <c r="HE257" s="28"/>
      <c r="HF257" s="28"/>
      <c r="HG257" s="28"/>
      <c r="HH257" s="28"/>
      <c r="HI257" s="28"/>
      <c r="HJ257" s="28"/>
      <c r="HK257" s="28"/>
      <c r="HL257" s="28"/>
      <c r="HM257" s="28"/>
      <c r="HN257" s="28"/>
      <c r="HO257" s="28"/>
      <c r="HP257" s="28"/>
      <c r="HQ257" s="28"/>
      <c r="HR257" s="28"/>
      <c r="HS257" s="28"/>
      <c r="HT257" s="28"/>
      <c r="HU257" s="28"/>
      <c r="HV257" s="28"/>
      <c r="HW257" s="28"/>
      <c r="HX257" s="28"/>
      <c r="HY257" s="28"/>
      <c r="HZ257" s="28"/>
      <c r="IA257" s="28"/>
      <c r="IB257" s="28"/>
      <c r="IC257" s="28"/>
      <c r="ID257" s="28"/>
      <c r="IE257" s="28"/>
      <c r="IF257" s="28"/>
      <c r="IG257" s="28"/>
      <c r="IH257" s="28"/>
      <c r="II257" s="28"/>
      <c r="IJ257" s="28"/>
      <c r="IK257" s="28"/>
      <c r="IL257" s="28"/>
      <c r="IM257" s="28"/>
      <c r="IN257" s="28"/>
      <c r="IO257" s="28"/>
      <c r="IP257" s="28"/>
      <c r="IQ257" s="28"/>
      <c r="IR257" s="28"/>
      <c r="IS257" s="28"/>
      <c r="IT257" s="28"/>
      <c r="IU257" s="28"/>
      <c r="IV257" s="28"/>
      <c r="IW257" s="28"/>
    </row>
    <row r="258" spans="1:257" s="1" customFormat="1" hidden="1">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49"/>
      <c r="AC258" s="49"/>
      <c r="AD258" s="49"/>
      <c r="AE258" s="295" t="s">
        <v>543</v>
      </c>
      <c r="AF258" s="280" t="s">
        <v>450</v>
      </c>
      <c r="AG258" s="267">
        <v>30</v>
      </c>
      <c r="AH258" s="224" t="e">
        <f>NA()</f>
        <v>#N/A</v>
      </c>
      <c r="AI258" s="298">
        <v>16.149999999999999</v>
      </c>
      <c r="AJ258" s="298">
        <v>17.09</v>
      </c>
      <c r="AK258" s="300">
        <v>55.789714255932722</v>
      </c>
      <c r="AL258" s="301">
        <f t="shared" si="60"/>
        <v>41.842285691949542</v>
      </c>
      <c r="AM258" s="51"/>
      <c r="AN258" s="50"/>
      <c r="AO258" s="50"/>
      <c r="AP258" s="58"/>
      <c r="AQ258" s="58"/>
      <c r="AR258" s="58"/>
      <c r="AS258" s="58"/>
      <c r="AT258" s="58"/>
      <c r="AU258" s="49"/>
      <c r="AV258" s="49"/>
      <c r="AW258" s="55"/>
      <c r="AX258" s="55"/>
      <c r="AY258" s="55"/>
      <c r="AZ258" s="55"/>
      <c r="BA258" s="55"/>
      <c r="BB258" s="55"/>
      <c r="BC258" s="28"/>
      <c r="BD258" s="28"/>
      <c r="BE258" s="28"/>
      <c r="BF258" s="28"/>
      <c r="BG258" s="28"/>
      <c r="BH258" s="28"/>
      <c r="BI258" s="28"/>
      <c r="BJ258" s="28"/>
      <c r="BK258" s="28"/>
      <c r="BL258" s="28"/>
      <c r="BM258" s="28"/>
      <c r="BN258" s="28"/>
      <c r="BO258" s="28"/>
      <c r="BP258" s="28"/>
      <c r="BQ258" s="28"/>
      <c r="BR258" s="28"/>
      <c r="BS258" s="28"/>
      <c r="BT258" s="28"/>
      <c r="BU258" s="28"/>
      <c r="BV258" s="28"/>
      <c r="BW258" s="28"/>
      <c r="BX258" s="28"/>
      <c r="BY258" s="28"/>
      <c r="BZ258" s="28"/>
      <c r="CA258" s="28"/>
      <c r="CB258" s="28"/>
      <c r="CC258" s="28"/>
      <c r="CD258" s="28"/>
      <c r="CE258" s="28"/>
      <c r="CF258" s="28"/>
      <c r="CG258" s="28"/>
      <c r="CH258" s="28"/>
      <c r="CI258" s="28"/>
      <c r="CJ258" s="28"/>
      <c r="CK258" s="28"/>
      <c r="CL258" s="28"/>
      <c r="CM258" s="28"/>
      <c r="CN258" s="28"/>
      <c r="CO258" s="28"/>
      <c r="CP258" s="28"/>
      <c r="CQ258" s="28"/>
      <c r="CR258" s="28"/>
      <c r="CS258" s="28"/>
      <c r="CT258" s="28"/>
      <c r="CU258" s="28"/>
      <c r="CV258" s="28"/>
      <c r="CW258" s="28"/>
      <c r="CX258" s="28"/>
      <c r="CY258" s="28"/>
      <c r="CZ258" s="28"/>
      <c r="DA258" s="28"/>
      <c r="DB258" s="28"/>
      <c r="DC258" s="28"/>
      <c r="DD258" s="28"/>
      <c r="DE258" s="28"/>
      <c r="DF258" s="28"/>
      <c r="DG258" s="28"/>
      <c r="DH258" s="28"/>
      <c r="DI258" s="28"/>
      <c r="DJ258" s="28"/>
      <c r="DK258" s="28"/>
      <c r="DL258" s="28"/>
      <c r="DM258" s="28"/>
      <c r="DN258" s="28"/>
      <c r="DO258" s="28"/>
      <c r="DP258" s="28"/>
      <c r="DQ258" s="28"/>
      <c r="DR258" s="28"/>
      <c r="DS258" s="28"/>
      <c r="DT258" s="28"/>
      <c r="DU258" s="28"/>
      <c r="DV258" s="28"/>
      <c r="DW258" s="28"/>
      <c r="DX258" s="28"/>
      <c r="DY258" s="28"/>
      <c r="DZ258" s="28"/>
      <c r="EA258" s="28"/>
      <c r="EB258" s="28"/>
      <c r="EC258" s="28"/>
      <c r="ED258" s="28"/>
      <c r="EE258" s="28"/>
      <c r="EF258" s="28"/>
      <c r="EG258" s="28"/>
      <c r="EH258" s="28"/>
      <c r="EI258" s="28"/>
      <c r="EJ258" s="28"/>
      <c r="EK258" s="28"/>
      <c r="EL258" s="28"/>
      <c r="EM258" s="28"/>
      <c r="EN258" s="28"/>
      <c r="EO258" s="28"/>
      <c r="EP258" s="28"/>
      <c r="EQ258" s="28"/>
      <c r="ER258" s="28"/>
      <c r="ES258" s="28"/>
      <c r="ET258" s="28"/>
      <c r="EU258" s="28"/>
      <c r="EV258" s="28"/>
      <c r="EW258" s="28"/>
      <c r="EX258" s="28"/>
      <c r="EY258" s="28"/>
      <c r="EZ258" s="28"/>
      <c r="FA258" s="28"/>
      <c r="FB258" s="28"/>
      <c r="FC258" s="28"/>
      <c r="FD258" s="28"/>
      <c r="FE258" s="28"/>
      <c r="FF258" s="28"/>
      <c r="FG258" s="28"/>
      <c r="FH258" s="28"/>
      <c r="FI258" s="28"/>
      <c r="FJ258" s="28"/>
      <c r="FK258" s="28"/>
      <c r="FL258" s="28"/>
      <c r="FM258" s="28"/>
      <c r="FN258" s="28"/>
      <c r="FO258" s="28"/>
      <c r="FP258" s="28"/>
      <c r="FQ258" s="28"/>
      <c r="FR258" s="28"/>
      <c r="FS258" s="28"/>
      <c r="FT258" s="28"/>
      <c r="FU258" s="28"/>
      <c r="FV258" s="28"/>
      <c r="FW258" s="28"/>
      <c r="FX258" s="28"/>
      <c r="FY258" s="28"/>
      <c r="FZ258" s="28"/>
      <c r="GA258" s="28"/>
      <c r="GB258" s="28"/>
      <c r="GC258" s="28"/>
      <c r="GD258" s="28"/>
      <c r="GE258" s="28"/>
      <c r="GF258" s="28"/>
      <c r="GG258" s="28"/>
      <c r="GH258" s="28"/>
      <c r="GI258" s="28"/>
      <c r="GJ258" s="28"/>
      <c r="GK258" s="28"/>
      <c r="GL258" s="28"/>
      <c r="GM258" s="28"/>
      <c r="GN258" s="28"/>
      <c r="GO258" s="28"/>
      <c r="GP258" s="28"/>
      <c r="GQ258" s="28"/>
      <c r="GR258" s="28"/>
      <c r="GS258" s="28"/>
      <c r="GT258" s="28"/>
      <c r="GU258" s="28"/>
      <c r="GV258" s="28"/>
      <c r="GW258" s="28"/>
      <c r="GX258" s="28"/>
      <c r="GY258" s="28"/>
      <c r="GZ258" s="28"/>
      <c r="HA258" s="28"/>
      <c r="HB258" s="28"/>
      <c r="HC258" s="28"/>
      <c r="HD258" s="28"/>
      <c r="HE258" s="28"/>
      <c r="HF258" s="28"/>
      <c r="HG258" s="28"/>
      <c r="HH258" s="28"/>
      <c r="HI258" s="28"/>
      <c r="HJ258" s="28"/>
      <c r="HK258" s="28"/>
      <c r="HL258" s="28"/>
      <c r="HM258" s="28"/>
      <c r="HN258" s="28"/>
      <c r="HO258" s="28"/>
      <c r="HP258" s="28"/>
      <c r="HQ258" s="28"/>
      <c r="HR258" s="28"/>
      <c r="HS258" s="28"/>
      <c r="HT258" s="28"/>
      <c r="HU258" s="28"/>
      <c r="HV258" s="28"/>
      <c r="HW258" s="28"/>
      <c r="HX258" s="28"/>
      <c r="HY258" s="28"/>
      <c r="HZ258" s="28"/>
      <c r="IA258" s="28"/>
      <c r="IB258" s="28"/>
      <c r="IC258" s="28"/>
      <c r="ID258" s="28"/>
      <c r="IE258" s="28"/>
      <c r="IF258" s="28"/>
      <c r="IG258" s="28"/>
      <c r="IH258" s="28"/>
      <c r="II258" s="28"/>
      <c r="IJ258" s="28"/>
      <c r="IK258" s="28"/>
      <c r="IL258" s="28"/>
      <c r="IM258" s="28"/>
      <c r="IN258" s="28"/>
      <c r="IO258" s="28"/>
      <c r="IP258" s="28"/>
      <c r="IQ258" s="28"/>
      <c r="IR258" s="28"/>
      <c r="IS258" s="28"/>
      <c r="IT258" s="28"/>
      <c r="IU258" s="28"/>
      <c r="IV258" s="28"/>
      <c r="IW258" s="28"/>
    </row>
    <row r="259" spans="1:257" s="1" customFormat="1" hidden="1">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49"/>
      <c r="AC259" s="49"/>
      <c r="AD259" s="49"/>
      <c r="AE259" s="295" t="s">
        <v>544</v>
      </c>
      <c r="AF259" s="280" t="s">
        <v>450</v>
      </c>
      <c r="AG259" s="267">
        <v>30</v>
      </c>
      <c r="AH259" s="224" t="e">
        <f>NA()</f>
        <v>#N/A</v>
      </c>
      <c r="AI259" s="298">
        <v>16.149999999999999</v>
      </c>
      <c r="AJ259" s="298">
        <v>17.09</v>
      </c>
      <c r="AK259" s="300">
        <v>55.789714255932722</v>
      </c>
      <c r="AL259" s="301">
        <f t="shared" si="60"/>
        <v>41.842285691949542</v>
      </c>
      <c r="AM259" s="51"/>
      <c r="AN259" s="50"/>
      <c r="AO259" s="50"/>
      <c r="AP259" s="58"/>
      <c r="AQ259" s="58"/>
      <c r="AR259" s="58"/>
      <c r="AS259" s="58"/>
      <c r="AT259" s="58"/>
      <c r="AU259" s="49"/>
      <c r="AV259" s="49"/>
      <c r="AW259" s="55"/>
      <c r="AX259" s="55"/>
      <c r="AY259" s="55"/>
      <c r="AZ259" s="55"/>
      <c r="BA259" s="55"/>
      <c r="BB259" s="55"/>
      <c r="BC259" s="28"/>
      <c r="BD259" s="28"/>
      <c r="BE259" s="28"/>
      <c r="BF259" s="28"/>
      <c r="BG259" s="28"/>
      <c r="BH259" s="28"/>
      <c r="BI259" s="28"/>
      <c r="BJ259" s="28"/>
      <c r="BK259" s="28"/>
      <c r="BL259" s="28"/>
      <c r="BM259" s="28"/>
      <c r="BN259" s="28"/>
      <c r="BO259" s="28"/>
      <c r="BP259" s="28"/>
      <c r="BQ259" s="28"/>
      <c r="BR259" s="28"/>
      <c r="BS259" s="28"/>
      <c r="BT259" s="28"/>
      <c r="BU259" s="28"/>
      <c r="BV259" s="28"/>
      <c r="BW259" s="28"/>
      <c r="BX259" s="28"/>
      <c r="BY259" s="28"/>
      <c r="BZ259" s="28"/>
      <c r="CA259" s="28"/>
      <c r="CB259" s="28"/>
      <c r="CC259" s="28"/>
      <c r="CD259" s="28"/>
      <c r="CE259" s="28"/>
      <c r="CF259" s="28"/>
      <c r="CG259" s="28"/>
      <c r="CH259" s="28"/>
      <c r="CI259" s="28"/>
      <c r="CJ259" s="28"/>
      <c r="CK259" s="28"/>
      <c r="CL259" s="28"/>
      <c r="CM259" s="28"/>
      <c r="CN259" s="28"/>
      <c r="CO259" s="28"/>
      <c r="CP259" s="28"/>
      <c r="CQ259" s="28"/>
      <c r="CR259" s="28"/>
      <c r="CS259" s="28"/>
      <c r="CT259" s="28"/>
      <c r="CU259" s="28"/>
      <c r="CV259" s="28"/>
      <c r="CW259" s="28"/>
      <c r="CX259" s="28"/>
      <c r="CY259" s="28"/>
      <c r="CZ259" s="28"/>
      <c r="DA259" s="28"/>
      <c r="DB259" s="28"/>
      <c r="DC259" s="28"/>
      <c r="DD259" s="28"/>
      <c r="DE259" s="28"/>
      <c r="DF259" s="28"/>
      <c r="DG259" s="28"/>
      <c r="DH259" s="28"/>
      <c r="DI259" s="28"/>
      <c r="DJ259" s="28"/>
      <c r="DK259" s="28"/>
      <c r="DL259" s="28"/>
      <c r="DM259" s="28"/>
      <c r="DN259" s="28"/>
      <c r="DO259" s="28"/>
      <c r="DP259" s="28"/>
      <c r="DQ259" s="28"/>
      <c r="DR259" s="28"/>
      <c r="DS259" s="28"/>
      <c r="DT259" s="28"/>
      <c r="DU259" s="28"/>
      <c r="DV259" s="28"/>
      <c r="DW259" s="28"/>
      <c r="DX259" s="28"/>
      <c r="DY259" s="28"/>
      <c r="DZ259" s="28"/>
      <c r="EA259" s="28"/>
      <c r="EB259" s="28"/>
      <c r="EC259" s="28"/>
      <c r="ED259" s="28"/>
      <c r="EE259" s="28"/>
      <c r="EF259" s="28"/>
      <c r="EG259" s="28"/>
      <c r="EH259" s="28"/>
      <c r="EI259" s="28"/>
      <c r="EJ259" s="28"/>
      <c r="EK259" s="28"/>
      <c r="EL259" s="28"/>
      <c r="EM259" s="28"/>
      <c r="EN259" s="28"/>
      <c r="EO259" s="28"/>
      <c r="EP259" s="28"/>
      <c r="EQ259" s="28"/>
      <c r="ER259" s="28"/>
      <c r="ES259" s="28"/>
      <c r="ET259" s="28"/>
      <c r="EU259" s="28"/>
      <c r="EV259" s="28"/>
      <c r="EW259" s="28"/>
      <c r="EX259" s="28"/>
      <c r="EY259" s="28"/>
      <c r="EZ259" s="28"/>
      <c r="FA259" s="28"/>
      <c r="FB259" s="28"/>
      <c r="FC259" s="28"/>
      <c r="FD259" s="28"/>
      <c r="FE259" s="28"/>
      <c r="FF259" s="28"/>
      <c r="FG259" s="28"/>
      <c r="FH259" s="28"/>
      <c r="FI259" s="28"/>
      <c r="FJ259" s="28"/>
      <c r="FK259" s="28"/>
      <c r="FL259" s="28"/>
      <c r="FM259" s="28"/>
      <c r="FN259" s="28"/>
      <c r="FO259" s="28"/>
      <c r="FP259" s="28"/>
      <c r="FQ259" s="28"/>
      <c r="FR259" s="28"/>
      <c r="FS259" s="28"/>
      <c r="FT259" s="28"/>
      <c r="FU259" s="28"/>
      <c r="FV259" s="28"/>
      <c r="FW259" s="28"/>
      <c r="FX259" s="28"/>
      <c r="FY259" s="28"/>
      <c r="FZ259" s="28"/>
      <c r="GA259" s="28"/>
      <c r="GB259" s="28"/>
      <c r="GC259" s="28"/>
      <c r="GD259" s="28"/>
      <c r="GE259" s="28"/>
      <c r="GF259" s="28"/>
      <c r="GG259" s="28"/>
      <c r="GH259" s="28"/>
      <c r="GI259" s="28"/>
      <c r="GJ259" s="28"/>
      <c r="GK259" s="28"/>
      <c r="GL259" s="28"/>
      <c r="GM259" s="28"/>
      <c r="GN259" s="28"/>
      <c r="GO259" s="28"/>
      <c r="GP259" s="28"/>
      <c r="GQ259" s="28"/>
      <c r="GR259" s="28"/>
      <c r="GS259" s="28"/>
      <c r="GT259" s="28"/>
      <c r="GU259" s="28"/>
      <c r="GV259" s="28"/>
      <c r="GW259" s="28"/>
      <c r="GX259" s="28"/>
      <c r="GY259" s="28"/>
      <c r="GZ259" s="28"/>
      <c r="HA259" s="28"/>
      <c r="HB259" s="28"/>
      <c r="HC259" s="28"/>
      <c r="HD259" s="28"/>
      <c r="HE259" s="28"/>
      <c r="HF259" s="28"/>
      <c r="HG259" s="28"/>
      <c r="HH259" s="28"/>
      <c r="HI259" s="28"/>
      <c r="HJ259" s="28"/>
      <c r="HK259" s="28"/>
      <c r="HL259" s="28"/>
      <c r="HM259" s="28"/>
      <c r="HN259" s="28"/>
      <c r="HO259" s="28"/>
      <c r="HP259" s="28"/>
      <c r="HQ259" s="28"/>
      <c r="HR259" s="28"/>
      <c r="HS259" s="28"/>
      <c r="HT259" s="28"/>
      <c r="HU259" s="28"/>
      <c r="HV259" s="28"/>
      <c r="HW259" s="28"/>
      <c r="HX259" s="28"/>
      <c r="HY259" s="28"/>
      <c r="HZ259" s="28"/>
      <c r="IA259" s="28"/>
      <c r="IB259" s="28"/>
      <c r="IC259" s="28"/>
      <c r="ID259" s="28"/>
      <c r="IE259" s="28"/>
      <c r="IF259" s="28"/>
      <c r="IG259" s="28"/>
      <c r="IH259" s="28"/>
      <c r="II259" s="28"/>
      <c r="IJ259" s="28"/>
      <c r="IK259" s="28"/>
      <c r="IL259" s="28"/>
      <c r="IM259" s="28"/>
      <c r="IN259" s="28"/>
      <c r="IO259" s="28"/>
      <c r="IP259" s="28"/>
      <c r="IQ259" s="28"/>
      <c r="IR259" s="28"/>
      <c r="IS259" s="28"/>
      <c r="IT259" s="28"/>
      <c r="IU259" s="28"/>
      <c r="IV259" s="28"/>
      <c r="IW259" s="28"/>
    </row>
    <row r="260" spans="1:257" s="1" customFormat="1" hidden="1">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49"/>
      <c r="AC260" s="49"/>
      <c r="AD260" s="49"/>
      <c r="AE260" s="295" t="s">
        <v>545</v>
      </c>
      <c r="AF260" s="280" t="s">
        <v>468</v>
      </c>
      <c r="AG260" s="267">
        <v>40</v>
      </c>
      <c r="AH260" s="224" t="e">
        <f>NA()</f>
        <v>#N/A</v>
      </c>
      <c r="AI260" s="298">
        <v>17.100000000000001</v>
      </c>
      <c r="AJ260" s="298">
        <v>30</v>
      </c>
      <c r="AK260" s="300">
        <v>75.062524635254931</v>
      </c>
      <c r="AL260" s="301">
        <f t="shared" si="60"/>
        <v>56.296893476441198</v>
      </c>
      <c r="AM260" s="51"/>
      <c r="AN260" s="50"/>
      <c r="AO260" s="50"/>
      <c r="AP260" s="58"/>
      <c r="AQ260" s="58"/>
      <c r="AR260" s="58"/>
      <c r="AS260" s="58"/>
      <c r="AT260" s="58"/>
      <c r="AU260" s="49"/>
      <c r="AV260" s="49"/>
      <c r="AW260" s="55"/>
      <c r="AX260" s="55"/>
      <c r="AY260" s="55"/>
      <c r="AZ260" s="55"/>
      <c r="BA260" s="55"/>
      <c r="BB260" s="55"/>
      <c r="BC260" s="28"/>
      <c r="BD260" s="28"/>
      <c r="BE260" s="28"/>
      <c r="BF260" s="28"/>
      <c r="BG260" s="28"/>
      <c r="BH260" s="28"/>
      <c r="BI260" s="28"/>
      <c r="BJ260" s="28"/>
      <c r="BK260" s="28"/>
      <c r="BL260" s="28"/>
      <c r="BM260" s="28"/>
      <c r="BN260" s="28"/>
      <c r="BO260" s="28"/>
      <c r="BP260" s="28"/>
      <c r="BQ260" s="28"/>
      <c r="BR260" s="28"/>
      <c r="BS260" s="28"/>
      <c r="BT260" s="28"/>
      <c r="BU260" s="28"/>
      <c r="BV260" s="28"/>
      <c r="BW260" s="28"/>
      <c r="BX260" s="28"/>
      <c r="BY260" s="28"/>
      <c r="BZ260" s="28"/>
      <c r="CA260" s="28"/>
      <c r="CB260" s="28"/>
      <c r="CC260" s="28"/>
      <c r="CD260" s="28"/>
      <c r="CE260" s="28"/>
      <c r="CF260" s="28"/>
      <c r="CG260" s="28"/>
      <c r="CH260" s="28"/>
      <c r="CI260" s="28"/>
      <c r="CJ260" s="28"/>
      <c r="CK260" s="28"/>
      <c r="CL260" s="28"/>
      <c r="CM260" s="28"/>
      <c r="CN260" s="28"/>
      <c r="CO260" s="28"/>
      <c r="CP260" s="28"/>
      <c r="CQ260" s="28"/>
      <c r="CR260" s="28"/>
      <c r="CS260" s="28"/>
      <c r="CT260" s="28"/>
      <c r="CU260" s="28"/>
      <c r="CV260" s="28"/>
      <c r="CW260" s="28"/>
      <c r="CX260" s="28"/>
      <c r="CY260" s="28"/>
      <c r="CZ260" s="28"/>
      <c r="DA260" s="28"/>
      <c r="DB260" s="28"/>
      <c r="DC260" s="28"/>
      <c r="DD260" s="28"/>
      <c r="DE260" s="28"/>
      <c r="DF260" s="28"/>
      <c r="DG260" s="28"/>
      <c r="DH260" s="28"/>
      <c r="DI260" s="28"/>
      <c r="DJ260" s="28"/>
      <c r="DK260" s="28"/>
      <c r="DL260" s="28"/>
      <c r="DM260" s="28"/>
      <c r="DN260" s="28"/>
      <c r="DO260" s="28"/>
      <c r="DP260" s="28"/>
      <c r="DQ260" s="28"/>
      <c r="DR260" s="28"/>
      <c r="DS260" s="28"/>
      <c r="DT260" s="28"/>
      <c r="DU260" s="28"/>
      <c r="DV260" s="28"/>
      <c r="DW260" s="28"/>
      <c r="DX260" s="28"/>
      <c r="DY260" s="28"/>
      <c r="DZ260" s="28"/>
      <c r="EA260" s="28"/>
      <c r="EB260" s="28"/>
      <c r="EC260" s="28"/>
      <c r="ED260" s="28"/>
      <c r="EE260" s="28"/>
      <c r="EF260" s="28"/>
      <c r="EG260" s="28"/>
      <c r="EH260" s="28"/>
      <c r="EI260" s="28"/>
      <c r="EJ260" s="28"/>
      <c r="EK260" s="28"/>
      <c r="EL260" s="28"/>
      <c r="EM260" s="28"/>
      <c r="EN260" s="28"/>
      <c r="EO260" s="28"/>
      <c r="EP260" s="28"/>
      <c r="EQ260" s="28"/>
      <c r="ER260" s="28"/>
      <c r="ES260" s="28"/>
      <c r="ET260" s="28"/>
      <c r="EU260" s="28"/>
      <c r="EV260" s="28"/>
      <c r="EW260" s="28"/>
      <c r="EX260" s="28"/>
      <c r="EY260" s="28"/>
      <c r="EZ260" s="28"/>
      <c r="FA260" s="28"/>
      <c r="FB260" s="28"/>
      <c r="FC260" s="28"/>
      <c r="FD260" s="28"/>
      <c r="FE260" s="28"/>
      <c r="FF260" s="28"/>
      <c r="FG260" s="28"/>
      <c r="FH260" s="28"/>
      <c r="FI260" s="28"/>
      <c r="FJ260" s="28"/>
      <c r="FK260" s="28"/>
      <c r="FL260" s="28"/>
      <c r="FM260" s="28"/>
      <c r="FN260" s="28"/>
      <c r="FO260" s="28"/>
      <c r="FP260" s="28"/>
      <c r="FQ260" s="28"/>
      <c r="FR260" s="28"/>
      <c r="FS260" s="28"/>
      <c r="FT260" s="28"/>
      <c r="FU260" s="28"/>
      <c r="FV260" s="28"/>
      <c r="FW260" s="28"/>
      <c r="FX260" s="28"/>
      <c r="FY260" s="28"/>
      <c r="FZ260" s="28"/>
      <c r="GA260" s="28"/>
      <c r="GB260" s="28"/>
      <c r="GC260" s="28"/>
      <c r="GD260" s="28"/>
      <c r="GE260" s="28"/>
      <c r="GF260" s="28"/>
      <c r="GG260" s="28"/>
      <c r="GH260" s="28"/>
      <c r="GI260" s="28"/>
      <c r="GJ260" s="28"/>
      <c r="GK260" s="28"/>
      <c r="GL260" s="28"/>
      <c r="GM260" s="28"/>
      <c r="GN260" s="28"/>
      <c r="GO260" s="28"/>
      <c r="GP260" s="28"/>
      <c r="GQ260" s="28"/>
      <c r="GR260" s="28"/>
      <c r="GS260" s="28"/>
      <c r="GT260" s="28"/>
      <c r="GU260" s="28"/>
      <c r="GV260" s="28"/>
      <c r="GW260" s="28"/>
      <c r="GX260" s="28"/>
      <c r="GY260" s="28"/>
      <c r="GZ260" s="28"/>
      <c r="HA260" s="28"/>
      <c r="HB260" s="28"/>
      <c r="HC260" s="28"/>
      <c r="HD260" s="28"/>
      <c r="HE260" s="28"/>
      <c r="HF260" s="28"/>
      <c r="HG260" s="28"/>
      <c r="HH260" s="28"/>
      <c r="HI260" s="28"/>
      <c r="HJ260" s="28"/>
      <c r="HK260" s="28"/>
      <c r="HL260" s="28"/>
      <c r="HM260" s="28"/>
      <c r="HN260" s="28"/>
      <c r="HO260" s="28"/>
      <c r="HP260" s="28"/>
      <c r="HQ260" s="28"/>
      <c r="HR260" s="28"/>
      <c r="HS260" s="28"/>
      <c r="HT260" s="28"/>
      <c r="HU260" s="28"/>
      <c r="HV260" s="28"/>
      <c r="HW260" s="28"/>
      <c r="HX260" s="28"/>
      <c r="HY260" s="28"/>
      <c r="HZ260" s="28"/>
      <c r="IA260" s="28"/>
      <c r="IB260" s="28"/>
      <c r="IC260" s="28"/>
      <c r="ID260" s="28"/>
      <c r="IE260" s="28"/>
      <c r="IF260" s="28"/>
      <c r="IG260" s="28"/>
      <c r="IH260" s="28"/>
      <c r="II260" s="28"/>
      <c r="IJ260" s="28"/>
      <c r="IK260" s="28"/>
      <c r="IL260" s="28"/>
      <c r="IM260" s="28"/>
      <c r="IN260" s="28"/>
      <c r="IO260" s="28"/>
      <c r="IP260" s="28"/>
      <c r="IQ260" s="28"/>
      <c r="IR260" s="28"/>
      <c r="IS260" s="28"/>
      <c r="IT260" s="28"/>
      <c r="IU260" s="28"/>
      <c r="IV260" s="28"/>
      <c r="IW260" s="28"/>
    </row>
    <row r="261" spans="1:257" s="1" customFormat="1" hidden="1">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49"/>
      <c r="AC261" s="49"/>
      <c r="AD261" s="49"/>
      <c r="AE261" s="295" t="s">
        <v>546</v>
      </c>
      <c r="AF261" s="280" t="s">
        <v>468</v>
      </c>
      <c r="AG261" s="267">
        <v>40</v>
      </c>
      <c r="AH261" s="224" t="e">
        <f>NA()</f>
        <v>#N/A</v>
      </c>
      <c r="AI261" s="298">
        <v>17.100000000000001</v>
      </c>
      <c r="AJ261" s="298">
        <v>30</v>
      </c>
      <c r="AK261" s="300">
        <v>75.062524635254931</v>
      </c>
      <c r="AL261" s="301">
        <f t="shared" si="60"/>
        <v>56.296893476441198</v>
      </c>
      <c r="AM261" s="51"/>
      <c r="AN261" s="50"/>
      <c r="AO261" s="50"/>
      <c r="AP261" s="58"/>
      <c r="AQ261" s="58"/>
      <c r="AR261" s="58"/>
      <c r="AS261" s="58"/>
      <c r="AT261" s="58"/>
      <c r="AU261" s="49"/>
      <c r="AV261" s="49"/>
      <c r="AW261" s="55"/>
      <c r="AX261" s="55"/>
      <c r="AY261" s="55"/>
      <c r="AZ261" s="55"/>
      <c r="BA261" s="55"/>
      <c r="BB261" s="55"/>
      <c r="BC261" s="28"/>
      <c r="BD261" s="28"/>
      <c r="BE261" s="28"/>
      <c r="BF261" s="28"/>
      <c r="BG261" s="28"/>
      <c r="BH261" s="28"/>
      <c r="BI261" s="28"/>
      <c r="BJ261" s="28"/>
      <c r="BK261" s="28"/>
      <c r="BL261" s="28"/>
      <c r="BM261" s="28"/>
      <c r="BN261" s="28"/>
      <c r="BO261" s="28"/>
      <c r="BP261" s="28"/>
      <c r="BQ261" s="28"/>
      <c r="BR261" s="28"/>
      <c r="BS261" s="28"/>
      <c r="BT261" s="28"/>
      <c r="BU261" s="28"/>
      <c r="BV261" s="28"/>
      <c r="BW261" s="28"/>
      <c r="BX261" s="28"/>
      <c r="BY261" s="28"/>
      <c r="BZ261" s="28"/>
      <c r="CA261" s="28"/>
      <c r="CB261" s="28"/>
      <c r="CC261" s="28"/>
      <c r="CD261" s="28"/>
      <c r="CE261" s="28"/>
      <c r="CF261" s="28"/>
      <c r="CG261" s="28"/>
      <c r="CH261" s="28"/>
      <c r="CI261" s="28"/>
      <c r="CJ261" s="28"/>
      <c r="CK261" s="28"/>
      <c r="CL261" s="28"/>
      <c r="CM261" s="28"/>
      <c r="CN261" s="28"/>
      <c r="CO261" s="28"/>
      <c r="CP261" s="28"/>
      <c r="CQ261" s="28"/>
      <c r="CR261" s="28"/>
      <c r="CS261" s="28"/>
      <c r="CT261" s="28"/>
      <c r="CU261" s="28"/>
      <c r="CV261" s="28"/>
      <c r="CW261" s="28"/>
      <c r="CX261" s="28"/>
      <c r="CY261" s="28"/>
      <c r="CZ261" s="28"/>
      <c r="DA261" s="28"/>
      <c r="DB261" s="28"/>
      <c r="DC261" s="28"/>
      <c r="DD261" s="28"/>
      <c r="DE261" s="28"/>
      <c r="DF261" s="28"/>
      <c r="DG261" s="28"/>
      <c r="DH261" s="28"/>
      <c r="DI261" s="28"/>
      <c r="DJ261" s="28"/>
      <c r="DK261" s="28"/>
      <c r="DL261" s="28"/>
      <c r="DM261" s="28"/>
      <c r="DN261" s="28"/>
      <c r="DO261" s="28"/>
      <c r="DP261" s="28"/>
      <c r="DQ261" s="28"/>
      <c r="DR261" s="28"/>
      <c r="DS261" s="28"/>
      <c r="DT261" s="28"/>
      <c r="DU261" s="28"/>
      <c r="DV261" s="28"/>
      <c r="DW261" s="28"/>
      <c r="DX261" s="28"/>
      <c r="DY261" s="28"/>
      <c r="DZ261" s="28"/>
      <c r="EA261" s="28"/>
      <c r="EB261" s="28"/>
      <c r="EC261" s="28"/>
      <c r="ED261" s="28"/>
      <c r="EE261" s="28"/>
      <c r="EF261" s="28"/>
      <c r="EG261" s="28"/>
      <c r="EH261" s="28"/>
      <c r="EI261" s="28"/>
      <c r="EJ261" s="28"/>
      <c r="EK261" s="28"/>
      <c r="EL261" s="28"/>
      <c r="EM261" s="28"/>
      <c r="EN261" s="28"/>
      <c r="EO261" s="28"/>
      <c r="EP261" s="28"/>
      <c r="EQ261" s="28"/>
      <c r="ER261" s="28"/>
      <c r="ES261" s="28"/>
      <c r="ET261" s="28"/>
      <c r="EU261" s="28"/>
      <c r="EV261" s="28"/>
      <c r="EW261" s="28"/>
      <c r="EX261" s="28"/>
      <c r="EY261" s="28"/>
      <c r="EZ261" s="28"/>
      <c r="FA261" s="28"/>
      <c r="FB261" s="28"/>
      <c r="FC261" s="28"/>
      <c r="FD261" s="28"/>
      <c r="FE261" s="28"/>
      <c r="FF261" s="28"/>
      <c r="FG261" s="28"/>
      <c r="FH261" s="28"/>
      <c r="FI261" s="28"/>
      <c r="FJ261" s="28"/>
      <c r="FK261" s="28"/>
      <c r="FL261" s="28"/>
      <c r="FM261" s="28"/>
      <c r="FN261" s="28"/>
      <c r="FO261" s="28"/>
      <c r="FP261" s="28"/>
      <c r="FQ261" s="28"/>
      <c r="FR261" s="28"/>
      <c r="FS261" s="28"/>
      <c r="FT261" s="28"/>
      <c r="FU261" s="28"/>
      <c r="FV261" s="28"/>
      <c r="FW261" s="28"/>
      <c r="FX261" s="28"/>
      <c r="FY261" s="28"/>
      <c r="FZ261" s="28"/>
      <c r="GA261" s="28"/>
      <c r="GB261" s="28"/>
      <c r="GC261" s="28"/>
      <c r="GD261" s="28"/>
      <c r="GE261" s="28"/>
      <c r="GF261" s="28"/>
      <c r="GG261" s="28"/>
      <c r="GH261" s="28"/>
      <c r="GI261" s="28"/>
      <c r="GJ261" s="28"/>
      <c r="GK261" s="28"/>
      <c r="GL261" s="28"/>
      <c r="GM261" s="28"/>
      <c r="GN261" s="28"/>
      <c r="GO261" s="28"/>
      <c r="GP261" s="28"/>
      <c r="GQ261" s="28"/>
      <c r="GR261" s="28"/>
      <c r="GS261" s="28"/>
      <c r="GT261" s="28"/>
      <c r="GU261" s="28"/>
      <c r="GV261" s="28"/>
      <c r="GW261" s="28"/>
      <c r="GX261" s="28"/>
      <c r="GY261" s="28"/>
      <c r="GZ261" s="28"/>
      <c r="HA261" s="28"/>
      <c r="HB261" s="28"/>
      <c r="HC261" s="28"/>
      <c r="HD261" s="28"/>
      <c r="HE261" s="28"/>
      <c r="HF261" s="28"/>
      <c r="HG261" s="28"/>
      <c r="HH261" s="28"/>
      <c r="HI261" s="28"/>
      <c r="HJ261" s="28"/>
      <c r="HK261" s="28"/>
      <c r="HL261" s="28"/>
      <c r="HM261" s="28"/>
      <c r="HN261" s="28"/>
      <c r="HO261" s="28"/>
      <c r="HP261" s="28"/>
      <c r="HQ261" s="28"/>
      <c r="HR261" s="28"/>
      <c r="HS261" s="28"/>
      <c r="HT261" s="28"/>
      <c r="HU261" s="28"/>
      <c r="HV261" s="28"/>
      <c r="HW261" s="28"/>
      <c r="HX261" s="28"/>
      <c r="HY261" s="28"/>
      <c r="HZ261" s="28"/>
      <c r="IA261" s="28"/>
      <c r="IB261" s="28"/>
      <c r="IC261" s="28"/>
      <c r="ID261" s="28"/>
      <c r="IE261" s="28"/>
      <c r="IF261" s="28"/>
      <c r="IG261" s="28"/>
      <c r="IH261" s="28"/>
      <c r="II261" s="28"/>
      <c r="IJ261" s="28"/>
      <c r="IK261" s="28"/>
      <c r="IL261" s="28"/>
      <c r="IM261" s="28"/>
      <c r="IN261" s="28"/>
      <c r="IO261" s="28"/>
      <c r="IP261" s="28"/>
      <c r="IQ261" s="28"/>
      <c r="IR261" s="28"/>
      <c r="IS261" s="28"/>
      <c r="IT261" s="28"/>
      <c r="IU261" s="28"/>
      <c r="IV261" s="28"/>
      <c r="IW261" s="28"/>
    </row>
    <row r="262" spans="1:257" s="1" customFormat="1" hidden="1">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49"/>
      <c r="AC262" s="49"/>
      <c r="AD262" s="49"/>
      <c r="AE262" s="295" t="s">
        <v>547</v>
      </c>
      <c r="AF262" s="280" t="s">
        <v>468</v>
      </c>
      <c r="AG262" s="267">
        <v>40</v>
      </c>
      <c r="AH262" s="224" t="e">
        <f>NA()</f>
        <v>#N/A</v>
      </c>
      <c r="AI262" s="298">
        <v>17.100000000000001</v>
      </c>
      <c r="AJ262" s="298">
        <v>30</v>
      </c>
      <c r="AK262" s="300">
        <v>75.062524635254931</v>
      </c>
      <c r="AL262" s="301">
        <f t="shared" si="60"/>
        <v>56.296893476441198</v>
      </c>
      <c r="AM262" s="51"/>
      <c r="AN262" s="50"/>
      <c r="AO262" s="50"/>
      <c r="AP262" s="58"/>
      <c r="AQ262" s="58"/>
      <c r="AR262" s="58"/>
      <c r="AS262" s="58"/>
      <c r="AT262" s="58"/>
      <c r="AU262" s="49"/>
      <c r="AV262" s="49"/>
      <c r="AW262" s="55"/>
      <c r="AX262" s="55"/>
      <c r="AY262" s="55"/>
      <c r="AZ262" s="55"/>
      <c r="BA262" s="55"/>
      <c r="BB262" s="55"/>
      <c r="BC262" s="28"/>
      <c r="BD262" s="28"/>
      <c r="BE262" s="28"/>
      <c r="BF262" s="28"/>
      <c r="BG262" s="28"/>
      <c r="BH262" s="28"/>
      <c r="BI262" s="28"/>
      <c r="BJ262" s="28"/>
      <c r="BK262" s="28"/>
      <c r="BL262" s="28"/>
      <c r="BM262" s="28"/>
      <c r="BN262" s="28"/>
      <c r="BO262" s="28"/>
      <c r="BP262" s="28"/>
      <c r="BQ262" s="28"/>
      <c r="BR262" s="28"/>
      <c r="BS262" s="28"/>
      <c r="BT262" s="28"/>
      <c r="BU262" s="28"/>
      <c r="BV262" s="28"/>
      <c r="BW262" s="28"/>
      <c r="BX262" s="28"/>
      <c r="BY262" s="28"/>
      <c r="BZ262" s="28"/>
      <c r="CA262" s="28"/>
      <c r="CB262" s="28"/>
      <c r="CC262" s="28"/>
      <c r="CD262" s="28"/>
      <c r="CE262" s="28"/>
      <c r="CF262" s="28"/>
      <c r="CG262" s="28"/>
      <c r="CH262" s="28"/>
      <c r="CI262" s="28"/>
      <c r="CJ262" s="28"/>
      <c r="CK262" s="28"/>
      <c r="CL262" s="28"/>
      <c r="CM262" s="28"/>
      <c r="CN262" s="28"/>
      <c r="CO262" s="28"/>
      <c r="CP262" s="28"/>
      <c r="CQ262" s="28"/>
      <c r="CR262" s="28"/>
      <c r="CS262" s="28"/>
      <c r="CT262" s="28"/>
      <c r="CU262" s="28"/>
      <c r="CV262" s="28"/>
      <c r="CW262" s="28"/>
      <c r="CX262" s="28"/>
      <c r="CY262" s="28"/>
      <c r="CZ262" s="28"/>
      <c r="DA262" s="28"/>
      <c r="DB262" s="28"/>
      <c r="DC262" s="28"/>
      <c r="DD262" s="28"/>
      <c r="DE262" s="28"/>
      <c r="DF262" s="28"/>
      <c r="DG262" s="28"/>
      <c r="DH262" s="28"/>
      <c r="DI262" s="28"/>
      <c r="DJ262" s="28"/>
      <c r="DK262" s="28"/>
      <c r="DL262" s="28"/>
      <c r="DM262" s="28"/>
      <c r="DN262" s="28"/>
      <c r="DO262" s="28"/>
      <c r="DP262" s="28"/>
      <c r="DQ262" s="28"/>
      <c r="DR262" s="28"/>
      <c r="DS262" s="28"/>
      <c r="DT262" s="28"/>
      <c r="DU262" s="28"/>
      <c r="DV262" s="28"/>
      <c r="DW262" s="28"/>
      <c r="DX262" s="28"/>
      <c r="DY262" s="28"/>
      <c r="DZ262" s="28"/>
      <c r="EA262" s="28"/>
      <c r="EB262" s="28"/>
      <c r="EC262" s="28"/>
      <c r="ED262" s="28"/>
      <c r="EE262" s="28"/>
      <c r="EF262" s="28"/>
      <c r="EG262" s="28"/>
      <c r="EH262" s="28"/>
      <c r="EI262" s="28"/>
      <c r="EJ262" s="28"/>
      <c r="EK262" s="28"/>
      <c r="EL262" s="28"/>
      <c r="EM262" s="28"/>
      <c r="EN262" s="28"/>
      <c r="EO262" s="28"/>
      <c r="EP262" s="28"/>
      <c r="EQ262" s="28"/>
      <c r="ER262" s="28"/>
      <c r="ES262" s="28"/>
      <c r="ET262" s="28"/>
      <c r="EU262" s="28"/>
      <c r="EV262" s="28"/>
      <c r="EW262" s="28"/>
      <c r="EX262" s="28"/>
      <c r="EY262" s="28"/>
      <c r="EZ262" s="28"/>
      <c r="FA262" s="28"/>
      <c r="FB262" s="28"/>
      <c r="FC262" s="28"/>
      <c r="FD262" s="28"/>
      <c r="FE262" s="28"/>
      <c r="FF262" s="28"/>
      <c r="FG262" s="28"/>
      <c r="FH262" s="28"/>
      <c r="FI262" s="28"/>
      <c r="FJ262" s="28"/>
      <c r="FK262" s="28"/>
      <c r="FL262" s="28"/>
      <c r="FM262" s="28"/>
      <c r="FN262" s="28"/>
      <c r="FO262" s="28"/>
      <c r="FP262" s="28"/>
      <c r="FQ262" s="28"/>
      <c r="FR262" s="28"/>
      <c r="FS262" s="28"/>
      <c r="FT262" s="28"/>
      <c r="FU262" s="28"/>
      <c r="FV262" s="28"/>
      <c r="FW262" s="28"/>
      <c r="FX262" s="28"/>
      <c r="FY262" s="28"/>
      <c r="FZ262" s="28"/>
      <c r="GA262" s="28"/>
      <c r="GB262" s="28"/>
      <c r="GC262" s="28"/>
      <c r="GD262" s="28"/>
      <c r="GE262" s="28"/>
      <c r="GF262" s="28"/>
      <c r="GG262" s="28"/>
      <c r="GH262" s="28"/>
      <c r="GI262" s="28"/>
      <c r="GJ262" s="28"/>
      <c r="GK262" s="28"/>
      <c r="GL262" s="28"/>
      <c r="GM262" s="28"/>
      <c r="GN262" s="28"/>
      <c r="GO262" s="28"/>
      <c r="GP262" s="28"/>
      <c r="GQ262" s="28"/>
      <c r="GR262" s="28"/>
      <c r="GS262" s="28"/>
      <c r="GT262" s="28"/>
      <c r="GU262" s="28"/>
      <c r="GV262" s="28"/>
      <c r="GW262" s="28"/>
      <c r="GX262" s="28"/>
      <c r="GY262" s="28"/>
      <c r="GZ262" s="28"/>
      <c r="HA262" s="28"/>
      <c r="HB262" s="28"/>
      <c r="HC262" s="28"/>
      <c r="HD262" s="28"/>
      <c r="HE262" s="28"/>
      <c r="HF262" s="28"/>
      <c r="HG262" s="28"/>
      <c r="HH262" s="28"/>
      <c r="HI262" s="28"/>
      <c r="HJ262" s="28"/>
      <c r="HK262" s="28"/>
      <c r="HL262" s="28"/>
      <c r="HM262" s="28"/>
      <c r="HN262" s="28"/>
      <c r="HO262" s="28"/>
      <c r="HP262" s="28"/>
      <c r="HQ262" s="28"/>
      <c r="HR262" s="28"/>
      <c r="HS262" s="28"/>
      <c r="HT262" s="28"/>
      <c r="HU262" s="28"/>
      <c r="HV262" s="28"/>
      <c r="HW262" s="28"/>
      <c r="HX262" s="28"/>
      <c r="HY262" s="28"/>
      <c r="HZ262" s="28"/>
      <c r="IA262" s="28"/>
      <c r="IB262" s="28"/>
      <c r="IC262" s="28"/>
      <c r="ID262" s="28"/>
      <c r="IE262" s="28"/>
      <c r="IF262" s="28"/>
      <c r="IG262" s="28"/>
      <c r="IH262" s="28"/>
      <c r="II262" s="28"/>
      <c r="IJ262" s="28"/>
      <c r="IK262" s="28"/>
      <c r="IL262" s="28"/>
      <c r="IM262" s="28"/>
      <c r="IN262" s="28"/>
      <c r="IO262" s="28"/>
      <c r="IP262" s="28"/>
      <c r="IQ262" s="28"/>
      <c r="IR262" s="28"/>
      <c r="IS262" s="28"/>
      <c r="IT262" s="28"/>
      <c r="IU262" s="28"/>
      <c r="IV262" s="28"/>
      <c r="IW262" s="28"/>
    </row>
    <row r="263" spans="1:257" s="1" customFormat="1" hidden="1">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49"/>
      <c r="AC263" s="49"/>
      <c r="AD263" s="49"/>
      <c r="AE263" s="295" t="s">
        <v>548</v>
      </c>
      <c r="AF263" s="280" t="s">
        <v>468</v>
      </c>
      <c r="AG263" s="267">
        <v>40</v>
      </c>
      <c r="AH263" s="224" t="e">
        <f>NA()</f>
        <v>#N/A</v>
      </c>
      <c r="AI263" s="298">
        <v>17.100000000000001</v>
      </c>
      <c r="AJ263" s="302">
        <v>30</v>
      </c>
      <c r="AK263" s="300">
        <v>75.062524635254931</v>
      </c>
      <c r="AL263" s="301">
        <f t="shared" si="60"/>
        <v>56.296893476441198</v>
      </c>
      <c r="AM263" s="51"/>
      <c r="AN263" s="50"/>
      <c r="AO263" s="50"/>
      <c r="AP263" s="58"/>
      <c r="AQ263" s="58"/>
      <c r="AR263" s="58"/>
      <c r="AS263" s="58"/>
      <c r="AT263" s="58"/>
      <c r="AU263" s="49"/>
      <c r="AV263" s="49"/>
      <c r="AW263" s="55"/>
      <c r="AX263" s="55"/>
      <c r="AY263" s="55"/>
      <c r="AZ263" s="55"/>
      <c r="BA263" s="55"/>
      <c r="BB263" s="55"/>
      <c r="BC263" s="28"/>
      <c r="BD263" s="28"/>
      <c r="BE263" s="28"/>
      <c r="BF263" s="28"/>
      <c r="BG263" s="28"/>
      <c r="BH263" s="28"/>
      <c r="BI263" s="28"/>
      <c r="BJ263" s="28"/>
      <c r="BK263" s="28"/>
      <c r="BL263" s="28"/>
      <c r="BM263" s="28"/>
      <c r="BN263" s="28"/>
      <c r="BO263" s="28"/>
      <c r="BP263" s="28"/>
      <c r="BQ263" s="28"/>
      <c r="BR263" s="28"/>
      <c r="BS263" s="28"/>
      <c r="BT263" s="28"/>
      <c r="BU263" s="28"/>
      <c r="BV263" s="28"/>
      <c r="BW263" s="28"/>
      <c r="BX263" s="28"/>
      <c r="BY263" s="28"/>
      <c r="BZ263" s="28"/>
      <c r="CA263" s="28"/>
      <c r="CB263" s="28"/>
      <c r="CC263" s="28"/>
      <c r="CD263" s="28"/>
      <c r="CE263" s="28"/>
      <c r="CF263" s="28"/>
      <c r="CG263" s="28"/>
      <c r="CH263" s="28"/>
      <c r="CI263" s="28"/>
      <c r="CJ263" s="28"/>
      <c r="CK263" s="28"/>
      <c r="CL263" s="28"/>
      <c r="CM263" s="28"/>
      <c r="CN263" s="28"/>
      <c r="CO263" s="28"/>
      <c r="CP263" s="28"/>
      <c r="CQ263" s="28"/>
      <c r="CR263" s="28"/>
      <c r="CS263" s="28"/>
      <c r="CT263" s="28"/>
      <c r="CU263" s="28"/>
      <c r="CV263" s="28"/>
      <c r="CW263" s="28"/>
      <c r="CX263" s="28"/>
      <c r="CY263" s="28"/>
      <c r="CZ263" s="28"/>
      <c r="DA263" s="28"/>
      <c r="DB263" s="28"/>
      <c r="DC263" s="28"/>
      <c r="DD263" s="28"/>
      <c r="DE263" s="28"/>
      <c r="DF263" s="28"/>
      <c r="DG263" s="28"/>
      <c r="DH263" s="28"/>
      <c r="DI263" s="28"/>
      <c r="DJ263" s="28"/>
      <c r="DK263" s="28"/>
      <c r="DL263" s="28"/>
      <c r="DM263" s="28"/>
      <c r="DN263" s="28"/>
      <c r="DO263" s="28"/>
      <c r="DP263" s="28"/>
      <c r="DQ263" s="28"/>
      <c r="DR263" s="28"/>
      <c r="DS263" s="28"/>
      <c r="DT263" s="28"/>
      <c r="DU263" s="28"/>
      <c r="DV263" s="28"/>
      <c r="DW263" s="28"/>
      <c r="DX263" s="28"/>
      <c r="DY263" s="28"/>
      <c r="DZ263" s="28"/>
      <c r="EA263" s="28"/>
      <c r="EB263" s="28"/>
      <c r="EC263" s="28"/>
      <c r="ED263" s="28"/>
      <c r="EE263" s="28"/>
      <c r="EF263" s="28"/>
      <c r="EG263" s="28"/>
      <c r="EH263" s="28"/>
      <c r="EI263" s="28"/>
      <c r="EJ263" s="28"/>
      <c r="EK263" s="28"/>
      <c r="EL263" s="28"/>
      <c r="EM263" s="28"/>
      <c r="EN263" s="28"/>
      <c r="EO263" s="28"/>
      <c r="EP263" s="28"/>
      <c r="EQ263" s="28"/>
      <c r="ER263" s="28"/>
      <c r="ES263" s="28"/>
      <c r="ET263" s="28"/>
      <c r="EU263" s="28"/>
      <c r="EV263" s="28"/>
      <c r="EW263" s="28"/>
      <c r="EX263" s="28"/>
      <c r="EY263" s="28"/>
      <c r="EZ263" s="28"/>
      <c r="FA263" s="28"/>
      <c r="FB263" s="28"/>
      <c r="FC263" s="28"/>
      <c r="FD263" s="28"/>
      <c r="FE263" s="28"/>
      <c r="FF263" s="28"/>
      <c r="FG263" s="28"/>
      <c r="FH263" s="28"/>
      <c r="FI263" s="28"/>
      <c r="FJ263" s="28"/>
      <c r="FK263" s="28"/>
      <c r="FL263" s="28"/>
      <c r="FM263" s="28"/>
      <c r="FN263" s="28"/>
      <c r="FO263" s="28"/>
      <c r="FP263" s="28"/>
      <c r="FQ263" s="28"/>
      <c r="FR263" s="28"/>
      <c r="FS263" s="28"/>
      <c r="FT263" s="28"/>
      <c r="FU263" s="28"/>
      <c r="FV263" s="28"/>
      <c r="FW263" s="28"/>
      <c r="FX263" s="28"/>
      <c r="FY263" s="28"/>
      <c r="FZ263" s="28"/>
      <c r="GA263" s="28"/>
      <c r="GB263" s="28"/>
      <c r="GC263" s="28"/>
      <c r="GD263" s="28"/>
      <c r="GE263" s="28"/>
      <c r="GF263" s="28"/>
      <c r="GG263" s="28"/>
      <c r="GH263" s="28"/>
      <c r="GI263" s="28"/>
      <c r="GJ263" s="28"/>
      <c r="GK263" s="28"/>
      <c r="GL263" s="28"/>
      <c r="GM263" s="28"/>
      <c r="GN263" s="28"/>
      <c r="GO263" s="28"/>
      <c r="GP263" s="28"/>
      <c r="GQ263" s="28"/>
      <c r="GR263" s="28"/>
      <c r="GS263" s="28"/>
      <c r="GT263" s="28"/>
      <c r="GU263" s="28"/>
      <c r="GV263" s="28"/>
      <c r="GW263" s="28"/>
      <c r="GX263" s="28"/>
      <c r="GY263" s="28"/>
      <c r="GZ263" s="28"/>
      <c r="HA263" s="28"/>
      <c r="HB263" s="28"/>
      <c r="HC263" s="28"/>
      <c r="HD263" s="28"/>
      <c r="HE263" s="28"/>
      <c r="HF263" s="28"/>
      <c r="HG263" s="28"/>
      <c r="HH263" s="28"/>
      <c r="HI263" s="28"/>
      <c r="HJ263" s="28"/>
      <c r="HK263" s="28"/>
      <c r="HL263" s="28"/>
      <c r="HM263" s="28"/>
      <c r="HN263" s="28"/>
      <c r="HO263" s="28"/>
      <c r="HP263" s="28"/>
      <c r="HQ263" s="28"/>
      <c r="HR263" s="28"/>
      <c r="HS263" s="28"/>
      <c r="HT263" s="28"/>
      <c r="HU263" s="28"/>
      <c r="HV263" s="28"/>
      <c r="HW263" s="28"/>
      <c r="HX263" s="28"/>
      <c r="HY263" s="28"/>
      <c r="HZ263" s="28"/>
      <c r="IA263" s="28"/>
      <c r="IB263" s="28"/>
      <c r="IC263" s="28"/>
      <c r="ID263" s="28"/>
      <c r="IE263" s="28"/>
      <c r="IF263" s="28"/>
      <c r="IG263" s="28"/>
      <c r="IH263" s="28"/>
      <c r="II263" s="28"/>
      <c r="IJ263" s="28"/>
      <c r="IK263" s="28"/>
      <c r="IL263" s="28"/>
      <c r="IM263" s="28"/>
      <c r="IN263" s="28"/>
      <c r="IO263" s="28"/>
      <c r="IP263" s="28"/>
      <c r="IQ263" s="28"/>
      <c r="IR263" s="28"/>
      <c r="IS263" s="28"/>
      <c r="IT263" s="28"/>
      <c r="IU263" s="28"/>
      <c r="IV263" s="28"/>
      <c r="IW263" s="28"/>
    </row>
    <row r="264" spans="1:257" s="1" customFormat="1" hidden="1">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49"/>
      <c r="AC264" s="49"/>
      <c r="AD264" s="49"/>
      <c r="AE264" s="295" t="s">
        <v>549</v>
      </c>
      <c r="AF264" s="280" t="s">
        <v>468</v>
      </c>
      <c r="AG264" s="267">
        <v>40</v>
      </c>
      <c r="AH264" s="224" t="e">
        <f>NA()</f>
        <v>#N/A</v>
      </c>
      <c r="AI264" s="298">
        <v>17.100000000000001</v>
      </c>
      <c r="AJ264" s="302">
        <v>30</v>
      </c>
      <c r="AK264" s="300">
        <v>75.062524635254931</v>
      </c>
      <c r="AL264" s="301">
        <f t="shared" si="60"/>
        <v>56.296893476441198</v>
      </c>
      <c r="AM264" s="51"/>
      <c r="AN264" s="50"/>
      <c r="AO264" s="50"/>
      <c r="AP264" s="58"/>
      <c r="AQ264" s="58"/>
      <c r="AR264" s="58"/>
      <c r="AS264" s="58"/>
      <c r="AT264" s="58"/>
      <c r="AU264" s="49"/>
      <c r="AV264" s="49"/>
      <c r="AW264" s="55"/>
      <c r="AX264" s="55"/>
      <c r="AY264" s="55"/>
      <c r="AZ264" s="55"/>
      <c r="BA264" s="55"/>
      <c r="BB264" s="55"/>
      <c r="BC264" s="28"/>
      <c r="BD264" s="28"/>
      <c r="BE264" s="28"/>
      <c r="BF264" s="28"/>
      <c r="BG264" s="28"/>
      <c r="BH264" s="28"/>
      <c r="BI264" s="28"/>
      <c r="BJ264" s="28"/>
      <c r="BK264" s="28"/>
      <c r="BL264" s="28"/>
      <c r="BM264" s="28"/>
      <c r="BN264" s="28"/>
      <c r="BO264" s="28"/>
      <c r="BP264" s="28"/>
      <c r="BQ264" s="28"/>
      <c r="BR264" s="28"/>
      <c r="BS264" s="28"/>
      <c r="BT264" s="28"/>
      <c r="BU264" s="28"/>
      <c r="BV264" s="28"/>
      <c r="BW264" s="28"/>
      <c r="BX264" s="28"/>
      <c r="BY264" s="28"/>
      <c r="BZ264" s="28"/>
      <c r="CA264" s="28"/>
      <c r="CB264" s="28"/>
      <c r="CC264" s="28"/>
      <c r="CD264" s="28"/>
      <c r="CE264" s="28"/>
      <c r="CF264" s="28"/>
      <c r="CG264" s="28"/>
      <c r="CH264" s="28"/>
      <c r="CI264" s="28"/>
      <c r="CJ264" s="28"/>
      <c r="CK264" s="28"/>
      <c r="CL264" s="28"/>
      <c r="CM264" s="28"/>
      <c r="CN264" s="28"/>
      <c r="CO264" s="28"/>
      <c r="CP264" s="28"/>
      <c r="CQ264" s="28"/>
      <c r="CR264" s="28"/>
      <c r="CS264" s="28"/>
      <c r="CT264" s="28"/>
      <c r="CU264" s="28"/>
      <c r="CV264" s="28"/>
      <c r="CW264" s="28"/>
      <c r="CX264" s="28"/>
      <c r="CY264" s="28"/>
      <c r="CZ264" s="28"/>
      <c r="DA264" s="28"/>
      <c r="DB264" s="28"/>
      <c r="DC264" s="28"/>
      <c r="DD264" s="28"/>
      <c r="DE264" s="28"/>
      <c r="DF264" s="28"/>
      <c r="DG264" s="28"/>
      <c r="DH264" s="28"/>
      <c r="DI264" s="28"/>
      <c r="DJ264" s="28"/>
      <c r="DK264" s="28"/>
      <c r="DL264" s="28"/>
      <c r="DM264" s="28"/>
      <c r="DN264" s="28"/>
      <c r="DO264" s="28"/>
      <c r="DP264" s="28"/>
      <c r="DQ264" s="28"/>
      <c r="DR264" s="28"/>
      <c r="DS264" s="28"/>
      <c r="DT264" s="28"/>
      <c r="DU264" s="28"/>
      <c r="DV264" s="28"/>
      <c r="DW264" s="28"/>
      <c r="DX264" s="28"/>
      <c r="DY264" s="28"/>
      <c r="DZ264" s="28"/>
      <c r="EA264" s="28"/>
      <c r="EB264" s="28"/>
      <c r="EC264" s="28"/>
      <c r="ED264" s="28"/>
      <c r="EE264" s="28"/>
      <c r="EF264" s="28"/>
      <c r="EG264" s="28"/>
      <c r="EH264" s="28"/>
      <c r="EI264" s="28"/>
      <c r="EJ264" s="28"/>
      <c r="EK264" s="28"/>
      <c r="EL264" s="28"/>
      <c r="EM264" s="28"/>
      <c r="EN264" s="28"/>
      <c r="EO264" s="28"/>
      <c r="EP264" s="28"/>
      <c r="EQ264" s="28"/>
      <c r="ER264" s="28"/>
      <c r="ES264" s="28"/>
      <c r="ET264" s="28"/>
      <c r="EU264" s="28"/>
      <c r="EV264" s="28"/>
      <c r="EW264" s="28"/>
      <c r="EX264" s="28"/>
      <c r="EY264" s="28"/>
      <c r="EZ264" s="28"/>
      <c r="FA264" s="28"/>
      <c r="FB264" s="28"/>
      <c r="FC264" s="28"/>
      <c r="FD264" s="28"/>
      <c r="FE264" s="28"/>
      <c r="FF264" s="28"/>
      <c r="FG264" s="28"/>
      <c r="FH264" s="28"/>
      <c r="FI264" s="28"/>
      <c r="FJ264" s="28"/>
      <c r="FK264" s="28"/>
      <c r="FL264" s="28"/>
      <c r="FM264" s="28"/>
      <c r="FN264" s="28"/>
      <c r="FO264" s="28"/>
      <c r="FP264" s="28"/>
      <c r="FQ264" s="28"/>
      <c r="FR264" s="28"/>
      <c r="FS264" s="28"/>
      <c r="FT264" s="28"/>
      <c r="FU264" s="28"/>
      <c r="FV264" s="28"/>
      <c r="FW264" s="28"/>
      <c r="FX264" s="28"/>
      <c r="FY264" s="28"/>
      <c r="FZ264" s="28"/>
      <c r="GA264" s="28"/>
      <c r="GB264" s="28"/>
      <c r="GC264" s="28"/>
      <c r="GD264" s="28"/>
      <c r="GE264" s="28"/>
      <c r="GF264" s="28"/>
      <c r="GG264" s="28"/>
      <c r="GH264" s="28"/>
      <c r="GI264" s="28"/>
      <c r="GJ264" s="28"/>
      <c r="GK264" s="28"/>
      <c r="GL264" s="28"/>
      <c r="GM264" s="28"/>
      <c r="GN264" s="28"/>
      <c r="GO264" s="28"/>
      <c r="GP264" s="28"/>
      <c r="GQ264" s="28"/>
      <c r="GR264" s="28"/>
      <c r="GS264" s="28"/>
      <c r="GT264" s="28"/>
      <c r="GU264" s="28"/>
      <c r="GV264" s="28"/>
      <c r="GW264" s="28"/>
      <c r="GX264" s="28"/>
      <c r="GY264" s="28"/>
      <c r="GZ264" s="28"/>
      <c r="HA264" s="28"/>
      <c r="HB264" s="28"/>
      <c r="HC264" s="28"/>
      <c r="HD264" s="28"/>
      <c r="HE264" s="28"/>
      <c r="HF264" s="28"/>
      <c r="HG264" s="28"/>
      <c r="HH264" s="28"/>
      <c r="HI264" s="28"/>
      <c r="HJ264" s="28"/>
      <c r="HK264" s="28"/>
      <c r="HL264" s="28"/>
      <c r="HM264" s="28"/>
      <c r="HN264" s="28"/>
      <c r="HO264" s="28"/>
      <c r="HP264" s="28"/>
      <c r="HQ264" s="28"/>
      <c r="HR264" s="28"/>
      <c r="HS264" s="28"/>
      <c r="HT264" s="28"/>
      <c r="HU264" s="28"/>
      <c r="HV264" s="28"/>
      <c r="HW264" s="28"/>
      <c r="HX264" s="28"/>
      <c r="HY264" s="28"/>
      <c r="HZ264" s="28"/>
      <c r="IA264" s="28"/>
      <c r="IB264" s="28"/>
      <c r="IC264" s="28"/>
      <c r="ID264" s="28"/>
      <c r="IE264" s="28"/>
      <c r="IF264" s="28"/>
      <c r="IG264" s="28"/>
      <c r="IH264" s="28"/>
      <c r="II264" s="28"/>
      <c r="IJ264" s="28"/>
      <c r="IK264" s="28"/>
      <c r="IL264" s="28"/>
      <c r="IM264" s="28"/>
      <c r="IN264" s="28"/>
      <c r="IO264" s="28"/>
      <c r="IP264" s="28"/>
      <c r="IQ264" s="28"/>
      <c r="IR264" s="28"/>
      <c r="IS264" s="28"/>
      <c r="IT264" s="28"/>
      <c r="IU264" s="28"/>
      <c r="IV264" s="28"/>
      <c r="IW264" s="28"/>
    </row>
    <row r="265" spans="1:257" s="1" customFormat="1" hidden="1">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49"/>
      <c r="AC265" s="49"/>
      <c r="AD265" s="49"/>
      <c r="AE265" s="295" t="s">
        <v>550</v>
      </c>
      <c r="AF265" s="280" t="s">
        <v>468</v>
      </c>
      <c r="AG265" s="267">
        <v>40</v>
      </c>
      <c r="AH265" s="224" t="e">
        <f>NA()</f>
        <v>#N/A</v>
      </c>
      <c r="AI265" s="298">
        <v>17.100000000000001</v>
      </c>
      <c r="AJ265" s="302">
        <v>30</v>
      </c>
      <c r="AK265" s="300">
        <v>75.062524635254931</v>
      </c>
      <c r="AL265" s="301">
        <f t="shared" si="60"/>
        <v>56.296893476441198</v>
      </c>
      <c r="AM265" s="51"/>
      <c r="AN265" s="50"/>
      <c r="AO265" s="50"/>
      <c r="AP265" s="58"/>
      <c r="AQ265" s="58"/>
      <c r="AR265" s="58"/>
      <c r="AS265" s="58"/>
      <c r="AT265" s="58"/>
      <c r="AU265" s="49"/>
      <c r="AV265" s="49"/>
      <c r="AW265" s="55"/>
      <c r="AX265" s="55"/>
      <c r="AY265" s="55"/>
      <c r="AZ265" s="55"/>
      <c r="BA265" s="55"/>
      <c r="BB265" s="55"/>
      <c r="BC265" s="28"/>
      <c r="BD265" s="28"/>
      <c r="BE265" s="28"/>
      <c r="BF265" s="28"/>
      <c r="BG265" s="28"/>
      <c r="BH265" s="28"/>
      <c r="BI265" s="28"/>
      <c r="BJ265" s="28"/>
      <c r="BK265" s="28"/>
      <c r="BL265" s="28"/>
      <c r="BM265" s="28"/>
      <c r="BN265" s="28"/>
      <c r="BO265" s="28"/>
      <c r="BP265" s="28"/>
      <c r="BQ265" s="28"/>
      <c r="BR265" s="28"/>
      <c r="BS265" s="28"/>
      <c r="BT265" s="28"/>
      <c r="BU265" s="28"/>
      <c r="BV265" s="28"/>
      <c r="BW265" s="28"/>
      <c r="BX265" s="28"/>
      <c r="BY265" s="28"/>
      <c r="BZ265" s="28"/>
      <c r="CA265" s="28"/>
      <c r="CB265" s="28"/>
      <c r="CC265" s="28"/>
      <c r="CD265" s="28"/>
      <c r="CE265" s="28"/>
      <c r="CF265" s="28"/>
      <c r="CG265" s="28"/>
      <c r="CH265" s="28"/>
      <c r="CI265" s="28"/>
      <c r="CJ265" s="28"/>
      <c r="CK265" s="28"/>
      <c r="CL265" s="28"/>
      <c r="CM265" s="28"/>
      <c r="CN265" s="28"/>
      <c r="CO265" s="28"/>
      <c r="CP265" s="28"/>
      <c r="CQ265" s="28"/>
      <c r="CR265" s="28"/>
      <c r="CS265" s="28"/>
      <c r="CT265" s="28"/>
      <c r="CU265" s="28"/>
      <c r="CV265" s="28"/>
      <c r="CW265" s="28"/>
      <c r="CX265" s="28"/>
      <c r="CY265" s="28"/>
      <c r="CZ265" s="28"/>
      <c r="DA265" s="28"/>
      <c r="DB265" s="28"/>
      <c r="DC265" s="28"/>
      <c r="DD265" s="28"/>
      <c r="DE265" s="28"/>
      <c r="DF265" s="28"/>
      <c r="DG265" s="28"/>
      <c r="DH265" s="28"/>
      <c r="DI265" s="28"/>
      <c r="DJ265" s="28"/>
      <c r="DK265" s="28"/>
      <c r="DL265" s="28"/>
      <c r="DM265" s="28"/>
      <c r="DN265" s="28"/>
      <c r="DO265" s="28"/>
      <c r="DP265" s="28"/>
      <c r="DQ265" s="28"/>
      <c r="DR265" s="28"/>
      <c r="DS265" s="28"/>
      <c r="DT265" s="28"/>
      <c r="DU265" s="28"/>
      <c r="DV265" s="28"/>
      <c r="DW265" s="28"/>
      <c r="DX265" s="28"/>
      <c r="DY265" s="28"/>
      <c r="DZ265" s="28"/>
      <c r="EA265" s="28"/>
      <c r="EB265" s="28"/>
      <c r="EC265" s="28"/>
      <c r="ED265" s="28"/>
      <c r="EE265" s="28"/>
      <c r="EF265" s="28"/>
      <c r="EG265" s="28"/>
      <c r="EH265" s="28"/>
      <c r="EI265" s="28"/>
      <c r="EJ265" s="28"/>
      <c r="EK265" s="28"/>
      <c r="EL265" s="28"/>
      <c r="EM265" s="28"/>
      <c r="EN265" s="28"/>
      <c r="EO265" s="28"/>
      <c r="EP265" s="28"/>
      <c r="EQ265" s="28"/>
      <c r="ER265" s="28"/>
      <c r="ES265" s="28"/>
      <c r="ET265" s="28"/>
      <c r="EU265" s="28"/>
      <c r="EV265" s="28"/>
      <c r="EW265" s="28"/>
      <c r="EX265" s="28"/>
      <c r="EY265" s="28"/>
      <c r="EZ265" s="28"/>
      <c r="FA265" s="28"/>
      <c r="FB265" s="28"/>
      <c r="FC265" s="28"/>
      <c r="FD265" s="28"/>
      <c r="FE265" s="28"/>
      <c r="FF265" s="28"/>
      <c r="FG265" s="28"/>
      <c r="FH265" s="28"/>
      <c r="FI265" s="28"/>
      <c r="FJ265" s="28"/>
      <c r="FK265" s="28"/>
      <c r="FL265" s="28"/>
      <c r="FM265" s="28"/>
      <c r="FN265" s="28"/>
      <c r="FO265" s="28"/>
      <c r="FP265" s="28"/>
      <c r="FQ265" s="28"/>
      <c r="FR265" s="28"/>
      <c r="FS265" s="28"/>
      <c r="FT265" s="28"/>
      <c r="FU265" s="28"/>
      <c r="FV265" s="28"/>
      <c r="FW265" s="28"/>
      <c r="FX265" s="28"/>
      <c r="FY265" s="28"/>
      <c r="FZ265" s="28"/>
      <c r="GA265" s="28"/>
      <c r="GB265" s="28"/>
      <c r="GC265" s="28"/>
      <c r="GD265" s="28"/>
      <c r="GE265" s="28"/>
      <c r="GF265" s="28"/>
      <c r="GG265" s="28"/>
      <c r="GH265" s="28"/>
      <c r="GI265" s="28"/>
      <c r="GJ265" s="28"/>
      <c r="GK265" s="28"/>
      <c r="GL265" s="28"/>
      <c r="GM265" s="28"/>
      <c r="GN265" s="28"/>
      <c r="GO265" s="28"/>
      <c r="GP265" s="28"/>
      <c r="GQ265" s="28"/>
      <c r="GR265" s="28"/>
      <c r="GS265" s="28"/>
      <c r="GT265" s="28"/>
      <c r="GU265" s="28"/>
      <c r="GV265" s="28"/>
      <c r="GW265" s="28"/>
      <c r="GX265" s="28"/>
      <c r="GY265" s="28"/>
      <c r="GZ265" s="28"/>
      <c r="HA265" s="28"/>
      <c r="HB265" s="28"/>
      <c r="HC265" s="28"/>
      <c r="HD265" s="28"/>
      <c r="HE265" s="28"/>
      <c r="HF265" s="28"/>
      <c r="HG265" s="28"/>
      <c r="HH265" s="28"/>
      <c r="HI265" s="28"/>
      <c r="HJ265" s="28"/>
      <c r="HK265" s="28"/>
      <c r="HL265" s="28"/>
      <c r="HM265" s="28"/>
      <c r="HN265" s="28"/>
      <c r="HO265" s="28"/>
      <c r="HP265" s="28"/>
      <c r="HQ265" s="28"/>
      <c r="HR265" s="28"/>
      <c r="HS265" s="28"/>
      <c r="HT265" s="28"/>
      <c r="HU265" s="28"/>
      <c r="HV265" s="28"/>
      <c r="HW265" s="28"/>
      <c r="HX265" s="28"/>
      <c r="HY265" s="28"/>
      <c r="HZ265" s="28"/>
      <c r="IA265" s="28"/>
      <c r="IB265" s="28"/>
      <c r="IC265" s="28"/>
      <c r="ID265" s="28"/>
      <c r="IE265" s="28"/>
      <c r="IF265" s="28"/>
      <c r="IG265" s="28"/>
      <c r="IH265" s="28"/>
      <c r="II265" s="28"/>
      <c r="IJ265" s="28"/>
      <c r="IK265" s="28"/>
      <c r="IL265" s="28"/>
      <c r="IM265" s="28"/>
      <c r="IN265" s="28"/>
      <c r="IO265" s="28"/>
      <c r="IP265" s="28"/>
      <c r="IQ265" s="28"/>
      <c r="IR265" s="28"/>
      <c r="IS265" s="28"/>
      <c r="IT265" s="28"/>
      <c r="IU265" s="28"/>
      <c r="IV265" s="28"/>
      <c r="IW265" s="28"/>
    </row>
    <row r="266" spans="1:257" s="1" customFormat="1" hidden="1">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49"/>
      <c r="AC266" s="49"/>
      <c r="AD266" s="49"/>
      <c r="AE266" s="267" t="s">
        <v>551</v>
      </c>
      <c r="AF266" s="280" t="s">
        <v>429</v>
      </c>
      <c r="AG266" s="267">
        <v>15</v>
      </c>
      <c r="AH266" s="224" t="e">
        <f>NA()</f>
        <v>#N/A</v>
      </c>
      <c r="AI266" s="298">
        <v>15.2</v>
      </c>
      <c r="AJ266" s="298">
        <v>16.14</v>
      </c>
      <c r="AK266" s="300">
        <v>45.932261736178134</v>
      </c>
      <c r="AL266" s="301">
        <f t="shared" ref="AL266:AL283" si="61">AK266*0.75</f>
        <v>34.449196302133601</v>
      </c>
      <c r="AM266" s="51"/>
      <c r="AN266" s="50"/>
      <c r="AO266" s="50"/>
      <c r="AP266" s="58"/>
      <c r="AQ266" s="58"/>
      <c r="AR266" s="58"/>
      <c r="AS266" s="58"/>
      <c r="AT266" s="58"/>
      <c r="AU266" s="49"/>
      <c r="AV266" s="49"/>
      <c r="AW266" s="55"/>
      <c r="AX266" s="55"/>
      <c r="AY266" s="55"/>
      <c r="AZ266" s="55"/>
      <c r="BA266" s="55"/>
      <c r="BB266" s="55"/>
      <c r="BC266" s="28"/>
      <c r="BD266" s="28"/>
      <c r="BE266" s="28"/>
      <c r="BF266" s="28"/>
      <c r="BG266" s="28"/>
      <c r="BH266" s="28"/>
      <c r="BI266" s="28"/>
      <c r="BJ266" s="28"/>
      <c r="BK266" s="28"/>
      <c r="BL266" s="28"/>
      <c r="BM266" s="28"/>
      <c r="BN266" s="28"/>
      <c r="BO266" s="28"/>
      <c r="BP266" s="28"/>
      <c r="BQ266" s="28"/>
      <c r="BR266" s="28"/>
      <c r="BS266" s="28"/>
      <c r="BT266" s="28"/>
      <c r="BU266" s="28"/>
      <c r="BV266" s="28"/>
      <c r="BW266" s="28"/>
      <c r="BX266" s="28"/>
      <c r="BY266" s="28"/>
      <c r="BZ266" s="28"/>
      <c r="CA266" s="28"/>
      <c r="CB266" s="28"/>
      <c r="CC266" s="28"/>
      <c r="CD266" s="28"/>
      <c r="CE266" s="28"/>
      <c r="CF266" s="28"/>
      <c r="CG266" s="28"/>
      <c r="CH266" s="28"/>
      <c r="CI266" s="28"/>
      <c r="CJ266" s="28"/>
      <c r="CK266" s="28"/>
      <c r="CL266" s="28"/>
      <c r="CM266" s="28"/>
      <c r="CN266" s="28"/>
      <c r="CO266" s="28"/>
      <c r="CP266" s="28"/>
      <c r="CQ266" s="28"/>
      <c r="CR266" s="28"/>
      <c r="CS266" s="28"/>
      <c r="CT266" s="28"/>
      <c r="CU266" s="28"/>
      <c r="CV266" s="28"/>
      <c r="CW266" s="28"/>
      <c r="CX266" s="28"/>
      <c r="CY266" s="28"/>
      <c r="CZ266" s="28"/>
      <c r="DA266" s="28"/>
      <c r="DB266" s="28"/>
      <c r="DC266" s="28"/>
      <c r="DD266" s="28"/>
      <c r="DE266" s="28"/>
      <c r="DF266" s="28"/>
      <c r="DG266" s="28"/>
      <c r="DH266" s="28"/>
      <c r="DI266" s="28"/>
      <c r="DJ266" s="28"/>
      <c r="DK266" s="28"/>
      <c r="DL266" s="28"/>
      <c r="DM266" s="28"/>
      <c r="DN266" s="28"/>
      <c r="DO266" s="28"/>
      <c r="DP266" s="28"/>
      <c r="DQ266" s="28"/>
      <c r="DR266" s="28"/>
      <c r="DS266" s="28"/>
      <c r="DT266" s="28"/>
      <c r="DU266" s="28"/>
      <c r="DV266" s="28"/>
      <c r="DW266" s="28"/>
      <c r="DX266" s="28"/>
      <c r="DY266" s="28"/>
      <c r="DZ266" s="28"/>
      <c r="EA266" s="28"/>
      <c r="EB266" s="28"/>
      <c r="EC266" s="28"/>
      <c r="ED266" s="28"/>
      <c r="EE266" s="28"/>
      <c r="EF266" s="28"/>
      <c r="EG266" s="28"/>
      <c r="EH266" s="28"/>
      <c r="EI266" s="28"/>
      <c r="EJ266" s="28"/>
      <c r="EK266" s="28"/>
      <c r="EL266" s="28"/>
      <c r="EM266" s="28"/>
      <c r="EN266" s="28"/>
      <c r="EO266" s="28"/>
      <c r="EP266" s="28"/>
      <c r="EQ266" s="28"/>
      <c r="ER266" s="28"/>
      <c r="ES266" s="28"/>
      <c r="ET266" s="28"/>
      <c r="EU266" s="28"/>
      <c r="EV266" s="28"/>
      <c r="EW266" s="28"/>
      <c r="EX266" s="28"/>
      <c r="EY266" s="28"/>
      <c r="EZ266" s="28"/>
      <c r="FA266" s="28"/>
      <c r="FB266" s="28"/>
      <c r="FC266" s="28"/>
      <c r="FD266" s="28"/>
      <c r="FE266" s="28"/>
      <c r="FF266" s="28"/>
      <c r="FG266" s="28"/>
      <c r="FH266" s="28"/>
      <c r="FI266" s="28"/>
      <c r="FJ266" s="28"/>
      <c r="FK266" s="28"/>
      <c r="FL266" s="28"/>
      <c r="FM266" s="28"/>
      <c r="FN266" s="28"/>
      <c r="FO266" s="28"/>
      <c r="FP266" s="28"/>
      <c r="FQ266" s="28"/>
      <c r="FR266" s="28"/>
      <c r="FS266" s="28"/>
      <c r="FT266" s="28"/>
      <c r="FU266" s="28"/>
      <c r="FV266" s="28"/>
      <c r="FW266" s="28"/>
      <c r="FX266" s="28"/>
      <c r="FY266" s="28"/>
      <c r="FZ266" s="28"/>
      <c r="GA266" s="28"/>
      <c r="GB266" s="28"/>
      <c r="GC266" s="28"/>
      <c r="GD266" s="28"/>
      <c r="GE266" s="28"/>
      <c r="GF266" s="28"/>
      <c r="GG266" s="28"/>
      <c r="GH266" s="28"/>
      <c r="GI266" s="28"/>
      <c r="GJ266" s="28"/>
      <c r="GK266" s="28"/>
      <c r="GL266" s="28"/>
      <c r="GM266" s="28"/>
      <c r="GN266" s="28"/>
      <c r="GO266" s="28"/>
      <c r="GP266" s="28"/>
      <c r="GQ266" s="28"/>
      <c r="GR266" s="28"/>
      <c r="GS266" s="28"/>
      <c r="GT266" s="28"/>
      <c r="GU266" s="28"/>
      <c r="GV266" s="28"/>
      <c r="GW266" s="28"/>
      <c r="GX266" s="28"/>
      <c r="GY266" s="28"/>
      <c r="GZ266" s="28"/>
      <c r="HA266" s="28"/>
      <c r="HB266" s="28"/>
      <c r="HC266" s="28"/>
      <c r="HD266" s="28"/>
      <c r="HE266" s="28"/>
      <c r="HF266" s="28"/>
      <c r="HG266" s="28"/>
      <c r="HH266" s="28"/>
      <c r="HI266" s="28"/>
      <c r="HJ266" s="28"/>
      <c r="HK266" s="28"/>
      <c r="HL266" s="28"/>
      <c r="HM266" s="28"/>
      <c r="HN266" s="28"/>
      <c r="HO266" s="28"/>
      <c r="HP266" s="28"/>
      <c r="HQ266" s="28"/>
      <c r="HR266" s="28"/>
      <c r="HS266" s="28"/>
      <c r="HT266" s="28"/>
      <c r="HU266" s="28"/>
      <c r="HV266" s="28"/>
      <c r="HW266" s="28"/>
      <c r="HX266" s="28"/>
      <c r="HY266" s="28"/>
      <c r="HZ266" s="28"/>
      <c r="IA266" s="28"/>
      <c r="IB266" s="28"/>
      <c r="IC266" s="28"/>
      <c r="ID266" s="28"/>
      <c r="IE266" s="28"/>
      <c r="IF266" s="28"/>
      <c r="IG266" s="28"/>
      <c r="IH266" s="28"/>
      <c r="II266" s="28"/>
      <c r="IJ266" s="28"/>
      <c r="IK266" s="28"/>
      <c r="IL266" s="28"/>
      <c r="IM266" s="28"/>
      <c r="IN266" s="28"/>
      <c r="IO266" s="28"/>
      <c r="IP266" s="28"/>
      <c r="IQ266" s="28"/>
      <c r="IR266" s="28"/>
      <c r="IS266" s="28"/>
      <c r="IT266" s="28"/>
      <c r="IU266" s="28"/>
      <c r="IV266" s="28"/>
      <c r="IW266" s="28"/>
    </row>
    <row r="267" spans="1:257" s="1" customFormat="1" hidden="1">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49"/>
      <c r="AC267" s="49"/>
      <c r="AD267" s="49"/>
      <c r="AE267" s="267" t="s">
        <v>552</v>
      </c>
      <c r="AF267" s="280" t="s">
        <v>429</v>
      </c>
      <c r="AG267" s="267">
        <v>15</v>
      </c>
      <c r="AH267" s="224" t="e">
        <f>NA()</f>
        <v>#N/A</v>
      </c>
      <c r="AI267" s="298">
        <v>15.2</v>
      </c>
      <c r="AJ267" s="298">
        <v>16.14</v>
      </c>
      <c r="AK267" s="300">
        <v>45.932261736178134</v>
      </c>
      <c r="AL267" s="301">
        <f t="shared" si="61"/>
        <v>34.449196302133601</v>
      </c>
      <c r="AM267" s="51"/>
      <c r="AN267" s="50"/>
      <c r="AO267" s="50"/>
      <c r="AP267" s="58"/>
      <c r="AQ267" s="58"/>
      <c r="AR267" s="58"/>
      <c r="AS267" s="58"/>
      <c r="AT267" s="58"/>
      <c r="AU267" s="49"/>
      <c r="AV267" s="49"/>
      <c r="AW267" s="55"/>
      <c r="AX267" s="55"/>
      <c r="AY267" s="55"/>
      <c r="AZ267" s="55"/>
      <c r="BA267" s="55"/>
      <c r="BB267" s="55"/>
      <c r="BC267" s="28"/>
      <c r="BD267" s="28"/>
      <c r="BE267" s="28"/>
      <c r="BF267" s="28"/>
      <c r="BG267" s="28"/>
      <c r="BH267" s="28"/>
      <c r="BI267" s="28"/>
      <c r="BJ267" s="28"/>
      <c r="BK267" s="28"/>
      <c r="BL267" s="28"/>
      <c r="BM267" s="28"/>
      <c r="BN267" s="28"/>
      <c r="BO267" s="28"/>
      <c r="BP267" s="28"/>
      <c r="BQ267" s="28"/>
      <c r="BR267" s="28"/>
      <c r="BS267" s="28"/>
      <c r="BT267" s="28"/>
      <c r="BU267" s="28"/>
      <c r="BV267" s="28"/>
      <c r="BW267" s="28"/>
      <c r="BX267" s="28"/>
      <c r="BY267" s="28"/>
      <c r="BZ267" s="28"/>
      <c r="CA267" s="28"/>
      <c r="CB267" s="28"/>
      <c r="CC267" s="28"/>
      <c r="CD267" s="28"/>
      <c r="CE267" s="28"/>
      <c r="CF267" s="28"/>
      <c r="CG267" s="28"/>
      <c r="CH267" s="28"/>
      <c r="CI267" s="28"/>
      <c r="CJ267" s="28"/>
      <c r="CK267" s="28"/>
      <c r="CL267" s="28"/>
      <c r="CM267" s="28"/>
      <c r="CN267" s="28"/>
      <c r="CO267" s="28"/>
      <c r="CP267" s="28"/>
      <c r="CQ267" s="28"/>
      <c r="CR267" s="28"/>
      <c r="CS267" s="28"/>
      <c r="CT267" s="28"/>
      <c r="CU267" s="28"/>
      <c r="CV267" s="28"/>
      <c r="CW267" s="28"/>
      <c r="CX267" s="28"/>
      <c r="CY267" s="28"/>
      <c r="CZ267" s="28"/>
      <c r="DA267" s="28"/>
      <c r="DB267" s="28"/>
      <c r="DC267" s="28"/>
      <c r="DD267" s="28"/>
      <c r="DE267" s="28"/>
      <c r="DF267" s="28"/>
      <c r="DG267" s="28"/>
      <c r="DH267" s="28"/>
      <c r="DI267" s="28"/>
      <c r="DJ267" s="28"/>
      <c r="DK267" s="28"/>
      <c r="DL267" s="28"/>
      <c r="DM267" s="28"/>
      <c r="DN267" s="28"/>
      <c r="DO267" s="28"/>
      <c r="DP267" s="28"/>
      <c r="DQ267" s="28"/>
      <c r="DR267" s="28"/>
      <c r="DS267" s="28"/>
      <c r="DT267" s="28"/>
      <c r="DU267" s="28"/>
      <c r="DV267" s="28"/>
      <c r="DW267" s="28"/>
      <c r="DX267" s="28"/>
      <c r="DY267" s="28"/>
      <c r="DZ267" s="28"/>
      <c r="EA267" s="28"/>
      <c r="EB267" s="28"/>
      <c r="EC267" s="28"/>
      <c r="ED267" s="28"/>
      <c r="EE267" s="28"/>
      <c r="EF267" s="28"/>
      <c r="EG267" s="28"/>
      <c r="EH267" s="28"/>
      <c r="EI267" s="28"/>
      <c r="EJ267" s="28"/>
      <c r="EK267" s="28"/>
      <c r="EL267" s="28"/>
      <c r="EM267" s="28"/>
      <c r="EN267" s="28"/>
      <c r="EO267" s="28"/>
      <c r="EP267" s="28"/>
      <c r="EQ267" s="28"/>
      <c r="ER267" s="28"/>
      <c r="ES267" s="28"/>
      <c r="ET267" s="28"/>
      <c r="EU267" s="28"/>
      <c r="EV267" s="28"/>
      <c r="EW267" s="28"/>
      <c r="EX267" s="28"/>
      <c r="EY267" s="28"/>
      <c r="EZ267" s="28"/>
      <c r="FA267" s="28"/>
      <c r="FB267" s="28"/>
      <c r="FC267" s="28"/>
      <c r="FD267" s="28"/>
      <c r="FE267" s="28"/>
      <c r="FF267" s="28"/>
      <c r="FG267" s="28"/>
      <c r="FH267" s="28"/>
      <c r="FI267" s="28"/>
      <c r="FJ267" s="28"/>
      <c r="FK267" s="28"/>
      <c r="FL267" s="28"/>
      <c r="FM267" s="28"/>
      <c r="FN267" s="28"/>
      <c r="FO267" s="28"/>
      <c r="FP267" s="28"/>
      <c r="FQ267" s="28"/>
      <c r="FR267" s="28"/>
      <c r="FS267" s="28"/>
      <c r="FT267" s="28"/>
      <c r="FU267" s="28"/>
      <c r="FV267" s="28"/>
      <c r="FW267" s="28"/>
      <c r="FX267" s="28"/>
      <c r="FY267" s="28"/>
      <c r="FZ267" s="28"/>
      <c r="GA267" s="28"/>
      <c r="GB267" s="28"/>
      <c r="GC267" s="28"/>
      <c r="GD267" s="28"/>
      <c r="GE267" s="28"/>
      <c r="GF267" s="28"/>
      <c r="GG267" s="28"/>
      <c r="GH267" s="28"/>
      <c r="GI267" s="28"/>
      <c r="GJ267" s="28"/>
      <c r="GK267" s="28"/>
      <c r="GL267" s="28"/>
      <c r="GM267" s="28"/>
      <c r="GN267" s="28"/>
      <c r="GO267" s="28"/>
      <c r="GP267" s="28"/>
      <c r="GQ267" s="28"/>
      <c r="GR267" s="28"/>
      <c r="GS267" s="28"/>
      <c r="GT267" s="28"/>
      <c r="GU267" s="28"/>
      <c r="GV267" s="28"/>
      <c r="GW267" s="28"/>
      <c r="GX267" s="28"/>
      <c r="GY267" s="28"/>
      <c r="GZ267" s="28"/>
      <c r="HA267" s="28"/>
      <c r="HB267" s="28"/>
      <c r="HC267" s="28"/>
      <c r="HD267" s="28"/>
      <c r="HE267" s="28"/>
      <c r="HF267" s="28"/>
      <c r="HG267" s="28"/>
      <c r="HH267" s="28"/>
      <c r="HI267" s="28"/>
      <c r="HJ267" s="28"/>
      <c r="HK267" s="28"/>
      <c r="HL267" s="28"/>
      <c r="HM267" s="28"/>
      <c r="HN267" s="28"/>
      <c r="HO267" s="28"/>
      <c r="HP267" s="28"/>
      <c r="HQ267" s="28"/>
      <c r="HR267" s="28"/>
      <c r="HS267" s="28"/>
      <c r="HT267" s="28"/>
      <c r="HU267" s="28"/>
      <c r="HV267" s="28"/>
      <c r="HW267" s="28"/>
      <c r="HX267" s="28"/>
      <c r="HY267" s="28"/>
      <c r="HZ267" s="28"/>
      <c r="IA267" s="28"/>
      <c r="IB267" s="28"/>
      <c r="IC267" s="28"/>
      <c r="ID267" s="28"/>
      <c r="IE267" s="28"/>
      <c r="IF267" s="28"/>
      <c r="IG267" s="28"/>
      <c r="IH267" s="28"/>
      <c r="II267" s="28"/>
      <c r="IJ267" s="28"/>
      <c r="IK267" s="28"/>
      <c r="IL267" s="28"/>
      <c r="IM267" s="28"/>
      <c r="IN267" s="28"/>
      <c r="IO267" s="28"/>
      <c r="IP267" s="28"/>
      <c r="IQ267" s="28"/>
      <c r="IR267" s="28"/>
      <c r="IS267" s="28"/>
      <c r="IT267" s="28"/>
      <c r="IU267" s="28"/>
      <c r="IV267" s="28"/>
      <c r="IW267" s="28"/>
    </row>
    <row r="268" spans="1:257" s="1" customFormat="1" hidden="1">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49"/>
      <c r="AC268" s="49"/>
      <c r="AD268" s="49"/>
      <c r="AE268" s="267" t="s">
        <v>553</v>
      </c>
      <c r="AF268" s="280" t="s">
        <v>429</v>
      </c>
      <c r="AG268" s="267">
        <v>15</v>
      </c>
      <c r="AH268" s="224" t="e">
        <f>NA()</f>
        <v>#N/A</v>
      </c>
      <c r="AI268" s="298">
        <v>15.2</v>
      </c>
      <c r="AJ268" s="298">
        <v>16.14</v>
      </c>
      <c r="AK268" s="300">
        <v>45.932261736178134</v>
      </c>
      <c r="AL268" s="301">
        <f t="shared" si="61"/>
        <v>34.449196302133601</v>
      </c>
      <c r="AM268" s="51"/>
      <c r="AN268" s="50"/>
      <c r="AO268" s="50"/>
      <c r="AP268" s="58"/>
      <c r="AQ268" s="58"/>
      <c r="AR268" s="58"/>
      <c r="AS268" s="58"/>
      <c r="AT268" s="58"/>
      <c r="AU268" s="49"/>
      <c r="AV268" s="49"/>
      <c r="AW268" s="55"/>
      <c r="AX268" s="55"/>
      <c r="AY268" s="55"/>
      <c r="AZ268" s="55"/>
      <c r="BA268" s="55"/>
      <c r="BB268" s="55"/>
      <c r="BC268" s="28"/>
      <c r="BD268" s="28"/>
      <c r="BE268" s="28"/>
      <c r="BF268" s="28"/>
      <c r="BG268" s="28"/>
      <c r="BH268" s="28"/>
      <c r="BI268" s="28"/>
      <c r="BJ268" s="28"/>
      <c r="BK268" s="28"/>
      <c r="BL268" s="28"/>
      <c r="BM268" s="28"/>
      <c r="BN268" s="28"/>
      <c r="BO268" s="28"/>
      <c r="BP268" s="28"/>
      <c r="BQ268" s="28"/>
      <c r="BR268" s="28"/>
      <c r="BS268" s="28"/>
      <c r="BT268" s="28"/>
      <c r="BU268" s="28"/>
      <c r="BV268" s="28"/>
      <c r="BW268" s="28"/>
      <c r="BX268" s="28"/>
      <c r="BY268" s="28"/>
      <c r="BZ268" s="28"/>
      <c r="CA268" s="28"/>
      <c r="CB268" s="28"/>
      <c r="CC268" s="28"/>
      <c r="CD268" s="28"/>
      <c r="CE268" s="28"/>
      <c r="CF268" s="28"/>
      <c r="CG268" s="28"/>
      <c r="CH268" s="28"/>
      <c r="CI268" s="28"/>
      <c r="CJ268" s="28"/>
      <c r="CK268" s="28"/>
      <c r="CL268" s="28"/>
      <c r="CM268" s="28"/>
      <c r="CN268" s="28"/>
      <c r="CO268" s="28"/>
      <c r="CP268" s="28"/>
      <c r="CQ268" s="28"/>
      <c r="CR268" s="28"/>
      <c r="CS268" s="28"/>
      <c r="CT268" s="28"/>
      <c r="CU268" s="28"/>
      <c r="CV268" s="28"/>
      <c r="CW268" s="28"/>
      <c r="CX268" s="28"/>
      <c r="CY268" s="28"/>
      <c r="CZ268" s="28"/>
      <c r="DA268" s="28"/>
      <c r="DB268" s="28"/>
      <c r="DC268" s="28"/>
      <c r="DD268" s="28"/>
      <c r="DE268" s="28"/>
      <c r="DF268" s="28"/>
      <c r="DG268" s="28"/>
      <c r="DH268" s="28"/>
      <c r="DI268" s="28"/>
      <c r="DJ268" s="28"/>
      <c r="DK268" s="28"/>
      <c r="DL268" s="28"/>
      <c r="DM268" s="28"/>
      <c r="DN268" s="28"/>
      <c r="DO268" s="28"/>
      <c r="DP268" s="28"/>
      <c r="DQ268" s="28"/>
      <c r="DR268" s="28"/>
      <c r="DS268" s="28"/>
      <c r="DT268" s="28"/>
      <c r="DU268" s="28"/>
      <c r="DV268" s="28"/>
      <c r="DW268" s="28"/>
      <c r="DX268" s="28"/>
      <c r="DY268" s="28"/>
      <c r="DZ268" s="28"/>
      <c r="EA268" s="28"/>
      <c r="EB268" s="28"/>
      <c r="EC268" s="28"/>
      <c r="ED268" s="28"/>
      <c r="EE268" s="28"/>
      <c r="EF268" s="28"/>
      <c r="EG268" s="28"/>
      <c r="EH268" s="28"/>
      <c r="EI268" s="28"/>
      <c r="EJ268" s="28"/>
      <c r="EK268" s="28"/>
      <c r="EL268" s="28"/>
      <c r="EM268" s="28"/>
      <c r="EN268" s="28"/>
      <c r="EO268" s="28"/>
      <c r="EP268" s="28"/>
      <c r="EQ268" s="28"/>
      <c r="ER268" s="28"/>
      <c r="ES268" s="28"/>
      <c r="ET268" s="28"/>
      <c r="EU268" s="28"/>
      <c r="EV268" s="28"/>
      <c r="EW268" s="28"/>
      <c r="EX268" s="28"/>
      <c r="EY268" s="28"/>
      <c r="EZ268" s="28"/>
      <c r="FA268" s="28"/>
      <c r="FB268" s="28"/>
      <c r="FC268" s="28"/>
      <c r="FD268" s="28"/>
      <c r="FE268" s="28"/>
      <c r="FF268" s="28"/>
      <c r="FG268" s="28"/>
      <c r="FH268" s="28"/>
      <c r="FI268" s="28"/>
      <c r="FJ268" s="28"/>
      <c r="FK268" s="28"/>
      <c r="FL268" s="28"/>
      <c r="FM268" s="28"/>
      <c r="FN268" s="28"/>
      <c r="FO268" s="28"/>
      <c r="FP268" s="28"/>
      <c r="FQ268" s="28"/>
      <c r="FR268" s="28"/>
      <c r="FS268" s="28"/>
      <c r="FT268" s="28"/>
      <c r="FU268" s="28"/>
      <c r="FV268" s="28"/>
      <c r="FW268" s="28"/>
      <c r="FX268" s="28"/>
      <c r="FY268" s="28"/>
      <c r="FZ268" s="28"/>
      <c r="GA268" s="28"/>
      <c r="GB268" s="28"/>
      <c r="GC268" s="28"/>
      <c r="GD268" s="28"/>
      <c r="GE268" s="28"/>
      <c r="GF268" s="28"/>
      <c r="GG268" s="28"/>
      <c r="GH268" s="28"/>
      <c r="GI268" s="28"/>
      <c r="GJ268" s="28"/>
      <c r="GK268" s="28"/>
      <c r="GL268" s="28"/>
      <c r="GM268" s="28"/>
      <c r="GN268" s="28"/>
      <c r="GO268" s="28"/>
      <c r="GP268" s="28"/>
      <c r="GQ268" s="28"/>
      <c r="GR268" s="28"/>
      <c r="GS268" s="28"/>
      <c r="GT268" s="28"/>
      <c r="GU268" s="28"/>
      <c r="GV268" s="28"/>
      <c r="GW268" s="28"/>
      <c r="GX268" s="28"/>
      <c r="GY268" s="28"/>
      <c r="GZ268" s="28"/>
      <c r="HA268" s="28"/>
      <c r="HB268" s="28"/>
      <c r="HC268" s="28"/>
      <c r="HD268" s="28"/>
      <c r="HE268" s="28"/>
      <c r="HF268" s="28"/>
      <c r="HG268" s="28"/>
      <c r="HH268" s="28"/>
      <c r="HI268" s="28"/>
      <c r="HJ268" s="28"/>
      <c r="HK268" s="28"/>
      <c r="HL268" s="28"/>
      <c r="HM268" s="28"/>
      <c r="HN268" s="28"/>
      <c r="HO268" s="28"/>
      <c r="HP268" s="28"/>
      <c r="HQ268" s="28"/>
      <c r="HR268" s="28"/>
      <c r="HS268" s="28"/>
      <c r="HT268" s="28"/>
      <c r="HU268" s="28"/>
      <c r="HV268" s="28"/>
      <c r="HW268" s="28"/>
      <c r="HX268" s="28"/>
      <c r="HY268" s="28"/>
      <c r="HZ268" s="28"/>
      <c r="IA268" s="28"/>
      <c r="IB268" s="28"/>
      <c r="IC268" s="28"/>
      <c r="ID268" s="28"/>
      <c r="IE268" s="28"/>
      <c r="IF268" s="28"/>
      <c r="IG268" s="28"/>
      <c r="IH268" s="28"/>
      <c r="II268" s="28"/>
      <c r="IJ268" s="28"/>
      <c r="IK268" s="28"/>
      <c r="IL268" s="28"/>
      <c r="IM268" s="28"/>
      <c r="IN268" s="28"/>
      <c r="IO268" s="28"/>
      <c r="IP268" s="28"/>
      <c r="IQ268" s="28"/>
      <c r="IR268" s="28"/>
      <c r="IS268" s="28"/>
      <c r="IT268" s="28"/>
      <c r="IU268" s="28"/>
      <c r="IV268" s="28"/>
      <c r="IW268" s="28"/>
    </row>
    <row r="269" spans="1:257" s="1" customFormat="1" hidden="1">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49"/>
      <c r="AC269" s="49"/>
      <c r="AD269" s="49"/>
      <c r="AE269" s="267" t="s">
        <v>554</v>
      </c>
      <c r="AF269" s="280" t="s">
        <v>429</v>
      </c>
      <c r="AG269" s="267">
        <v>15</v>
      </c>
      <c r="AH269" s="224" t="e">
        <f>NA()</f>
        <v>#N/A</v>
      </c>
      <c r="AI269" s="298">
        <v>15.2</v>
      </c>
      <c r="AJ269" s="298">
        <v>16.14</v>
      </c>
      <c r="AK269" s="300">
        <v>45.932261736178134</v>
      </c>
      <c r="AL269" s="301">
        <f t="shared" si="61"/>
        <v>34.449196302133601</v>
      </c>
      <c r="AM269" s="51"/>
      <c r="AN269" s="50"/>
      <c r="AO269" s="50"/>
      <c r="AP269" s="58"/>
      <c r="AQ269" s="58"/>
      <c r="AR269" s="58"/>
      <c r="AS269" s="58"/>
      <c r="AT269" s="58"/>
      <c r="AU269" s="49"/>
      <c r="AV269" s="49"/>
      <c r="AW269" s="55"/>
      <c r="AX269" s="55"/>
      <c r="AY269" s="55"/>
      <c r="AZ269" s="55"/>
      <c r="BA269" s="55"/>
      <c r="BB269" s="55"/>
      <c r="BC269" s="28"/>
      <c r="BD269" s="28"/>
      <c r="BE269" s="28"/>
      <c r="BF269" s="28"/>
      <c r="BG269" s="28"/>
      <c r="BH269" s="28"/>
      <c r="BI269" s="28"/>
      <c r="BJ269" s="28"/>
      <c r="BK269" s="28"/>
      <c r="BL269" s="28"/>
      <c r="BM269" s="28"/>
      <c r="BN269" s="28"/>
      <c r="BO269" s="28"/>
      <c r="BP269" s="28"/>
      <c r="BQ269" s="28"/>
      <c r="BR269" s="28"/>
      <c r="BS269" s="28"/>
      <c r="BT269" s="28"/>
      <c r="BU269" s="28"/>
      <c r="BV269" s="28"/>
      <c r="BW269" s="28"/>
      <c r="BX269" s="28"/>
      <c r="BY269" s="28"/>
      <c r="BZ269" s="28"/>
      <c r="CA269" s="28"/>
      <c r="CB269" s="28"/>
      <c r="CC269" s="28"/>
      <c r="CD269" s="28"/>
      <c r="CE269" s="28"/>
      <c r="CF269" s="28"/>
      <c r="CG269" s="28"/>
      <c r="CH269" s="28"/>
      <c r="CI269" s="28"/>
      <c r="CJ269" s="28"/>
      <c r="CK269" s="28"/>
      <c r="CL269" s="28"/>
      <c r="CM269" s="28"/>
      <c r="CN269" s="28"/>
      <c r="CO269" s="28"/>
      <c r="CP269" s="28"/>
      <c r="CQ269" s="28"/>
      <c r="CR269" s="28"/>
      <c r="CS269" s="28"/>
      <c r="CT269" s="28"/>
      <c r="CU269" s="28"/>
      <c r="CV269" s="28"/>
      <c r="CW269" s="28"/>
      <c r="CX269" s="28"/>
      <c r="CY269" s="28"/>
      <c r="CZ269" s="28"/>
      <c r="DA269" s="28"/>
      <c r="DB269" s="28"/>
      <c r="DC269" s="28"/>
      <c r="DD269" s="28"/>
      <c r="DE269" s="28"/>
      <c r="DF269" s="28"/>
      <c r="DG269" s="28"/>
      <c r="DH269" s="28"/>
      <c r="DI269" s="28"/>
      <c r="DJ269" s="28"/>
      <c r="DK269" s="28"/>
      <c r="DL269" s="28"/>
      <c r="DM269" s="28"/>
      <c r="DN269" s="28"/>
      <c r="DO269" s="28"/>
      <c r="DP269" s="28"/>
      <c r="DQ269" s="28"/>
      <c r="DR269" s="28"/>
      <c r="DS269" s="28"/>
      <c r="DT269" s="28"/>
      <c r="DU269" s="28"/>
      <c r="DV269" s="28"/>
      <c r="DW269" s="28"/>
      <c r="DX269" s="28"/>
      <c r="DY269" s="28"/>
      <c r="DZ269" s="28"/>
      <c r="EA269" s="28"/>
      <c r="EB269" s="28"/>
      <c r="EC269" s="28"/>
      <c r="ED269" s="28"/>
      <c r="EE269" s="28"/>
      <c r="EF269" s="28"/>
      <c r="EG269" s="28"/>
      <c r="EH269" s="28"/>
      <c r="EI269" s="28"/>
      <c r="EJ269" s="28"/>
      <c r="EK269" s="28"/>
      <c r="EL269" s="28"/>
      <c r="EM269" s="28"/>
      <c r="EN269" s="28"/>
      <c r="EO269" s="28"/>
      <c r="EP269" s="28"/>
      <c r="EQ269" s="28"/>
      <c r="ER269" s="28"/>
      <c r="ES269" s="28"/>
      <c r="ET269" s="28"/>
      <c r="EU269" s="28"/>
      <c r="EV269" s="28"/>
      <c r="EW269" s="28"/>
      <c r="EX269" s="28"/>
      <c r="EY269" s="28"/>
      <c r="EZ269" s="28"/>
      <c r="FA269" s="28"/>
      <c r="FB269" s="28"/>
      <c r="FC269" s="28"/>
      <c r="FD269" s="28"/>
      <c r="FE269" s="28"/>
      <c r="FF269" s="28"/>
      <c r="FG269" s="28"/>
      <c r="FH269" s="28"/>
      <c r="FI269" s="28"/>
      <c r="FJ269" s="28"/>
      <c r="FK269" s="28"/>
      <c r="FL269" s="28"/>
      <c r="FM269" s="28"/>
      <c r="FN269" s="28"/>
      <c r="FO269" s="28"/>
      <c r="FP269" s="28"/>
      <c r="FQ269" s="28"/>
      <c r="FR269" s="28"/>
      <c r="FS269" s="28"/>
      <c r="FT269" s="28"/>
      <c r="FU269" s="28"/>
      <c r="FV269" s="28"/>
      <c r="FW269" s="28"/>
      <c r="FX269" s="28"/>
      <c r="FY269" s="28"/>
      <c r="FZ269" s="28"/>
      <c r="GA269" s="28"/>
      <c r="GB269" s="28"/>
      <c r="GC269" s="28"/>
      <c r="GD269" s="28"/>
      <c r="GE269" s="28"/>
      <c r="GF269" s="28"/>
      <c r="GG269" s="28"/>
      <c r="GH269" s="28"/>
      <c r="GI269" s="28"/>
      <c r="GJ269" s="28"/>
      <c r="GK269" s="28"/>
      <c r="GL269" s="28"/>
      <c r="GM269" s="28"/>
      <c r="GN269" s="28"/>
      <c r="GO269" s="28"/>
      <c r="GP269" s="28"/>
      <c r="GQ269" s="28"/>
      <c r="GR269" s="28"/>
      <c r="GS269" s="28"/>
      <c r="GT269" s="28"/>
      <c r="GU269" s="28"/>
      <c r="GV269" s="28"/>
      <c r="GW269" s="28"/>
      <c r="GX269" s="28"/>
      <c r="GY269" s="28"/>
      <c r="GZ269" s="28"/>
      <c r="HA269" s="28"/>
      <c r="HB269" s="28"/>
      <c r="HC269" s="28"/>
      <c r="HD269" s="28"/>
      <c r="HE269" s="28"/>
      <c r="HF269" s="28"/>
      <c r="HG269" s="28"/>
      <c r="HH269" s="28"/>
      <c r="HI269" s="28"/>
      <c r="HJ269" s="28"/>
      <c r="HK269" s="28"/>
      <c r="HL269" s="28"/>
      <c r="HM269" s="28"/>
      <c r="HN269" s="28"/>
      <c r="HO269" s="28"/>
      <c r="HP269" s="28"/>
      <c r="HQ269" s="28"/>
      <c r="HR269" s="28"/>
      <c r="HS269" s="28"/>
      <c r="HT269" s="28"/>
      <c r="HU269" s="28"/>
      <c r="HV269" s="28"/>
      <c r="HW269" s="28"/>
      <c r="HX269" s="28"/>
      <c r="HY269" s="28"/>
      <c r="HZ269" s="28"/>
      <c r="IA269" s="28"/>
      <c r="IB269" s="28"/>
      <c r="IC269" s="28"/>
      <c r="ID269" s="28"/>
      <c r="IE269" s="28"/>
      <c r="IF269" s="28"/>
      <c r="IG269" s="28"/>
      <c r="IH269" s="28"/>
      <c r="II269" s="28"/>
      <c r="IJ269" s="28"/>
      <c r="IK269" s="28"/>
      <c r="IL269" s="28"/>
      <c r="IM269" s="28"/>
      <c r="IN269" s="28"/>
      <c r="IO269" s="28"/>
      <c r="IP269" s="28"/>
      <c r="IQ269" s="28"/>
      <c r="IR269" s="28"/>
      <c r="IS269" s="28"/>
      <c r="IT269" s="28"/>
      <c r="IU269" s="28"/>
      <c r="IV269" s="28"/>
      <c r="IW269" s="28"/>
    </row>
    <row r="270" spans="1:257" s="1" customFormat="1" hidden="1">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49"/>
      <c r="AC270" s="49"/>
      <c r="AD270" s="49"/>
      <c r="AE270" s="267" t="s">
        <v>555</v>
      </c>
      <c r="AF270" s="280" t="s">
        <v>429</v>
      </c>
      <c r="AG270" s="267">
        <v>15</v>
      </c>
      <c r="AH270" s="224" t="e">
        <f>NA()</f>
        <v>#N/A</v>
      </c>
      <c r="AI270" s="298">
        <v>15.2</v>
      </c>
      <c r="AJ270" s="298">
        <v>16.14</v>
      </c>
      <c r="AK270" s="300">
        <v>45.932261736178134</v>
      </c>
      <c r="AL270" s="301">
        <f t="shared" si="61"/>
        <v>34.449196302133601</v>
      </c>
      <c r="AM270" s="51"/>
      <c r="AN270" s="50"/>
      <c r="AO270" s="50"/>
      <c r="AP270" s="58"/>
      <c r="AQ270" s="58"/>
      <c r="AR270" s="58"/>
      <c r="AS270" s="58"/>
      <c r="AT270" s="58"/>
      <c r="AU270" s="49"/>
      <c r="AV270" s="49"/>
      <c r="AW270" s="55"/>
      <c r="AX270" s="55"/>
      <c r="AY270" s="55"/>
      <c r="AZ270" s="55"/>
      <c r="BA270" s="55"/>
      <c r="BB270" s="55"/>
      <c r="BC270" s="28"/>
      <c r="BD270" s="28"/>
      <c r="BE270" s="28"/>
      <c r="BF270" s="28"/>
      <c r="BG270" s="28"/>
      <c r="BH270" s="28"/>
      <c r="BI270" s="28"/>
      <c r="BJ270" s="28"/>
      <c r="BK270" s="28"/>
      <c r="BL270" s="28"/>
      <c r="BM270" s="28"/>
      <c r="BN270" s="28"/>
      <c r="BO270" s="28"/>
      <c r="BP270" s="28"/>
      <c r="BQ270" s="28"/>
      <c r="BR270" s="28"/>
      <c r="BS270" s="28"/>
      <c r="BT270" s="28"/>
      <c r="BU270" s="28"/>
      <c r="BV270" s="28"/>
      <c r="BW270" s="28"/>
      <c r="BX270" s="28"/>
      <c r="BY270" s="28"/>
      <c r="BZ270" s="28"/>
      <c r="CA270" s="28"/>
      <c r="CB270" s="28"/>
      <c r="CC270" s="28"/>
      <c r="CD270" s="28"/>
      <c r="CE270" s="28"/>
      <c r="CF270" s="28"/>
      <c r="CG270" s="28"/>
      <c r="CH270" s="28"/>
      <c r="CI270" s="28"/>
      <c r="CJ270" s="28"/>
      <c r="CK270" s="28"/>
      <c r="CL270" s="28"/>
      <c r="CM270" s="28"/>
      <c r="CN270" s="28"/>
      <c r="CO270" s="28"/>
      <c r="CP270" s="28"/>
      <c r="CQ270" s="28"/>
      <c r="CR270" s="28"/>
      <c r="CS270" s="28"/>
      <c r="CT270" s="28"/>
      <c r="CU270" s="28"/>
      <c r="CV270" s="28"/>
      <c r="CW270" s="28"/>
      <c r="CX270" s="28"/>
      <c r="CY270" s="28"/>
      <c r="CZ270" s="28"/>
      <c r="DA270" s="28"/>
      <c r="DB270" s="28"/>
      <c r="DC270" s="28"/>
      <c r="DD270" s="28"/>
      <c r="DE270" s="28"/>
      <c r="DF270" s="28"/>
      <c r="DG270" s="28"/>
      <c r="DH270" s="28"/>
      <c r="DI270" s="28"/>
      <c r="DJ270" s="28"/>
      <c r="DK270" s="28"/>
      <c r="DL270" s="28"/>
      <c r="DM270" s="28"/>
      <c r="DN270" s="28"/>
      <c r="DO270" s="28"/>
      <c r="DP270" s="28"/>
      <c r="DQ270" s="28"/>
      <c r="DR270" s="28"/>
      <c r="DS270" s="28"/>
      <c r="DT270" s="28"/>
      <c r="DU270" s="28"/>
      <c r="DV270" s="28"/>
      <c r="DW270" s="28"/>
      <c r="DX270" s="28"/>
      <c r="DY270" s="28"/>
      <c r="DZ270" s="28"/>
      <c r="EA270" s="28"/>
      <c r="EB270" s="28"/>
      <c r="EC270" s="28"/>
      <c r="ED270" s="28"/>
      <c r="EE270" s="28"/>
      <c r="EF270" s="28"/>
      <c r="EG270" s="28"/>
      <c r="EH270" s="28"/>
      <c r="EI270" s="28"/>
      <c r="EJ270" s="28"/>
      <c r="EK270" s="28"/>
      <c r="EL270" s="28"/>
      <c r="EM270" s="28"/>
      <c r="EN270" s="28"/>
      <c r="EO270" s="28"/>
      <c r="EP270" s="28"/>
      <c r="EQ270" s="28"/>
      <c r="ER270" s="28"/>
      <c r="ES270" s="28"/>
      <c r="ET270" s="28"/>
      <c r="EU270" s="28"/>
      <c r="EV270" s="28"/>
      <c r="EW270" s="28"/>
      <c r="EX270" s="28"/>
      <c r="EY270" s="28"/>
      <c r="EZ270" s="28"/>
      <c r="FA270" s="28"/>
      <c r="FB270" s="28"/>
      <c r="FC270" s="28"/>
      <c r="FD270" s="28"/>
      <c r="FE270" s="28"/>
      <c r="FF270" s="28"/>
      <c r="FG270" s="28"/>
      <c r="FH270" s="28"/>
      <c r="FI270" s="28"/>
      <c r="FJ270" s="28"/>
      <c r="FK270" s="28"/>
      <c r="FL270" s="28"/>
      <c r="FM270" s="28"/>
      <c r="FN270" s="28"/>
      <c r="FO270" s="28"/>
      <c r="FP270" s="28"/>
      <c r="FQ270" s="28"/>
      <c r="FR270" s="28"/>
      <c r="FS270" s="28"/>
      <c r="FT270" s="28"/>
      <c r="FU270" s="28"/>
      <c r="FV270" s="28"/>
      <c r="FW270" s="28"/>
      <c r="FX270" s="28"/>
      <c r="FY270" s="28"/>
      <c r="FZ270" s="28"/>
      <c r="GA270" s="28"/>
      <c r="GB270" s="28"/>
      <c r="GC270" s="28"/>
      <c r="GD270" s="28"/>
      <c r="GE270" s="28"/>
      <c r="GF270" s="28"/>
      <c r="GG270" s="28"/>
      <c r="GH270" s="28"/>
      <c r="GI270" s="28"/>
      <c r="GJ270" s="28"/>
      <c r="GK270" s="28"/>
      <c r="GL270" s="28"/>
      <c r="GM270" s="28"/>
      <c r="GN270" s="28"/>
      <c r="GO270" s="28"/>
      <c r="GP270" s="28"/>
      <c r="GQ270" s="28"/>
      <c r="GR270" s="28"/>
      <c r="GS270" s="28"/>
      <c r="GT270" s="28"/>
      <c r="GU270" s="28"/>
      <c r="GV270" s="28"/>
      <c r="GW270" s="28"/>
      <c r="GX270" s="28"/>
      <c r="GY270" s="28"/>
      <c r="GZ270" s="28"/>
      <c r="HA270" s="28"/>
      <c r="HB270" s="28"/>
      <c r="HC270" s="28"/>
      <c r="HD270" s="28"/>
      <c r="HE270" s="28"/>
      <c r="HF270" s="28"/>
      <c r="HG270" s="28"/>
      <c r="HH270" s="28"/>
      <c r="HI270" s="28"/>
      <c r="HJ270" s="28"/>
      <c r="HK270" s="28"/>
      <c r="HL270" s="28"/>
      <c r="HM270" s="28"/>
      <c r="HN270" s="28"/>
      <c r="HO270" s="28"/>
      <c r="HP270" s="28"/>
      <c r="HQ270" s="28"/>
      <c r="HR270" s="28"/>
      <c r="HS270" s="28"/>
      <c r="HT270" s="28"/>
      <c r="HU270" s="28"/>
      <c r="HV270" s="28"/>
      <c r="HW270" s="28"/>
      <c r="HX270" s="28"/>
      <c r="HY270" s="28"/>
      <c r="HZ270" s="28"/>
      <c r="IA270" s="28"/>
      <c r="IB270" s="28"/>
      <c r="IC270" s="28"/>
      <c r="ID270" s="28"/>
      <c r="IE270" s="28"/>
      <c r="IF270" s="28"/>
      <c r="IG270" s="28"/>
      <c r="IH270" s="28"/>
      <c r="II270" s="28"/>
      <c r="IJ270" s="28"/>
      <c r="IK270" s="28"/>
      <c r="IL270" s="28"/>
      <c r="IM270" s="28"/>
      <c r="IN270" s="28"/>
      <c r="IO270" s="28"/>
      <c r="IP270" s="28"/>
      <c r="IQ270" s="28"/>
      <c r="IR270" s="28"/>
      <c r="IS270" s="28"/>
      <c r="IT270" s="28"/>
      <c r="IU270" s="28"/>
      <c r="IV270" s="28"/>
      <c r="IW270" s="28"/>
    </row>
    <row r="271" spans="1:257" s="1" customFormat="1" hidden="1">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49"/>
      <c r="AC271" s="49"/>
      <c r="AD271" s="49"/>
      <c r="AE271" s="267" t="s">
        <v>556</v>
      </c>
      <c r="AF271" s="280" t="s">
        <v>429</v>
      </c>
      <c r="AG271" s="267">
        <v>15</v>
      </c>
      <c r="AH271" s="224" t="e">
        <f>NA()</f>
        <v>#N/A</v>
      </c>
      <c r="AI271" s="298">
        <v>15.2</v>
      </c>
      <c r="AJ271" s="298">
        <v>16.14</v>
      </c>
      <c r="AK271" s="300">
        <v>45.932261736178134</v>
      </c>
      <c r="AL271" s="301">
        <f t="shared" si="61"/>
        <v>34.449196302133601</v>
      </c>
      <c r="AM271" s="51"/>
      <c r="AN271" s="50"/>
      <c r="AO271" s="50"/>
      <c r="AP271" s="58"/>
      <c r="AQ271" s="58"/>
      <c r="AR271" s="58"/>
      <c r="AS271" s="58"/>
      <c r="AT271" s="58"/>
      <c r="AU271" s="49"/>
      <c r="AV271" s="49"/>
      <c r="AW271" s="55"/>
      <c r="AX271" s="55"/>
      <c r="AY271" s="55"/>
      <c r="AZ271" s="55"/>
      <c r="BA271" s="55"/>
      <c r="BB271" s="55"/>
      <c r="BC271" s="28"/>
      <c r="BD271" s="28"/>
      <c r="BE271" s="28"/>
      <c r="BF271" s="28"/>
      <c r="BG271" s="28"/>
      <c r="BH271" s="28"/>
      <c r="BI271" s="28"/>
      <c r="BJ271" s="28"/>
      <c r="BK271" s="28"/>
      <c r="BL271" s="28"/>
      <c r="BM271" s="28"/>
      <c r="BN271" s="28"/>
      <c r="BO271" s="28"/>
      <c r="BP271" s="28"/>
      <c r="BQ271" s="28"/>
      <c r="BR271" s="28"/>
      <c r="BS271" s="28"/>
      <c r="BT271" s="28"/>
      <c r="BU271" s="28"/>
      <c r="BV271" s="28"/>
      <c r="BW271" s="28"/>
      <c r="BX271" s="28"/>
      <c r="BY271" s="28"/>
      <c r="BZ271" s="28"/>
      <c r="CA271" s="28"/>
      <c r="CB271" s="28"/>
      <c r="CC271" s="28"/>
      <c r="CD271" s="28"/>
      <c r="CE271" s="28"/>
      <c r="CF271" s="28"/>
      <c r="CG271" s="28"/>
      <c r="CH271" s="28"/>
      <c r="CI271" s="28"/>
      <c r="CJ271" s="28"/>
      <c r="CK271" s="28"/>
      <c r="CL271" s="28"/>
      <c r="CM271" s="28"/>
      <c r="CN271" s="28"/>
      <c r="CO271" s="28"/>
      <c r="CP271" s="28"/>
      <c r="CQ271" s="28"/>
      <c r="CR271" s="28"/>
      <c r="CS271" s="28"/>
      <c r="CT271" s="28"/>
      <c r="CU271" s="28"/>
      <c r="CV271" s="28"/>
      <c r="CW271" s="28"/>
      <c r="CX271" s="28"/>
      <c r="CY271" s="28"/>
      <c r="CZ271" s="28"/>
      <c r="DA271" s="28"/>
      <c r="DB271" s="28"/>
      <c r="DC271" s="28"/>
      <c r="DD271" s="28"/>
      <c r="DE271" s="28"/>
      <c r="DF271" s="28"/>
      <c r="DG271" s="28"/>
      <c r="DH271" s="28"/>
      <c r="DI271" s="28"/>
      <c r="DJ271" s="28"/>
      <c r="DK271" s="28"/>
      <c r="DL271" s="28"/>
      <c r="DM271" s="28"/>
      <c r="DN271" s="28"/>
      <c r="DO271" s="28"/>
      <c r="DP271" s="28"/>
      <c r="DQ271" s="28"/>
      <c r="DR271" s="28"/>
      <c r="DS271" s="28"/>
      <c r="DT271" s="28"/>
      <c r="DU271" s="28"/>
      <c r="DV271" s="28"/>
      <c r="DW271" s="28"/>
      <c r="DX271" s="28"/>
      <c r="DY271" s="28"/>
      <c r="DZ271" s="28"/>
      <c r="EA271" s="28"/>
      <c r="EB271" s="28"/>
      <c r="EC271" s="28"/>
      <c r="ED271" s="28"/>
      <c r="EE271" s="28"/>
      <c r="EF271" s="28"/>
      <c r="EG271" s="28"/>
      <c r="EH271" s="28"/>
      <c r="EI271" s="28"/>
      <c r="EJ271" s="28"/>
      <c r="EK271" s="28"/>
      <c r="EL271" s="28"/>
      <c r="EM271" s="28"/>
      <c r="EN271" s="28"/>
      <c r="EO271" s="28"/>
      <c r="EP271" s="28"/>
      <c r="EQ271" s="28"/>
      <c r="ER271" s="28"/>
      <c r="ES271" s="28"/>
      <c r="ET271" s="28"/>
      <c r="EU271" s="28"/>
      <c r="EV271" s="28"/>
      <c r="EW271" s="28"/>
      <c r="EX271" s="28"/>
      <c r="EY271" s="28"/>
      <c r="EZ271" s="28"/>
      <c r="FA271" s="28"/>
      <c r="FB271" s="28"/>
      <c r="FC271" s="28"/>
      <c r="FD271" s="28"/>
      <c r="FE271" s="28"/>
      <c r="FF271" s="28"/>
      <c r="FG271" s="28"/>
      <c r="FH271" s="28"/>
      <c r="FI271" s="28"/>
      <c r="FJ271" s="28"/>
      <c r="FK271" s="28"/>
      <c r="FL271" s="28"/>
      <c r="FM271" s="28"/>
      <c r="FN271" s="28"/>
      <c r="FO271" s="28"/>
      <c r="FP271" s="28"/>
      <c r="FQ271" s="28"/>
      <c r="FR271" s="28"/>
      <c r="FS271" s="28"/>
      <c r="FT271" s="28"/>
      <c r="FU271" s="28"/>
      <c r="FV271" s="28"/>
      <c r="FW271" s="28"/>
      <c r="FX271" s="28"/>
      <c r="FY271" s="28"/>
      <c r="FZ271" s="28"/>
      <c r="GA271" s="28"/>
      <c r="GB271" s="28"/>
      <c r="GC271" s="28"/>
      <c r="GD271" s="28"/>
      <c r="GE271" s="28"/>
      <c r="GF271" s="28"/>
      <c r="GG271" s="28"/>
      <c r="GH271" s="28"/>
      <c r="GI271" s="28"/>
      <c r="GJ271" s="28"/>
      <c r="GK271" s="28"/>
      <c r="GL271" s="28"/>
      <c r="GM271" s="28"/>
      <c r="GN271" s="28"/>
      <c r="GO271" s="28"/>
      <c r="GP271" s="28"/>
      <c r="GQ271" s="28"/>
      <c r="GR271" s="28"/>
      <c r="GS271" s="28"/>
      <c r="GT271" s="28"/>
      <c r="GU271" s="28"/>
      <c r="GV271" s="28"/>
      <c r="GW271" s="28"/>
      <c r="GX271" s="28"/>
      <c r="GY271" s="28"/>
      <c r="GZ271" s="28"/>
      <c r="HA271" s="28"/>
      <c r="HB271" s="28"/>
      <c r="HC271" s="28"/>
      <c r="HD271" s="28"/>
      <c r="HE271" s="28"/>
      <c r="HF271" s="28"/>
      <c r="HG271" s="28"/>
      <c r="HH271" s="28"/>
      <c r="HI271" s="28"/>
      <c r="HJ271" s="28"/>
      <c r="HK271" s="28"/>
      <c r="HL271" s="28"/>
      <c r="HM271" s="28"/>
      <c r="HN271" s="28"/>
      <c r="HO271" s="28"/>
      <c r="HP271" s="28"/>
      <c r="HQ271" s="28"/>
      <c r="HR271" s="28"/>
      <c r="HS271" s="28"/>
      <c r="HT271" s="28"/>
      <c r="HU271" s="28"/>
      <c r="HV271" s="28"/>
      <c r="HW271" s="28"/>
      <c r="HX271" s="28"/>
      <c r="HY271" s="28"/>
      <c r="HZ271" s="28"/>
      <c r="IA271" s="28"/>
      <c r="IB271" s="28"/>
      <c r="IC271" s="28"/>
      <c r="ID271" s="28"/>
      <c r="IE271" s="28"/>
      <c r="IF271" s="28"/>
      <c r="IG271" s="28"/>
      <c r="IH271" s="28"/>
      <c r="II271" s="28"/>
      <c r="IJ271" s="28"/>
      <c r="IK271" s="28"/>
      <c r="IL271" s="28"/>
      <c r="IM271" s="28"/>
      <c r="IN271" s="28"/>
      <c r="IO271" s="28"/>
      <c r="IP271" s="28"/>
      <c r="IQ271" s="28"/>
      <c r="IR271" s="28"/>
      <c r="IS271" s="28"/>
      <c r="IT271" s="28"/>
      <c r="IU271" s="28"/>
      <c r="IV271" s="28"/>
      <c r="IW271" s="28"/>
    </row>
    <row r="272" spans="1:257" hidden="1">
      <c r="AE272" s="267" t="s">
        <v>557</v>
      </c>
      <c r="AF272" s="280" t="s">
        <v>450</v>
      </c>
      <c r="AG272" s="267">
        <v>30</v>
      </c>
      <c r="AH272" s="224" t="e">
        <f>NA()</f>
        <v>#N/A</v>
      </c>
      <c r="AI272" s="298">
        <v>16.149999999999999</v>
      </c>
      <c r="AJ272" s="298">
        <v>17.09</v>
      </c>
      <c r="AK272" s="300">
        <v>94.416315791032957</v>
      </c>
      <c r="AL272" s="301">
        <f t="shared" si="61"/>
        <v>70.812236843274718</v>
      </c>
      <c r="AM272" s="51"/>
      <c r="AT272" s="28"/>
      <c r="AU272" s="28"/>
      <c r="AV272" s="28"/>
      <c r="AW272" s="28"/>
      <c r="AX272" s="28"/>
      <c r="AY272" s="28"/>
      <c r="AZ272" s="28"/>
      <c r="BA272" s="28"/>
      <c r="BB272" s="28"/>
    </row>
    <row r="273" spans="31:54" hidden="1">
      <c r="AE273" s="267" t="s">
        <v>558</v>
      </c>
      <c r="AF273" s="280" t="s">
        <v>450</v>
      </c>
      <c r="AG273" s="267">
        <v>30</v>
      </c>
      <c r="AH273" s="224" t="e">
        <f>NA()</f>
        <v>#N/A</v>
      </c>
      <c r="AI273" s="298">
        <v>16.149999999999999</v>
      </c>
      <c r="AJ273" s="298">
        <v>17.09</v>
      </c>
      <c r="AK273" s="300">
        <v>94.416315791032957</v>
      </c>
      <c r="AL273" s="301">
        <f t="shared" si="61"/>
        <v>70.812236843274718</v>
      </c>
      <c r="AM273" s="51"/>
      <c r="AT273" s="28"/>
      <c r="AU273" s="28"/>
      <c r="AV273" s="28"/>
      <c r="AW273" s="28"/>
      <c r="AX273" s="28"/>
      <c r="AY273" s="28"/>
      <c r="AZ273" s="28"/>
      <c r="BA273" s="28"/>
      <c r="BB273" s="28"/>
    </row>
    <row r="274" spans="31:54" hidden="1">
      <c r="AE274" s="267" t="s">
        <v>559</v>
      </c>
      <c r="AF274" s="280" t="s">
        <v>450</v>
      </c>
      <c r="AG274" s="267">
        <v>30</v>
      </c>
      <c r="AH274" s="224" t="e">
        <f>NA()</f>
        <v>#N/A</v>
      </c>
      <c r="AI274" s="298">
        <v>16.149999999999999</v>
      </c>
      <c r="AJ274" s="298">
        <v>17.09</v>
      </c>
      <c r="AK274" s="300">
        <v>94.416315791032957</v>
      </c>
      <c r="AL274" s="301">
        <f t="shared" si="61"/>
        <v>70.812236843274718</v>
      </c>
      <c r="AM274" s="51"/>
      <c r="AT274" s="28"/>
      <c r="AU274" s="28"/>
      <c r="AV274" s="28"/>
      <c r="AW274" s="28"/>
      <c r="AX274" s="28"/>
      <c r="AY274" s="28"/>
      <c r="AZ274" s="28"/>
      <c r="BA274" s="28"/>
      <c r="BB274" s="28"/>
    </row>
    <row r="275" spans="31:54" hidden="1">
      <c r="AE275" s="267" t="s">
        <v>560</v>
      </c>
      <c r="AF275" s="280" t="s">
        <v>450</v>
      </c>
      <c r="AG275" s="267">
        <v>30</v>
      </c>
      <c r="AH275" s="224" t="e">
        <f>NA()</f>
        <v>#N/A</v>
      </c>
      <c r="AI275" s="298">
        <v>16.149999999999999</v>
      </c>
      <c r="AJ275" s="298">
        <v>17.09</v>
      </c>
      <c r="AK275" s="300">
        <v>94.416315791032957</v>
      </c>
      <c r="AL275" s="301">
        <f t="shared" si="61"/>
        <v>70.812236843274718</v>
      </c>
      <c r="AM275" s="51"/>
      <c r="AT275" s="28"/>
      <c r="AU275" s="28"/>
      <c r="AV275" s="28"/>
      <c r="AW275" s="28"/>
      <c r="AX275" s="28"/>
      <c r="AY275" s="28"/>
      <c r="AZ275" s="28"/>
      <c r="BA275" s="28"/>
      <c r="BB275" s="28"/>
    </row>
    <row r="276" spans="31:54" hidden="1">
      <c r="AE276" s="267" t="s">
        <v>561</v>
      </c>
      <c r="AF276" s="280" t="s">
        <v>450</v>
      </c>
      <c r="AG276" s="267">
        <v>30</v>
      </c>
      <c r="AH276" s="224" t="e">
        <f>NA()</f>
        <v>#N/A</v>
      </c>
      <c r="AI276" s="298">
        <v>16.149999999999999</v>
      </c>
      <c r="AJ276" s="298">
        <v>17.09</v>
      </c>
      <c r="AK276" s="300">
        <v>94.416315791032957</v>
      </c>
      <c r="AL276" s="301">
        <f t="shared" si="61"/>
        <v>70.812236843274718</v>
      </c>
      <c r="AM276" s="51"/>
      <c r="AN276" s="100"/>
      <c r="AO276" s="100"/>
      <c r="AP276" s="100"/>
      <c r="AT276" s="28"/>
      <c r="AU276" s="28"/>
      <c r="AV276" s="28"/>
      <c r="AW276" s="28"/>
      <c r="AX276" s="28"/>
      <c r="AY276" s="28"/>
      <c r="AZ276" s="28"/>
      <c r="BA276" s="28"/>
      <c r="BB276" s="28"/>
    </row>
    <row r="277" spans="31:54" hidden="1">
      <c r="AE277" s="267" t="s">
        <v>562</v>
      </c>
      <c r="AF277" s="280" t="s">
        <v>450</v>
      </c>
      <c r="AG277" s="267">
        <v>30</v>
      </c>
      <c r="AH277" s="224" t="e">
        <f>NA()</f>
        <v>#N/A</v>
      </c>
      <c r="AI277" s="298">
        <v>16.149999999999999</v>
      </c>
      <c r="AJ277" s="298">
        <v>17.09</v>
      </c>
      <c r="AK277" s="300">
        <v>94.416315791032957</v>
      </c>
      <c r="AL277" s="301">
        <f t="shared" si="61"/>
        <v>70.812236843274718</v>
      </c>
      <c r="AM277" s="51"/>
      <c r="AT277" s="28"/>
      <c r="AU277" s="28"/>
      <c r="AV277" s="28"/>
      <c r="AW277" s="28"/>
      <c r="AX277" s="28"/>
      <c r="AY277" s="28"/>
      <c r="AZ277" s="28"/>
      <c r="BA277" s="28"/>
      <c r="BB277" s="28"/>
    </row>
    <row r="278" spans="31:54" hidden="1">
      <c r="AE278" s="267" t="s">
        <v>563</v>
      </c>
      <c r="AF278" s="280" t="s">
        <v>468</v>
      </c>
      <c r="AG278" s="267">
        <v>40</v>
      </c>
      <c r="AH278" s="224" t="e">
        <f>NA()</f>
        <v>#N/A</v>
      </c>
      <c r="AI278" s="298">
        <v>17.100000000000001</v>
      </c>
      <c r="AJ278" s="298">
        <v>30</v>
      </c>
      <c r="AK278" s="300">
        <v>142.90036984588778</v>
      </c>
      <c r="AL278" s="301">
        <f t="shared" si="61"/>
        <v>107.17527738441584</v>
      </c>
      <c r="AT278" s="28"/>
      <c r="AU278" s="28"/>
      <c r="AV278" s="28"/>
      <c r="AW278" s="28"/>
      <c r="AX278" s="28"/>
      <c r="AY278" s="28"/>
      <c r="AZ278" s="28"/>
      <c r="BA278" s="28"/>
      <c r="BB278" s="28"/>
    </row>
    <row r="279" spans="31:54" hidden="1">
      <c r="AE279" s="267" t="s">
        <v>564</v>
      </c>
      <c r="AF279" s="280" t="s">
        <v>468</v>
      </c>
      <c r="AG279" s="267">
        <v>40</v>
      </c>
      <c r="AH279" s="224" t="e">
        <f>NA()</f>
        <v>#N/A</v>
      </c>
      <c r="AI279" s="298">
        <v>17.100000000000001</v>
      </c>
      <c r="AJ279" s="298">
        <v>30</v>
      </c>
      <c r="AK279" s="300">
        <v>142.90036984588778</v>
      </c>
      <c r="AL279" s="301">
        <f t="shared" si="61"/>
        <v>107.17527738441584</v>
      </c>
      <c r="AT279" s="28"/>
      <c r="AU279" s="28"/>
      <c r="AV279" s="28"/>
      <c r="AW279" s="28"/>
      <c r="AX279" s="28"/>
      <c r="AY279" s="28"/>
      <c r="AZ279" s="28"/>
      <c r="BA279" s="28"/>
      <c r="BB279" s="28"/>
    </row>
    <row r="280" spans="31:54" hidden="1">
      <c r="AE280" s="267" t="s">
        <v>565</v>
      </c>
      <c r="AF280" s="280" t="s">
        <v>468</v>
      </c>
      <c r="AG280" s="267">
        <v>40</v>
      </c>
      <c r="AH280" s="224" t="e">
        <f>NA()</f>
        <v>#N/A</v>
      </c>
      <c r="AI280" s="298">
        <v>17.100000000000001</v>
      </c>
      <c r="AJ280" s="298">
        <v>30</v>
      </c>
      <c r="AK280" s="300">
        <v>142.90036984588778</v>
      </c>
      <c r="AL280" s="301">
        <f t="shared" si="61"/>
        <v>107.17527738441584</v>
      </c>
      <c r="AT280" s="28"/>
      <c r="AU280" s="28"/>
      <c r="AV280" s="28"/>
      <c r="AW280" s="28"/>
      <c r="AX280" s="28"/>
      <c r="AY280" s="28"/>
      <c r="AZ280" s="28"/>
      <c r="BA280" s="28"/>
      <c r="BB280" s="28"/>
    </row>
    <row r="281" spans="31:54" hidden="1">
      <c r="AE281" s="267" t="s">
        <v>566</v>
      </c>
      <c r="AF281" s="280" t="s">
        <v>468</v>
      </c>
      <c r="AG281" s="267">
        <v>40</v>
      </c>
      <c r="AH281" s="224" t="e">
        <f>NA()</f>
        <v>#N/A</v>
      </c>
      <c r="AI281" s="298">
        <v>17.100000000000001</v>
      </c>
      <c r="AJ281" s="302">
        <v>30</v>
      </c>
      <c r="AK281" s="300">
        <v>142.90036984588778</v>
      </c>
      <c r="AL281" s="301">
        <f t="shared" si="61"/>
        <v>107.17527738441584</v>
      </c>
      <c r="AT281" s="28"/>
      <c r="AU281" s="28"/>
      <c r="AV281" s="28"/>
      <c r="AW281" s="28"/>
      <c r="AX281" s="28"/>
      <c r="AY281" s="28"/>
      <c r="AZ281" s="28"/>
      <c r="BA281" s="28"/>
      <c r="BB281" s="28"/>
    </row>
    <row r="282" spans="31:54" hidden="1">
      <c r="AE282" s="267" t="s">
        <v>567</v>
      </c>
      <c r="AF282" s="280" t="s">
        <v>468</v>
      </c>
      <c r="AG282" s="267">
        <v>40</v>
      </c>
      <c r="AH282" s="224" t="e">
        <f>NA()</f>
        <v>#N/A</v>
      </c>
      <c r="AI282" s="298">
        <v>17.100000000000001</v>
      </c>
      <c r="AJ282" s="302">
        <v>30</v>
      </c>
      <c r="AK282" s="300">
        <v>142.90036984588778</v>
      </c>
      <c r="AL282" s="301">
        <f t="shared" si="61"/>
        <v>107.17527738441584</v>
      </c>
      <c r="AT282" s="28"/>
      <c r="AU282" s="28"/>
      <c r="AV282" s="28"/>
      <c r="AW282" s="28"/>
      <c r="AX282" s="28"/>
      <c r="AY282" s="28"/>
      <c r="AZ282" s="28"/>
      <c r="BA282" s="28"/>
      <c r="BB282" s="28"/>
    </row>
    <row r="283" spans="31:54" hidden="1">
      <c r="AE283" s="267" t="s">
        <v>568</v>
      </c>
      <c r="AF283" s="280" t="s">
        <v>468</v>
      </c>
      <c r="AG283" s="267">
        <v>40</v>
      </c>
      <c r="AH283" s="224" t="e">
        <f>NA()</f>
        <v>#N/A</v>
      </c>
      <c r="AI283" s="298">
        <v>17.100000000000001</v>
      </c>
      <c r="AJ283" s="302">
        <v>30</v>
      </c>
      <c r="AK283" s="300">
        <v>142.90036984588778</v>
      </c>
      <c r="AL283" s="301">
        <f t="shared" si="61"/>
        <v>107.17527738441584</v>
      </c>
      <c r="AT283" s="28"/>
      <c r="AU283" s="28"/>
      <c r="AV283" s="28"/>
      <c r="AW283" s="28"/>
      <c r="AX283" s="28"/>
      <c r="AY283" s="28"/>
      <c r="AZ283" s="28"/>
      <c r="BA283" s="28"/>
      <c r="BB283" s="28"/>
    </row>
    <row r="284" spans="31:54" hidden="1">
      <c r="AE284" s="306" t="str">
        <f>_xlfn.CONCAT(AZ$162,AZ163)</f>
        <v>Minisplit_AC_0.75_tons</v>
      </c>
      <c r="AF284" s="280" t="s">
        <v>54</v>
      </c>
      <c r="AG284" s="317">
        <v>16</v>
      </c>
      <c r="AH284" s="224" t="e">
        <f>NA()</f>
        <v>#N/A</v>
      </c>
      <c r="AI284" s="352">
        <v>0</v>
      </c>
      <c r="AJ284" s="352">
        <v>100</v>
      </c>
      <c r="AT284" s="28"/>
      <c r="AU284" s="28"/>
      <c r="AV284" s="28"/>
      <c r="AW284" s="28"/>
      <c r="AX284" s="28"/>
      <c r="AY284" s="28"/>
      <c r="AZ284" s="28"/>
      <c r="BA284" s="28"/>
      <c r="BB284" s="28"/>
    </row>
    <row r="285" spans="31:54" hidden="1">
      <c r="AE285" s="306" t="str">
        <f t="shared" ref="AE285:AE292" si="62">_xlfn.CONCAT(AZ$162,AZ164)</f>
        <v>Minisplit_AC_1.00_tons</v>
      </c>
      <c r="AF285" s="280" t="s">
        <v>54</v>
      </c>
      <c r="AG285" s="317">
        <v>16</v>
      </c>
      <c r="AH285" s="224" t="e">
        <f>NA()</f>
        <v>#N/A</v>
      </c>
      <c r="AI285" s="352">
        <v>0</v>
      </c>
      <c r="AJ285" s="352">
        <v>100</v>
      </c>
      <c r="AM285" s="51"/>
      <c r="AT285" s="28"/>
      <c r="AU285" s="28"/>
      <c r="AV285" s="28"/>
      <c r="AW285" s="28"/>
      <c r="AX285" s="28"/>
      <c r="AY285" s="28"/>
      <c r="AZ285" s="28"/>
      <c r="BA285" s="28"/>
      <c r="BB285" s="28"/>
    </row>
    <row r="286" spans="31:54" hidden="1">
      <c r="AE286" s="306" t="str">
        <f t="shared" si="62"/>
        <v>Minisplit_AC_1.25_tons</v>
      </c>
      <c r="AF286" s="280" t="s">
        <v>54</v>
      </c>
      <c r="AG286" s="317">
        <v>16</v>
      </c>
      <c r="AH286" s="224" t="e">
        <f>NA()</f>
        <v>#N/A</v>
      </c>
      <c r="AI286" s="352">
        <v>0</v>
      </c>
      <c r="AJ286" s="352">
        <v>100</v>
      </c>
      <c r="AM286" s="51"/>
      <c r="AT286" s="28"/>
      <c r="AU286" s="28"/>
      <c r="AV286" s="28"/>
      <c r="AW286" s="28"/>
      <c r="AX286" s="28"/>
      <c r="AY286" s="28"/>
      <c r="AZ286" s="28"/>
      <c r="BA286" s="28"/>
      <c r="BB286" s="28"/>
    </row>
    <row r="287" spans="31:54" hidden="1">
      <c r="AE287" s="306" t="str">
        <f t="shared" si="62"/>
        <v>Minisplit_AC_2.0_tons</v>
      </c>
      <c r="AF287" s="280" t="s">
        <v>54</v>
      </c>
      <c r="AG287" s="317">
        <v>16</v>
      </c>
      <c r="AH287" s="224" t="e">
        <f>NA()</f>
        <v>#N/A</v>
      </c>
      <c r="AI287" s="352">
        <v>0</v>
      </c>
      <c r="AJ287" s="352">
        <v>100</v>
      </c>
      <c r="AM287" s="51"/>
      <c r="AT287" s="28"/>
      <c r="AU287" s="28"/>
      <c r="AV287" s="28"/>
      <c r="AW287" s="28"/>
      <c r="AX287" s="28"/>
      <c r="AY287" s="28"/>
      <c r="AZ287" s="28"/>
      <c r="BA287" s="28"/>
      <c r="BB287" s="28"/>
    </row>
    <row r="288" spans="31:54" hidden="1">
      <c r="AE288" s="306" t="str">
        <f t="shared" si="62"/>
        <v>Minisplit_AC_2.5_tons</v>
      </c>
      <c r="AF288" s="280" t="s">
        <v>54</v>
      </c>
      <c r="AG288" s="317">
        <v>16</v>
      </c>
      <c r="AH288" s="224" t="e">
        <f>NA()</f>
        <v>#N/A</v>
      </c>
      <c r="AI288" s="352">
        <v>0</v>
      </c>
      <c r="AJ288" s="352">
        <v>100</v>
      </c>
      <c r="AM288" s="51"/>
      <c r="AT288" s="28"/>
      <c r="AU288" s="28"/>
      <c r="AV288" s="28"/>
      <c r="AW288" s="28"/>
      <c r="AX288" s="28"/>
      <c r="AY288" s="28"/>
      <c r="AZ288" s="28"/>
      <c r="BA288" s="28"/>
      <c r="BB288" s="28"/>
    </row>
    <row r="289" spans="30:54" hidden="1">
      <c r="AE289" s="306" t="str">
        <f t="shared" si="62"/>
        <v>Minisplit_AC_3.0_tons</v>
      </c>
      <c r="AF289" s="280" t="s">
        <v>54</v>
      </c>
      <c r="AG289" s="317">
        <v>16</v>
      </c>
      <c r="AH289" s="224" t="e">
        <f>NA()</f>
        <v>#N/A</v>
      </c>
      <c r="AI289" s="352">
        <v>0</v>
      </c>
      <c r="AJ289" s="352">
        <v>100</v>
      </c>
      <c r="AM289" s="51"/>
      <c r="AT289" s="28"/>
      <c r="AU289" s="28"/>
      <c r="AV289" s="28"/>
      <c r="AW289" s="28"/>
      <c r="AX289" s="28"/>
      <c r="AY289" s="28"/>
      <c r="AZ289" s="28"/>
      <c r="BA289" s="28"/>
      <c r="BB289" s="28"/>
    </row>
    <row r="290" spans="30:54" hidden="1">
      <c r="AE290" s="306" t="str">
        <f t="shared" si="62"/>
        <v>Minisplit_AC_3.5_tons</v>
      </c>
      <c r="AF290" s="280" t="s">
        <v>54</v>
      </c>
      <c r="AG290" s="317">
        <v>16</v>
      </c>
      <c r="AH290" s="224" t="e">
        <f>NA()</f>
        <v>#N/A</v>
      </c>
      <c r="AI290" s="352">
        <v>0</v>
      </c>
      <c r="AJ290" s="352">
        <v>100</v>
      </c>
      <c r="AN290" s="28"/>
      <c r="AO290" s="28"/>
      <c r="AP290" s="28"/>
      <c r="AQ290" s="28"/>
      <c r="AR290" s="28"/>
      <c r="AS290" s="28"/>
      <c r="AT290" s="28"/>
      <c r="AU290" s="28"/>
      <c r="AV290" s="28"/>
      <c r="AW290" s="28"/>
      <c r="AX290" s="28"/>
      <c r="AY290" s="28"/>
      <c r="AZ290" s="28"/>
      <c r="BA290" s="28"/>
      <c r="BB290" s="28"/>
    </row>
    <row r="291" spans="30:54" hidden="1">
      <c r="AE291" s="306" t="str">
        <f t="shared" si="62"/>
        <v>Minisplit_AC_4.0_tons</v>
      </c>
      <c r="AF291" s="280" t="s">
        <v>54</v>
      </c>
      <c r="AG291" s="317">
        <v>16</v>
      </c>
      <c r="AH291" s="224" t="e">
        <f>NA()</f>
        <v>#N/A</v>
      </c>
      <c r="AI291" s="352">
        <v>0</v>
      </c>
      <c r="AJ291" s="352">
        <v>100</v>
      </c>
      <c r="AN291" s="28"/>
      <c r="AO291" s="28"/>
      <c r="AP291" s="28"/>
      <c r="AQ291" s="28"/>
      <c r="AR291" s="28"/>
      <c r="AS291" s="28"/>
      <c r="AT291" s="28"/>
      <c r="AU291" s="28"/>
      <c r="AV291" s="28"/>
      <c r="AW291" s="28"/>
      <c r="AX291" s="28"/>
      <c r="AY291" s="28"/>
      <c r="AZ291" s="28"/>
      <c r="BA291" s="28"/>
      <c r="BB291" s="28"/>
    </row>
    <row r="292" spans="30:54" hidden="1">
      <c r="AE292" s="306" t="str">
        <f t="shared" si="62"/>
        <v>Minisplit_AC_5.0_tons</v>
      </c>
      <c r="AF292" s="280" t="s">
        <v>54</v>
      </c>
      <c r="AG292" s="317">
        <v>16</v>
      </c>
      <c r="AH292" s="224" t="e">
        <f>NA()</f>
        <v>#N/A</v>
      </c>
      <c r="AI292" s="352">
        <v>0</v>
      </c>
      <c r="AJ292" s="352">
        <v>100</v>
      </c>
      <c r="AN292" s="28"/>
      <c r="AO292" s="28"/>
      <c r="AP292" s="28"/>
      <c r="AQ292" s="28"/>
      <c r="AR292" s="28"/>
      <c r="AS292" s="28"/>
      <c r="AT292" s="28"/>
      <c r="AU292" s="28"/>
      <c r="AV292" s="28"/>
      <c r="AW292" s="28"/>
      <c r="AX292" s="28"/>
      <c r="AY292" s="28"/>
      <c r="AZ292" s="28"/>
      <c r="BA292" s="28"/>
      <c r="BB292" s="28"/>
    </row>
    <row r="293" spans="30:54" hidden="1">
      <c r="AE293" s="306" t="str">
        <f>_xlfn.CONCAT(BA$162,BA163)</f>
        <v>Minisplit_HP_0.75_tons</v>
      </c>
      <c r="AF293" s="280" t="s">
        <v>57</v>
      </c>
      <c r="AG293" s="317">
        <v>12</v>
      </c>
      <c r="AH293" s="224" t="e">
        <f>NA()</f>
        <v>#N/A</v>
      </c>
      <c r="AI293" s="352">
        <v>0</v>
      </c>
      <c r="AJ293" s="352">
        <v>100</v>
      </c>
      <c r="AN293" s="28"/>
      <c r="AO293" s="28"/>
      <c r="AP293" s="28"/>
      <c r="AQ293" s="28"/>
      <c r="AR293" s="28"/>
      <c r="AS293" s="28"/>
      <c r="AT293" s="28"/>
      <c r="AU293" s="28"/>
      <c r="AV293" s="28"/>
      <c r="AW293" s="28"/>
      <c r="AX293" s="28"/>
      <c r="AY293" s="28"/>
      <c r="AZ293" s="28"/>
      <c r="BA293" s="28"/>
      <c r="BB293" s="28"/>
    </row>
    <row r="294" spans="30:54" hidden="1">
      <c r="AE294" s="306" t="str">
        <f t="shared" ref="AE294:AE301" si="63">_xlfn.CONCAT(BA$162,BA164)</f>
        <v>Minisplit_HP_1.00_tons</v>
      </c>
      <c r="AF294" s="280" t="s">
        <v>57</v>
      </c>
      <c r="AG294" s="317">
        <v>12</v>
      </c>
      <c r="AH294" s="224" t="e">
        <f>NA()</f>
        <v>#N/A</v>
      </c>
      <c r="AI294" s="352">
        <v>0</v>
      </c>
      <c r="AJ294" s="352">
        <v>100</v>
      </c>
      <c r="AN294" s="28"/>
      <c r="AO294" s="28"/>
      <c r="AP294" s="28"/>
      <c r="AQ294" s="28"/>
      <c r="AR294" s="28"/>
      <c r="AS294" s="28"/>
      <c r="AT294" s="28"/>
      <c r="AU294" s="28"/>
      <c r="AV294" s="28"/>
      <c r="AW294" s="28"/>
      <c r="AX294" s="28"/>
      <c r="AY294" s="28"/>
      <c r="AZ294" s="28"/>
      <c r="BA294" s="28"/>
      <c r="BB294" s="28"/>
    </row>
    <row r="295" spans="30:54" hidden="1">
      <c r="AE295" s="306" t="str">
        <f t="shared" si="63"/>
        <v>Minisplit_HP_1.25_tons</v>
      </c>
      <c r="AF295" s="280" t="s">
        <v>57</v>
      </c>
      <c r="AG295" s="317">
        <v>12</v>
      </c>
      <c r="AH295" s="224" t="e">
        <f>NA()</f>
        <v>#N/A</v>
      </c>
      <c r="AI295" s="352">
        <v>0</v>
      </c>
      <c r="AJ295" s="352">
        <v>100</v>
      </c>
      <c r="AN295" s="28"/>
      <c r="AO295" s="28"/>
      <c r="AP295" s="28"/>
      <c r="AQ295" s="28"/>
      <c r="AR295" s="28"/>
      <c r="AS295" s="28"/>
      <c r="AT295" s="28"/>
      <c r="AU295" s="28"/>
      <c r="AV295" s="28"/>
      <c r="AW295" s="28"/>
      <c r="AX295" s="28"/>
      <c r="AY295" s="28"/>
      <c r="AZ295" s="28"/>
      <c r="BA295" s="28"/>
      <c r="BB295" s="28"/>
    </row>
    <row r="296" spans="30:54" hidden="1">
      <c r="AE296" s="306" t="str">
        <f t="shared" si="63"/>
        <v>Minisplit_HP_2.0_tons</v>
      </c>
      <c r="AF296" s="280" t="s">
        <v>57</v>
      </c>
      <c r="AG296" s="317">
        <v>12</v>
      </c>
      <c r="AH296" s="224" t="e">
        <f>NA()</f>
        <v>#N/A</v>
      </c>
      <c r="AI296" s="352">
        <v>0</v>
      </c>
      <c r="AJ296" s="352">
        <v>100</v>
      </c>
      <c r="AN296" s="28"/>
      <c r="AO296" s="28"/>
      <c r="AP296" s="28"/>
      <c r="AQ296" s="28"/>
      <c r="AR296" s="28"/>
      <c r="AS296" s="28"/>
      <c r="AT296" s="28"/>
      <c r="AU296" s="28"/>
      <c r="AV296" s="28"/>
      <c r="AW296" s="28"/>
      <c r="AX296" s="28"/>
      <c r="AY296" s="28"/>
      <c r="AZ296" s="28"/>
      <c r="BA296" s="28"/>
      <c r="BB296" s="28"/>
    </row>
    <row r="297" spans="30:54" hidden="1">
      <c r="AE297" s="306" t="str">
        <f t="shared" si="63"/>
        <v>Minisplit_HP_2.5_tons</v>
      </c>
      <c r="AF297" s="280" t="s">
        <v>57</v>
      </c>
      <c r="AG297" s="317">
        <v>12</v>
      </c>
      <c r="AH297" s="224" t="e">
        <f>NA()</f>
        <v>#N/A</v>
      </c>
      <c r="AI297" s="352">
        <v>0</v>
      </c>
      <c r="AJ297" s="352">
        <v>100</v>
      </c>
      <c r="AN297" s="28"/>
      <c r="AO297" s="28"/>
      <c r="AP297" s="28"/>
      <c r="AQ297" s="28"/>
      <c r="AR297" s="28"/>
      <c r="AS297" s="28"/>
      <c r="AT297" s="28"/>
      <c r="AU297" s="28"/>
      <c r="AV297" s="28"/>
      <c r="AW297" s="28"/>
      <c r="AX297" s="28"/>
      <c r="AY297" s="28"/>
      <c r="AZ297" s="28"/>
      <c r="BA297" s="28"/>
      <c r="BB297" s="28"/>
    </row>
    <row r="298" spans="30:54" hidden="1">
      <c r="AE298" s="306" t="str">
        <f t="shared" si="63"/>
        <v>Minisplit_HP_3.0_tons</v>
      </c>
      <c r="AF298" s="280" t="s">
        <v>57</v>
      </c>
      <c r="AG298" s="317">
        <v>12</v>
      </c>
      <c r="AH298" s="224" t="e">
        <f>NA()</f>
        <v>#N/A</v>
      </c>
      <c r="AI298" s="352">
        <v>0</v>
      </c>
      <c r="AJ298" s="352">
        <v>100</v>
      </c>
      <c r="AN298" s="28"/>
      <c r="AO298" s="28"/>
      <c r="AP298" s="28"/>
      <c r="AQ298" s="28"/>
      <c r="AR298" s="28"/>
      <c r="AS298" s="28"/>
      <c r="AT298" s="28"/>
      <c r="AU298" s="28"/>
      <c r="AV298" s="28"/>
      <c r="AW298" s="28"/>
      <c r="AX298" s="28"/>
      <c r="AY298" s="28"/>
      <c r="AZ298" s="28"/>
      <c r="BA298" s="28"/>
      <c r="BB298" s="28"/>
    </row>
    <row r="299" spans="30:54" hidden="1">
      <c r="AE299" s="306" t="str">
        <f t="shared" si="63"/>
        <v>Minisplit_HP_3.5_tons</v>
      </c>
      <c r="AF299" s="280" t="s">
        <v>57</v>
      </c>
      <c r="AG299" s="317">
        <v>12</v>
      </c>
      <c r="AH299" s="224" t="e">
        <f>NA()</f>
        <v>#N/A</v>
      </c>
      <c r="AI299" s="352">
        <v>0</v>
      </c>
      <c r="AJ299" s="352">
        <v>100</v>
      </c>
      <c r="AN299" s="28"/>
      <c r="AO299" s="28"/>
      <c r="AP299" s="28"/>
      <c r="AQ299" s="28"/>
      <c r="AR299" s="28"/>
      <c r="AS299" s="28"/>
      <c r="AT299" s="28"/>
      <c r="AU299" s="28"/>
      <c r="AV299" s="28"/>
      <c r="AW299" s="28"/>
      <c r="AX299" s="28"/>
      <c r="AY299" s="28"/>
      <c r="AZ299" s="28"/>
      <c r="BA299" s="28"/>
      <c r="BB299" s="28"/>
    </row>
    <row r="300" spans="30:54" hidden="1">
      <c r="AE300" s="306" t="str">
        <f t="shared" si="63"/>
        <v>Minisplit_HP_4.0_tons</v>
      </c>
      <c r="AF300" s="280" t="s">
        <v>57</v>
      </c>
      <c r="AG300" s="317">
        <v>12</v>
      </c>
      <c r="AH300" s="224" t="e">
        <f>NA()</f>
        <v>#N/A</v>
      </c>
      <c r="AI300" s="352">
        <v>0</v>
      </c>
      <c r="AJ300" s="352">
        <v>100</v>
      </c>
      <c r="AN300" s="28"/>
      <c r="AO300" s="28"/>
      <c r="AP300" s="28"/>
      <c r="AQ300" s="28"/>
      <c r="AR300" s="28"/>
      <c r="AS300" s="28"/>
      <c r="AT300" s="28"/>
      <c r="AU300" s="28"/>
      <c r="AV300" s="28"/>
      <c r="AW300" s="28"/>
      <c r="AX300" s="28"/>
      <c r="AY300" s="28"/>
      <c r="AZ300" s="28"/>
      <c r="BA300" s="28"/>
      <c r="BB300" s="28"/>
    </row>
    <row r="301" spans="30:54" hidden="1">
      <c r="AE301" s="306" t="str">
        <f t="shared" si="63"/>
        <v>Minisplit_HP_5.0_tons</v>
      </c>
      <c r="AF301" s="280" t="s">
        <v>57</v>
      </c>
      <c r="AG301" s="317">
        <v>12</v>
      </c>
      <c r="AH301" s="224" t="e">
        <f>NA()</f>
        <v>#N/A</v>
      </c>
      <c r="AI301" s="352">
        <v>0</v>
      </c>
      <c r="AJ301" s="352">
        <v>100</v>
      </c>
      <c r="AN301" s="28"/>
      <c r="AO301" s="28"/>
      <c r="AP301" s="28"/>
      <c r="AQ301" s="28"/>
      <c r="AR301" s="28"/>
      <c r="AS301" s="28"/>
    </row>
    <row r="302" spans="30:54" hidden="1">
      <c r="AD302" s="49" t="s">
        <v>569</v>
      </c>
      <c r="AE302" s="352" t="s">
        <v>300</v>
      </c>
      <c r="AF302" s="298" t="e">
        <f>NA()</f>
        <v>#N/A</v>
      </c>
      <c r="AG302" s="352">
        <v>0.2</v>
      </c>
      <c r="AH302" s="224" t="e">
        <f>NA()</f>
        <v>#N/A</v>
      </c>
      <c r="AN302" s="28"/>
      <c r="AO302" s="28"/>
      <c r="AP302" s="28"/>
      <c r="AQ302" s="28"/>
      <c r="AR302" s="28"/>
      <c r="AS302" s="28"/>
    </row>
    <row r="303" spans="30:54" hidden="1">
      <c r="AD303" s="49" t="s">
        <v>369</v>
      </c>
      <c r="AE303" s="349" t="s">
        <v>302</v>
      </c>
      <c r="AF303" s="350" t="e">
        <f>NA()</f>
        <v>#N/A</v>
      </c>
      <c r="AG303" s="351">
        <v>235</v>
      </c>
      <c r="AN303" s="28"/>
      <c r="AO303" s="28"/>
      <c r="AP303" s="28"/>
      <c r="AQ303" s="28"/>
      <c r="AR303" s="28"/>
      <c r="AS303" s="28"/>
    </row>
    <row r="304" spans="30:54" hidden="1">
      <c r="AN304" s="28"/>
      <c r="AO304" s="28"/>
      <c r="AP304" s="28"/>
      <c r="AQ304" s="28"/>
      <c r="AR304" s="28"/>
      <c r="AS304" s="28"/>
    </row>
    <row r="305" spans="31:45" hidden="1">
      <c r="AN305" s="28"/>
      <c r="AO305" s="28"/>
      <c r="AP305" s="28"/>
      <c r="AQ305" s="28"/>
      <c r="AR305" s="28"/>
      <c r="AS305" s="28"/>
    </row>
    <row r="306" spans="31:45" hidden="1">
      <c r="AN306" s="28"/>
      <c r="AO306" s="28"/>
      <c r="AP306" s="28"/>
      <c r="AQ306" s="28"/>
      <c r="AR306" s="28"/>
      <c r="AS306" s="28"/>
    </row>
    <row r="307" spans="31:45" hidden="1">
      <c r="AN307" s="28"/>
      <c r="AO307" s="28"/>
      <c r="AP307" s="28"/>
      <c r="AQ307" s="28"/>
      <c r="AR307" s="28"/>
      <c r="AS307" s="28"/>
    </row>
    <row r="308" spans="31:45" hidden="1">
      <c r="AE308" s="296"/>
      <c r="AF308" s="265"/>
      <c r="AG308" s="264"/>
      <c r="AH308" s="266"/>
      <c r="AI308" s="297"/>
      <c r="AJ308" s="297"/>
      <c r="AK308" s="28"/>
      <c r="AL308" s="24"/>
      <c r="AM308" s="51"/>
      <c r="AN308" s="28"/>
      <c r="AO308" s="28"/>
      <c r="AP308" s="28"/>
      <c r="AQ308" s="28"/>
      <c r="AR308" s="28"/>
      <c r="AS308" s="28"/>
    </row>
    <row r="309" spans="31:45" hidden="1">
      <c r="AE309" s="296"/>
      <c r="AF309" s="265"/>
      <c r="AG309" s="264"/>
      <c r="AH309" s="266"/>
      <c r="AI309" s="297"/>
      <c r="AJ309" s="297"/>
      <c r="AK309" s="28"/>
      <c r="AM309" s="51"/>
      <c r="AN309" s="28"/>
      <c r="AO309" s="28"/>
      <c r="AP309" s="28"/>
      <c r="AQ309" s="28"/>
      <c r="AR309" s="28"/>
      <c r="AS309" s="28"/>
    </row>
    <row r="310" spans="31:45" hidden="1">
      <c r="AE310" s="296"/>
      <c r="AF310" s="265"/>
      <c r="AG310" s="264"/>
      <c r="AH310" s="266"/>
      <c r="AI310" s="297"/>
      <c r="AJ310" s="297"/>
      <c r="AK310" s="28"/>
      <c r="AL310" s="24"/>
      <c r="AM310" s="51"/>
      <c r="AN310" s="28"/>
      <c r="AO310" s="28"/>
      <c r="AP310" s="28"/>
      <c r="AQ310" s="28"/>
      <c r="AR310" s="28"/>
      <c r="AS310" s="28"/>
    </row>
    <row r="311" spans="31:45" hidden="1">
      <c r="AE311" s="296"/>
      <c r="AF311" s="265"/>
      <c r="AG311" s="264"/>
      <c r="AH311" s="266"/>
      <c r="AI311" s="297"/>
      <c r="AJ311" s="297"/>
      <c r="AK311" s="28"/>
      <c r="AM311" s="51"/>
      <c r="AN311" s="28"/>
      <c r="AO311" s="28"/>
      <c r="AP311" s="28"/>
      <c r="AQ311" s="28"/>
      <c r="AR311" s="28"/>
      <c r="AS311" s="28"/>
    </row>
    <row r="312" spans="31:45" hidden="1">
      <c r="AE312" s="296"/>
      <c r="AF312" s="265"/>
      <c r="AG312" s="264"/>
      <c r="AH312" s="266"/>
      <c r="AI312" s="297"/>
      <c r="AJ312" s="297"/>
      <c r="AK312" s="28"/>
      <c r="AL312" s="24"/>
      <c r="AM312" s="51"/>
      <c r="AN312" s="28"/>
      <c r="AO312" s="28"/>
      <c r="AP312" s="28"/>
      <c r="AQ312" s="28"/>
      <c r="AR312" s="28"/>
      <c r="AS312" s="28"/>
    </row>
    <row r="313" spans="31:45" hidden="1">
      <c r="AE313" s="296"/>
      <c r="AF313" s="265"/>
      <c r="AG313" s="264"/>
      <c r="AH313" s="266"/>
      <c r="AI313" s="297"/>
      <c r="AJ313" s="297"/>
      <c r="AK313" s="28"/>
      <c r="AM313" s="51"/>
      <c r="AN313" s="28"/>
      <c r="AO313" s="28"/>
      <c r="AP313" s="28"/>
      <c r="AQ313" s="28"/>
      <c r="AR313" s="28"/>
      <c r="AS313" s="28"/>
    </row>
    <row r="314" spans="31:45" hidden="1">
      <c r="AN314" s="28"/>
      <c r="AO314" s="28"/>
      <c r="AP314" s="28"/>
      <c r="AQ314" s="28"/>
      <c r="AR314" s="28"/>
      <c r="AS314" s="28"/>
    </row>
    <row r="315" spans="31:45" hidden="1">
      <c r="AN315" s="28"/>
      <c r="AO315" s="28"/>
      <c r="AP315" s="28"/>
      <c r="AQ315" s="28"/>
      <c r="AR315" s="28"/>
      <c r="AS315" s="28"/>
    </row>
    <row r="316" spans="31:45" hidden="1">
      <c r="AN316" s="28"/>
      <c r="AO316" s="28"/>
      <c r="AP316" s="28"/>
      <c r="AQ316" s="28"/>
      <c r="AR316" s="28"/>
      <c r="AS316" s="28"/>
    </row>
    <row r="317" spans="31:45" hidden="1">
      <c r="AN317" s="28"/>
      <c r="AO317" s="28"/>
      <c r="AP317" s="28"/>
      <c r="AQ317" s="28"/>
      <c r="AR317" s="28"/>
      <c r="AS317" s="28"/>
    </row>
    <row r="318" spans="31:45" hidden="1">
      <c r="AN318" s="28"/>
      <c r="AO318" s="28"/>
      <c r="AP318" s="28"/>
      <c r="AQ318" s="28"/>
      <c r="AR318" s="28"/>
      <c r="AS318" s="28"/>
    </row>
    <row r="331" spans="30:39" hidden="1">
      <c r="AD331" s="314"/>
      <c r="AE331" s="315"/>
      <c r="AF331" s="315"/>
      <c r="AG331" s="315"/>
      <c r="AH331" s="315"/>
      <c r="AI331" s="315"/>
      <c r="AJ331" s="315"/>
      <c r="AK331" s="316"/>
      <c r="AL331" s="316"/>
      <c r="AM331" s="315"/>
    </row>
    <row r="332" spans="30:39" hidden="1">
      <c r="AE332" s="264" t="s">
        <v>570</v>
      </c>
      <c r="AF332" s="304"/>
      <c r="AG332" s="304"/>
      <c r="AH332" s="304"/>
      <c r="AI332" s="304"/>
      <c r="AJ332" s="304"/>
    </row>
    <row r="333" spans="30:39" hidden="1">
      <c r="AE333" s="264" t="s">
        <v>571</v>
      </c>
      <c r="AF333" s="304"/>
      <c r="AG333" s="304"/>
      <c r="AH333" s="304"/>
      <c r="AI333" s="304"/>
      <c r="AJ333" s="304"/>
    </row>
    <row r="334" spans="30:39" hidden="1">
      <c r="AE334" s="264" t="s">
        <v>572</v>
      </c>
      <c r="AF334" s="304"/>
      <c r="AG334" s="304"/>
      <c r="AH334" s="304"/>
      <c r="AI334" s="304"/>
      <c r="AJ334" s="304"/>
    </row>
    <row r="335" spans="30:39" hidden="1">
      <c r="AE335" s="264" t="s">
        <v>573</v>
      </c>
      <c r="AF335" s="304"/>
      <c r="AG335" s="304"/>
      <c r="AH335" s="304"/>
      <c r="AI335" s="304"/>
      <c r="AJ335" s="304"/>
    </row>
    <row r="336" spans="30:39" hidden="1">
      <c r="AE336" s="264" t="s">
        <v>574</v>
      </c>
      <c r="AF336" s="304"/>
      <c r="AG336" s="304"/>
      <c r="AH336" s="304"/>
      <c r="AI336" s="304"/>
      <c r="AJ336" s="304"/>
    </row>
    <row r="337" spans="31:36" hidden="1">
      <c r="AE337" s="264" t="s">
        <v>575</v>
      </c>
      <c r="AF337" s="304"/>
      <c r="AG337" s="304"/>
      <c r="AH337" s="304"/>
      <c r="AI337" s="304"/>
      <c r="AJ337" s="304"/>
    </row>
    <row r="338" spans="31:36" hidden="1">
      <c r="AE338" s="303" t="s">
        <v>576</v>
      </c>
      <c r="AF338" s="304"/>
      <c r="AG338" s="304"/>
      <c r="AH338" s="304"/>
      <c r="AI338" s="304"/>
      <c r="AJ338" s="304"/>
    </row>
    <row r="339" spans="31:36" hidden="1">
      <c r="AE339" s="303" t="s">
        <v>577</v>
      </c>
      <c r="AF339" s="304"/>
      <c r="AG339" s="304"/>
      <c r="AH339" s="304"/>
      <c r="AI339" s="304"/>
      <c r="AJ339" s="304"/>
    </row>
    <row r="340" spans="31:36" hidden="1">
      <c r="AE340" s="303" t="s">
        <v>578</v>
      </c>
      <c r="AF340" s="304"/>
      <c r="AG340" s="304"/>
      <c r="AH340" s="304"/>
      <c r="AI340" s="304"/>
      <c r="AJ340" s="304"/>
    </row>
    <row r="341" spans="31:36" hidden="1">
      <c r="AE341" s="303" t="s">
        <v>579</v>
      </c>
      <c r="AF341" s="304"/>
      <c r="AG341" s="304"/>
      <c r="AH341" s="304"/>
      <c r="AI341" s="304"/>
      <c r="AJ341" s="304"/>
    </row>
    <row r="342" spans="31:36" hidden="1">
      <c r="AE342" s="303" t="s">
        <v>580</v>
      </c>
      <c r="AF342" s="304"/>
      <c r="AG342" s="304"/>
      <c r="AH342" s="304"/>
      <c r="AI342" s="304"/>
      <c r="AJ342" s="304"/>
    </row>
    <row r="343" spans="31:36" hidden="1">
      <c r="AE343" s="305" t="s">
        <v>581</v>
      </c>
      <c r="AF343" s="304"/>
      <c r="AG343" s="304"/>
      <c r="AH343" s="304"/>
      <c r="AI343" s="304"/>
      <c r="AJ343" s="304"/>
    </row>
    <row r="344" spans="31:36" hidden="1">
      <c r="AE344" s="264" t="s">
        <v>582</v>
      </c>
      <c r="AF344" s="304"/>
      <c r="AG344" s="304"/>
      <c r="AH344" s="304"/>
      <c r="AI344" s="304"/>
      <c r="AJ344" s="304"/>
    </row>
    <row r="345" spans="31:36" hidden="1">
      <c r="AE345" s="264" t="s">
        <v>583</v>
      </c>
      <c r="AF345" s="304"/>
      <c r="AG345" s="304"/>
      <c r="AH345" s="304"/>
      <c r="AI345" s="304"/>
      <c r="AJ345" s="304"/>
    </row>
    <row r="346" spans="31:36" hidden="1">
      <c r="AE346" s="264" t="s">
        <v>584</v>
      </c>
      <c r="AF346" s="304"/>
      <c r="AG346" s="304"/>
      <c r="AH346" s="304"/>
      <c r="AI346" s="304"/>
      <c r="AJ346" s="304"/>
    </row>
    <row r="347" spans="31:36" hidden="1">
      <c r="AE347" s="264" t="s">
        <v>585</v>
      </c>
      <c r="AF347" s="304"/>
      <c r="AG347" s="304"/>
      <c r="AH347" s="304"/>
      <c r="AI347" s="304"/>
      <c r="AJ347" s="304"/>
    </row>
    <row r="348" spans="31:36" hidden="1">
      <c r="AE348" s="264" t="s">
        <v>586</v>
      </c>
      <c r="AF348" s="304"/>
      <c r="AG348" s="304"/>
      <c r="AH348" s="304"/>
      <c r="AI348" s="304"/>
      <c r="AJ348" s="304"/>
    </row>
    <row r="349" spans="31:36" hidden="1">
      <c r="AE349" s="264" t="s">
        <v>587</v>
      </c>
      <c r="AF349" s="304"/>
      <c r="AG349" s="304"/>
      <c r="AH349" s="304"/>
      <c r="AI349" s="304"/>
      <c r="AJ349" s="304"/>
    </row>
    <row r="350" spans="31:36" hidden="1">
      <c r="AE350" s="303" t="s">
        <v>588</v>
      </c>
      <c r="AF350" s="304"/>
      <c r="AG350" s="304"/>
      <c r="AH350" s="304"/>
      <c r="AI350" s="304"/>
      <c r="AJ350" s="304"/>
    </row>
    <row r="351" spans="31:36" hidden="1">
      <c r="AE351" s="303" t="s">
        <v>589</v>
      </c>
      <c r="AF351" s="304"/>
      <c r="AG351" s="304"/>
      <c r="AH351" s="304"/>
      <c r="AI351" s="304"/>
      <c r="AJ351" s="304"/>
    </row>
    <row r="352" spans="31:36" hidden="1">
      <c r="AE352" s="303" t="s">
        <v>590</v>
      </c>
      <c r="AF352" s="304"/>
      <c r="AG352" s="304"/>
      <c r="AH352" s="304"/>
      <c r="AI352" s="304"/>
      <c r="AJ352" s="304"/>
    </row>
    <row r="353" spans="31:36" hidden="1">
      <c r="AE353" s="303" t="s">
        <v>591</v>
      </c>
      <c r="AF353" s="304"/>
      <c r="AG353" s="304"/>
      <c r="AH353" s="304"/>
      <c r="AI353" s="304"/>
      <c r="AJ353" s="304"/>
    </row>
    <row r="354" spans="31:36" hidden="1">
      <c r="AE354" s="303" t="s">
        <v>592</v>
      </c>
      <c r="AF354" s="304"/>
      <c r="AG354" s="304"/>
      <c r="AH354" s="304"/>
      <c r="AI354" s="304"/>
      <c r="AJ354" s="304"/>
    </row>
    <row r="355" spans="31:36" hidden="1">
      <c r="AE355" s="303" t="s">
        <v>593</v>
      </c>
      <c r="AF355" s="304"/>
      <c r="AG355" s="304"/>
      <c r="AH355" s="304"/>
      <c r="AI355" s="304"/>
      <c r="AJ355" s="304"/>
    </row>
  </sheetData>
  <sheetProtection algorithmName="SHA-512" hashValue="L8hK+mP6osShYYcRA3Xy1oqgDtdCzSKZmbMsHOvL68EzQYzUVYuXAZ5WXBnXj47CJMv0SRpIKVyqQLsmki5SUg==" saltValue="z5lFk9Ni6qYMX7EzyJOfGA==" spinCount="100000" sheet="1" selectLockedCells="1"/>
  <sortState xmlns:xlrd2="http://schemas.microsoft.com/office/spreadsheetml/2017/richdata2" ref="BB48:BD89">
    <sortCondition ref="BB48:BB89"/>
  </sortState>
  <mergeCells count="452">
    <mergeCell ref="I20:Q20"/>
    <mergeCell ref="I21:Q21"/>
    <mergeCell ref="A41:F41"/>
    <mergeCell ref="G41:J41"/>
    <mergeCell ref="A5:F6"/>
    <mergeCell ref="K51:L51"/>
    <mergeCell ref="Y30:Z30"/>
    <mergeCell ref="A36:F36"/>
    <mergeCell ref="G36:J36"/>
    <mergeCell ref="Q36:AA36"/>
    <mergeCell ref="A37:F37"/>
    <mergeCell ref="G37:J37"/>
    <mergeCell ref="Q37:AA37"/>
    <mergeCell ref="A38:F38"/>
    <mergeCell ref="G38:J38"/>
    <mergeCell ref="Q38:AA38"/>
    <mergeCell ref="A20:F20"/>
    <mergeCell ref="A21:F21"/>
    <mergeCell ref="A15:F15"/>
    <mergeCell ref="A14:F14"/>
    <mergeCell ref="A28:F28"/>
    <mergeCell ref="A26:F26"/>
    <mergeCell ref="G32:H32"/>
    <mergeCell ref="A19:F19"/>
    <mergeCell ref="A4:AA4"/>
    <mergeCell ref="G7:H7"/>
    <mergeCell ref="I5:AA5"/>
    <mergeCell ref="A10:F10"/>
    <mergeCell ref="A11:F11"/>
    <mergeCell ref="A12:F12"/>
    <mergeCell ref="A13:F13"/>
    <mergeCell ref="G10:H10"/>
    <mergeCell ref="G11:H11"/>
    <mergeCell ref="G12:H12"/>
    <mergeCell ref="G13:H13"/>
    <mergeCell ref="L10:Q10"/>
    <mergeCell ref="L11:Q11"/>
    <mergeCell ref="L12:Q12"/>
    <mergeCell ref="G5:H6"/>
    <mergeCell ref="A8:F8"/>
    <mergeCell ref="L7:Q7"/>
    <mergeCell ref="G18:H18"/>
    <mergeCell ref="G33:H33"/>
    <mergeCell ref="A32:F32"/>
    <mergeCell ref="A31:F31"/>
    <mergeCell ref="A33:F33"/>
    <mergeCell ref="G27:H27"/>
    <mergeCell ref="A22:F22"/>
    <mergeCell ref="A23:F23"/>
    <mergeCell ref="A24:F24"/>
    <mergeCell ref="A25:F25"/>
    <mergeCell ref="G22:H22"/>
    <mergeCell ref="G23:H23"/>
    <mergeCell ref="G24:H24"/>
    <mergeCell ref="G25:H25"/>
    <mergeCell ref="A30:F30"/>
    <mergeCell ref="G30:H30"/>
    <mergeCell ref="X33:AA33"/>
    <mergeCell ref="V32:W32"/>
    <mergeCell ref="A7:F7"/>
    <mergeCell ref="A40:F40"/>
    <mergeCell ref="G8:H8"/>
    <mergeCell ref="A9:F9"/>
    <mergeCell ref="A29:F29"/>
    <mergeCell ref="G28:H28"/>
    <mergeCell ref="G29:H29"/>
    <mergeCell ref="A27:F27"/>
    <mergeCell ref="G26:H26"/>
    <mergeCell ref="G31:H31"/>
    <mergeCell ref="A34:F34"/>
    <mergeCell ref="G34:H34"/>
    <mergeCell ref="G20:H20"/>
    <mergeCell ref="G21:H21"/>
    <mergeCell ref="V22:W22"/>
    <mergeCell ref="L8:Q8"/>
    <mergeCell ref="L9:Q9"/>
    <mergeCell ref="A17:F17"/>
    <mergeCell ref="G17:H17"/>
    <mergeCell ref="A16:F16"/>
    <mergeCell ref="G16:H16"/>
    <mergeCell ref="A18:F18"/>
    <mergeCell ref="Q39:AA39"/>
    <mergeCell ref="Q40:AA40"/>
    <mergeCell ref="Q41:AA41"/>
    <mergeCell ref="Y51:AA51"/>
    <mergeCell ref="U51:V51"/>
    <mergeCell ref="S52:T52"/>
    <mergeCell ref="S54:T54"/>
    <mergeCell ref="W51:X51"/>
    <mergeCell ref="W53:X53"/>
    <mergeCell ref="S53:T53"/>
    <mergeCell ref="W54:X54"/>
    <mergeCell ref="Q50:R50"/>
    <mergeCell ref="Q51:R51"/>
    <mergeCell ref="Q52:R52"/>
    <mergeCell ref="Q53:R53"/>
    <mergeCell ref="Q54:R54"/>
    <mergeCell ref="Y52:AA52"/>
    <mergeCell ref="Y53:AA53"/>
    <mergeCell ref="Y54:AA54"/>
    <mergeCell ref="U54:V54"/>
    <mergeCell ref="W52:X52"/>
    <mergeCell ref="A47:K47"/>
    <mergeCell ref="L47:R47"/>
    <mergeCell ref="M56:N56"/>
    <mergeCell ref="K55:L55"/>
    <mergeCell ref="K56:L56"/>
    <mergeCell ref="K53:L53"/>
    <mergeCell ref="K54:L54"/>
    <mergeCell ref="A51:F51"/>
    <mergeCell ref="G51:J51"/>
    <mergeCell ref="A54:F54"/>
    <mergeCell ref="G52:J52"/>
    <mergeCell ref="G53:J53"/>
    <mergeCell ref="G54:J54"/>
    <mergeCell ref="A55:F55"/>
    <mergeCell ref="A53:F53"/>
    <mergeCell ref="G55:J55"/>
    <mergeCell ref="A52:F52"/>
    <mergeCell ref="A49:AA49"/>
    <mergeCell ref="K52:L52"/>
    <mergeCell ref="M51:N51"/>
    <mergeCell ref="Y50:AA50"/>
    <mergeCell ref="S51:T51"/>
    <mergeCell ref="U52:V52"/>
    <mergeCell ref="U53:V53"/>
    <mergeCell ref="I2:N2"/>
    <mergeCell ref="W1:AA2"/>
    <mergeCell ref="O1:V2"/>
    <mergeCell ref="A1:N1"/>
    <mergeCell ref="A2:H2"/>
    <mergeCell ref="A3:C3"/>
    <mergeCell ref="Q3:T3"/>
    <mergeCell ref="D3:P3"/>
    <mergeCell ref="S50:T50"/>
    <mergeCell ref="S47:AA47"/>
    <mergeCell ref="U50:V50"/>
    <mergeCell ref="W50:X50"/>
    <mergeCell ref="G50:J50"/>
    <mergeCell ref="G39:J39"/>
    <mergeCell ref="G40:J40"/>
    <mergeCell ref="A39:F39"/>
    <mergeCell ref="M50:N50"/>
    <mergeCell ref="A50:F50"/>
    <mergeCell ref="K50:L50"/>
    <mergeCell ref="U3:AA3"/>
    <mergeCell ref="G9:H9"/>
    <mergeCell ref="G14:H14"/>
    <mergeCell ref="G19:H19"/>
    <mergeCell ref="G15:H15"/>
    <mergeCell ref="A204:A206"/>
    <mergeCell ref="W56:X56"/>
    <mergeCell ref="S57:T57"/>
    <mergeCell ref="U58:V58"/>
    <mergeCell ref="S56:T56"/>
    <mergeCell ref="F147:AA147"/>
    <mergeCell ref="W57:X57"/>
    <mergeCell ref="K60:L60"/>
    <mergeCell ref="U59:V59"/>
    <mergeCell ref="S61:T61"/>
    <mergeCell ref="U70:AA70"/>
    <mergeCell ref="Q79:R79"/>
    <mergeCell ref="M59:N59"/>
    <mergeCell ref="U60:V60"/>
    <mergeCell ref="S60:T60"/>
    <mergeCell ref="Y60:AA60"/>
    <mergeCell ref="U57:V57"/>
    <mergeCell ref="W59:X59"/>
    <mergeCell ref="G59:J59"/>
    <mergeCell ref="M61:N61"/>
    <mergeCell ref="K57:L57"/>
    <mergeCell ref="K58:L58"/>
    <mergeCell ref="A132:C132"/>
    <mergeCell ref="A131:C131"/>
    <mergeCell ref="M60:N60"/>
    <mergeCell ref="A61:F61"/>
    <mergeCell ref="K59:L59"/>
    <mergeCell ref="W77:AA77"/>
    <mergeCell ref="W72:AA72"/>
    <mergeCell ref="D131:F131"/>
    <mergeCell ref="M63:N63"/>
    <mergeCell ref="U65:V65"/>
    <mergeCell ref="S64:T64"/>
    <mergeCell ref="W74:AA74"/>
    <mergeCell ref="W73:AA73"/>
    <mergeCell ref="O76:P76"/>
    <mergeCell ref="Y62:AA62"/>
    <mergeCell ref="S72:V72"/>
    <mergeCell ref="Q63:R63"/>
    <mergeCell ref="A71:AA71"/>
    <mergeCell ref="I75:K75"/>
    <mergeCell ref="L75:N75"/>
    <mergeCell ref="G74:H74"/>
    <mergeCell ref="Y65:AA65"/>
    <mergeCell ref="M55:N55"/>
    <mergeCell ref="AV161:BF161"/>
    <mergeCell ref="D132:F132"/>
    <mergeCell ref="H131:J131"/>
    <mergeCell ref="X97:AA97"/>
    <mergeCell ref="A59:F59"/>
    <mergeCell ref="Y56:AA56"/>
    <mergeCell ref="S58:T58"/>
    <mergeCell ref="W75:AA75"/>
    <mergeCell ref="G60:J60"/>
    <mergeCell ref="M57:N57"/>
    <mergeCell ref="Y57:AA57"/>
    <mergeCell ref="W58:X58"/>
    <mergeCell ref="Y58:AA58"/>
    <mergeCell ref="U61:V61"/>
    <mergeCell ref="Y59:AA59"/>
    <mergeCell ref="A60:F60"/>
    <mergeCell ref="A56:F56"/>
    <mergeCell ref="G56:J56"/>
    <mergeCell ref="W66:X66"/>
    <mergeCell ref="H132:J132"/>
    <mergeCell ref="A73:F73"/>
    <mergeCell ref="A112:AA112"/>
    <mergeCell ref="A113:AA113"/>
    <mergeCell ref="Y55:AA55"/>
    <mergeCell ref="Q57:R57"/>
    <mergeCell ref="Q58:R58"/>
    <mergeCell ref="Q59:R59"/>
    <mergeCell ref="Q60:R60"/>
    <mergeCell ref="Q61:R61"/>
    <mergeCell ref="Q62:R62"/>
    <mergeCell ref="U56:V56"/>
    <mergeCell ref="W61:X61"/>
    <mergeCell ref="Q55:R55"/>
    <mergeCell ref="Q56:R56"/>
    <mergeCell ref="U62:V62"/>
    <mergeCell ref="Y61:AA61"/>
    <mergeCell ref="S62:T62"/>
    <mergeCell ref="S59:T59"/>
    <mergeCell ref="W60:X60"/>
    <mergeCell ref="W62:X62"/>
    <mergeCell ref="W55:X55"/>
    <mergeCell ref="U55:V55"/>
    <mergeCell ref="S55:T55"/>
    <mergeCell ref="A77:F77"/>
    <mergeCell ref="A74:F74"/>
    <mergeCell ref="L74:N74"/>
    <mergeCell ref="U64:V64"/>
    <mergeCell ref="Q64:R64"/>
    <mergeCell ref="S63:T63"/>
    <mergeCell ref="U63:V63"/>
    <mergeCell ref="Q65:R65"/>
    <mergeCell ref="O65:P65"/>
    <mergeCell ref="S65:T65"/>
    <mergeCell ref="Q66:R66"/>
    <mergeCell ref="S77:V77"/>
    <mergeCell ref="Q72:R72"/>
    <mergeCell ref="O72:P72"/>
    <mergeCell ref="O74:P74"/>
    <mergeCell ref="Q75:R75"/>
    <mergeCell ref="Q77:R77"/>
    <mergeCell ref="O73:P73"/>
    <mergeCell ref="A72:F72"/>
    <mergeCell ref="I73:K73"/>
    <mergeCell ref="G72:H72"/>
    <mergeCell ref="L72:N72"/>
    <mergeCell ref="A76:F76"/>
    <mergeCell ref="Q73:R73"/>
    <mergeCell ref="A70:F70"/>
    <mergeCell ref="A66:F66"/>
    <mergeCell ref="G66:J66"/>
    <mergeCell ref="A67:F67"/>
    <mergeCell ref="A75:F75"/>
    <mergeCell ref="G75:H75"/>
    <mergeCell ref="G61:J61"/>
    <mergeCell ref="K61:L61"/>
    <mergeCell ref="A64:F64"/>
    <mergeCell ref="A63:F63"/>
    <mergeCell ref="A65:F65"/>
    <mergeCell ref="A68:F68"/>
    <mergeCell ref="G65:J65"/>
    <mergeCell ref="A57:F57"/>
    <mergeCell ref="G57:J57"/>
    <mergeCell ref="A62:F62"/>
    <mergeCell ref="K62:L62"/>
    <mergeCell ref="G63:J63"/>
    <mergeCell ref="G62:J62"/>
    <mergeCell ref="G64:J64"/>
    <mergeCell ref="K64:L64"/>
    <mergeCell ref="A58:F58"/>
    <mergeCell ref="G58:J58"/>
    <mergeCell ref="Q91:T91"/>
    <mergeCell ref="Y68:AA68"/>
    <mergeCell ref="G68:J68"/>
    <mergeCell ref="K68:L68"/>
    <mergeCell ref="G67:J67"/>
    <mergeCell ref="K67:L67"/>
    <mergeCell ref="Y66:AA66"/>
    <mergeCell ref="Y67:AA67"/>
    <mergeCell ref="S67:T67"/>
    <mergeCell ref="O68:P68"/>
    <mergeCell ref="U68:V68"/>
    <mergeCell ref="W67:X67"/>
    <mergeCell ref="S73:V73"/>
    <mergeCell ref="S74:V74"/>
    <mergeCell ref="S75:V75"/>
    <mergeCell ref="Q74:R74"/>
    <mergeCell ref="O75:P75"/>
    <mergeCell ref="O66:P66"/>
    <mergeCell ref="O67:P67"/>
    <mergeCell ref="S66:T66"/>
    <mergeCell ref="M87:P87"/>
    <mergeCell ref="U86:AA86"/>
    <mergeCell ref="U66:V66"/>
    <mergeCell ref="Q67:R67"/>
    <mergeCell ref="A129:AA129"/>
    <mergeCell ref="A96:G96"/>
    <mergeCell ref="H96:R97"/>
    <mergeCell ref="A97:G97"/>
    <mergeCell ref="G79:H79"/>
    <mergeCell ref="O78:P78"/>
    <mergeCell ref="S78:V78"/>
    <mergeCell ref="O79:P79"/>
    <mergeCell ref="A125:AA125"/>
    <mergeCell ref="A121:AA121"/>
    <mergeCell ref="A118:AA118"/>
    <mergeCell ref="A122:AA122"/>
    <mergeCell ref="G78:H78"/>
    <mergeCell ref="L78:N78"/>
    <mergeCell ref="A83:G83"/>
    <mergeCell ref="U83:AA83"/>
    <mergeCell ref="U84:AA84"/>
    <mergeCell ref="W80:AA80"/>
    <mergeCell ref="L79:N79"/>
    <mergeCell ref="U88:AA88"/>
    <mergeCell ref="A82:AA82"/>
    <mergeCell ref="G80:H80"/>
    <mergeCell ref="A79:F79"/>
    <mergeCell ref="Q80:R80"/>
    <mergeCell ref="U67:V67"/>
    <mergeCell ref="W68:X68"/>
    <mergeCell ref="W65:X65"/>
    <mergeCell ref="Y63:AA63"/>
    <mergeCell ref="M68:N68"/>
    <mergeCell ref="Q68:R68"/>
    <mergeCell ref="S68:T68"/>
    <mergeCell ref="M88:P88"/>
    <mergeCell ref="M89:P89"/>
    <mergeCell ref="W78:AA78"/>
    <mergeCell ref="Q84:T84"/>
    <mergeCell ref="O80:P80"/>
    <mergeCell ref="W64:X64"/>
    <mergeCell ref="Y64:AA64"/>
    <mergeCell ref="M67:N67"/>
    <mergeCell ref="U87:AA87"/>
    <mergeCell ref="Q85:T85"/>
    <mergeCell ref="Q86:T86"/>
    <mergeCell ref="Q88:T88"/>
    <mergeCell ref="Q89:T89"/>
    <mergeCell ref="W63:X63"/>
    <mergeCell ref="M64:N64"/>
    <mergeCell ref="O63:P63"/>
    <mergeCell ref="O64:P64"/>
    <mergeCell ref="H89:L89"/>
    <mergeCell ref="H84:L84"/>
    <mergeCell ref="H85:L85"/>
    <mergeCell ref="H86:L86"/>
    <mergeCell ref="H87:L87"/>
    <mergeCell ref="H90:L90"/>
    <mergeCell ref="H88:L88"/>
    <mergeCell ref="H83:L83"/>
    <mergeCell ref="S79:V79"/>
    <mergeCell ref="M83:P83"/>
    <mergeCell ref="M84:P84"/>
    <mergeCell ref="M86:P86"/>
    <mergeCell ref="Q90:T90"/>
    <mergeCell ref="O50:P50"/>
    <mergeCell ref="O51:P51"/>
    <mergeCell ref="O52:P52"/>
    <mergeCell ref="O53:P53"/>
    <mergeCell ref="O54:P54"/>
    <mergeCell ref="G70:T70"/>
    <mergeCell ref="M52:N52"/>
    <mergeCell ref="M54:N54"/>
    <mergeCell ref="Q78:R78"/>
    <mergeCell ref="I78:K78"/>
    <mergeCell ref="O55:P55"/>
    <mergeCell ref="M62:N62"/>
    <mergeCell ref="K63:L63"/>
    <mergeCell ref="K65:L65"/>
    <mergeCell ref="M58:N58"/>
    <mergeCell ref="O60:P60"/>
    <mergeCell ref="O61:P61"/>
    <mergeCell ref="O62:P62"/>
    <mergeCell ref="M65:N65"/>
    <mergeCell ref="M66:N66"/>
    <mergeCell ref="O56:P56"/>
    <mergeCell ref="O57:P57"/>
    <mergeCell ref="O58:P58"/>
    <mergeCell ref="M53:N53"/>
    <mergeCell ref="A78:F78"/>
    <mergeCell ref="M85:P85"/>
    <mergeCell ref="A80:F80"/>
    <mergeCell ref="S80:V80"/>
    <mergeCell ref="L80:N80"/>
    <mergeCell ref="U85:AA85"/>
    <mergeCell ref="W79:AA79"/>
    <mergeCell ref="I79:K79"/>
    <mergeCell ref="I80:K80"/>
    <mergeCell ref="Q83:T83"/>
    <mergeCell ref="G76:H76"/>
    <mergeCell ref="O59:P59"/>
    <mergeCell ref="L73:N73"/>
    <mergeCell ref="I74:K74"/>
    <mergeCell ref="G73:H73"/>
    <mergeCell ref="A109:AA109"/>
    <mergeCell ref="X103:Y103"/>
    <mergeCell ref="A117:AA117"/>
    <mergeCell ref="G120:T120"/>
    <mergeCell ref="A120:F120"/>
    <mergeCell ref="S76:V76"/>
    <mergeCell ref="Q76:R76"/>
    <mergeCell ref="W76:AA76"/>
    <mergeCell ref="U89:AA89"/>
    <mergeCell ref="Q87:T87"/>
    <mergeCell ref="O77:P77"/>
    <mergeCell ref="I76:K76"/>
    <mergeCell ref="I77:K77"/>
    <mergeCell ref="L77:N77"/>
    <mergeCell ref="L76:N76"/>
    <mergeCell ref="I72:K72"/>
    <mergeCell ref="G77:H77"/>
    <mergeCell ref="K66:L66"/>
    <mergeCell ref="A119:AA119"/>
    <mergeCell ref="A128:AA128"/>
    <mergeCell ref="U93:AA93"/>
    <mergeCell ref="U90:AA90"/>
    <mergeCell ref="U91:AA91"/>
    <mergeCell ref="U92:AA92"/>
    <mergeCell ref="H92:L92"/>
    <mergeCell ref="H93:L93"/>
    <mergeCell ref="M92:P92"/>
    <mergeCell ref="M93:P93"/>
    <mergeCell ref="A126:AA126"/>
    <mergeCell ref="A114:AA114"/>
    <mergeCell ref="A124:AA124"/>
    <mergeCell ref="A110:AA110"/>
    <mergeCell ref="A115:AA115"/>
    <mergeCell ref="H91:L91"/>
    <mergeCell ref="A111:AA111"/>
    <mergeCell ref="A116:AA116"/>
    <mergeCell ref="U120:AA120"/>
    <mergeCell ref="Q92:T92"/>
    <mergeCell ref="A107:AA107"/>
    <mergeCell ref="A106:AA106"/>
    <mergeCell ref="Q93:T93"/>
    <mergeCell ref="M90:P90"/>
    <mergeCell ref="M91:P91"/>
  </mergeCells>
  <phoneticPr fontId="15" type="noConversion"/>
  <conditionalFormatting sqref="K51:K68">
    <cfRule type="expression" dxfId="21" priority="145" stopIfTrue="1">
      <formula>NOT(OR(A51="",AB51="AC1",AB51="X",AB51="AC3U5",AB51="HP3U5"))</formula>
    </cfRule>
  </conditionalFormatting>
  <conditionalFormatting sqref="M84:M93">
    <cfRule type="expression" dxfId="20" priority="8" stopIfTrue="1">
      <formula>(XFD97="VRF_Air_Conditioners_Air_Cooled")</formula>
    </cfRule>
  </conditionalFormatting>
  <conditionalFormatting sqref="M51:N68">
    <cfRule type="expression" dxfId="19" priority="70" stopIfTrue="1">
      <formula>OR(AB51="E",AB51="AC1",AB51="AC3",AB51="C",AB51="T",AB51="AC3U5",AB51="MAC")</formula>
    </cfRule>
  </conditionalFormatting>
  <conditionalFormatting sqref="O55">
    <cfRule type="expression" dxfId="18" priority="6" stopIfTrue="1">
      <formula>Z55="T"</formula>
    </cfRule>
  </conditionalFormatting>
  <conditionalFormatting sqref="O51:P68">
    <cfRule type="expression" dxfId="17" priority="5">
      <formula>AB51="T"</formula>
    </cfRule>
  </conditionalFormatting>
  <conditionalFormatting sqref="O94:P95">
    <cfRule type="expression" dxfId="16" priority="25" stopIfTrue="1">
      <formula>"O67&lt;AD67"</formula>
    </cfRule>
  </conditionalFormatting>
  <conditionalFormatting sqref="P69:Q69 P81:Q81">
    <cfRule type="expression" dxfId="15" priority="92" stopIfTrue="1">
      <formula>OR(B69="Hotel_Room_Control",B69="Heat_Pump_Water_Heater",B69="System_Test_And_Repair",$A69="AC_Unit_Three_Phase",$A69="HP_Unit_Three_Phase",$A69="Programable_Thermostat",$A69="Chiller_Centrifugal",$A69="Chiller_Screw",$A69="Chiller_Reciprocating",$A69="Chiller_Air_Cooled")</formula>
    </cfRule>
  </conditionalFormatting>
  <conditionalFormatting sqref="Q51:Q68">
    <cfRule type="expression" dxfId="14" priority="152" stopIfTrue="1">
      <formula>AB51="T"</formula>
    </cfRule>
  </conditionalFormatting>
  <conditionalFormatting sqref="Q73:R80">
    <cfRule type="expression" dxfId="13" priority="27" stopIfTrue="1">
      <formula>"Q53&gt;O53"</formula>
    </cfRule>
  </conditionalFormatting>
  <conditionalFormatting sqref="Q94:Z94">
    <cfRule type="expression" dxfId="12" priority="24" stopIfTrue="1">
      <formula>"O67&lt;AD67"</formula>
    </cfRule>
  </conditionalFormatting>
  <conditionalFormatting sqref="Q95:AA95">
    <cfRule type="expression" dxfId="11" priority="23" stopIfTrue="1">
      <formula>"O67&lt;AD67"</formula>
    </cfRule>
  </conditionalFormatting>
  <conditionalFormatting sqref="R69:S69">
    <cfRule type="expression" dxfId="10" priority="59" stopIfTrue="1">
      <formula>OR(B69="Hotel_Room_Control",B69="System_Test_And_Repair",$A69="AC_Unit_Single_Phase",$A69="HP_Unit_Single_Phase",$A69="Programable_Thermostat")</formula>
    </cfRule>
  </conditionalFormatting>
  <conditionalFormatting sqref="R81:S81">
    <cfRule type="expression" dxfId="9" priority="36" stopIfTrue="1">
      <formula>OR(B81="Hotel_Room_Control",B81="System_Test_And_Repair",$A81="AC_Unit_Single_Phase",$A81="HP_Unit_Single_Phase",$A81="Programable_Thermostat")</formula>
    </cfRule>
  </conditionalFormatting>
  <conditionalFormatting sqref="S73:S80">
    <cfRule type="expression" dxfId="8" priority="49" stopIfTrue="1">
      <formula>(A73="VRF_Air_Conditioners_Air_Cooled")</formula>
    </cfRule>
  </conditionalFormatting>
  <conditionalFormatting sqref="S51:T68">
    <cfRule type="expression" dxfId="7" priority="10" stopIfTrue="1">
      <formula>OR(S51="CK CAT",S51="CK SEER Rating",S51="SELECT SEER",S51="ENTER SEER")</formula>
    </cfRule>
  </conditionalFormatting>
  <conditionalFormatting sqref="U84:U93">
    <cfRule type="expression" dxfId="6" priority="153" stopIfTrue="1">
      <formula>OR($AC84="Incomplete",U84="Check Efficiency")</formula>
    </cfRule>
  </conditionalFormatting>
  <conditionalFormatting sqref="U51:V68">
    <cfRule type="expression" dxfId="5" priority="148" stopIfTrue="1">
      <formula>$AB51="T"</formula>
    </cfRule>
  </conditionalFormatting>
  <conditionalFormatting sqref="V69:W69">
    <cfRule type="expression" dxfId="4" priority="57" stopIfTrue="1">
      <formula>OR(B69="Hotel_Room_Control",B69="System_Test_And_Repair",$A69="AC_Unit_Single_Phase",$A69="HP_Unit_Single_Phase",$A69="Programable_Thermostat")</formula>
    </cfRule>
  </conditionalFormatting>
  <conditionalFormatting sqref="V81:W81">
    <cfRule type="expression" dxfId="3" priority="34" stopIfTrue="1">
      <formula>OR(B81="Hotel_Room_Control",B81="System_Test_And_Repair",$A81="AC_Unit_Single_Phase",$A81="HP_Unit_Single_Phase",$A81="Programable_Thermostat")</formula>
    </cfRule>
  </conditionalFormatting>
  <conditionalFormatting sqref="W73:W80">
    <cfRule type="expression" dxfId="2" priority="149" stopIfTrue="1">
      <formula>OR($AB73="Incomplete",AD73=1)</formula>
    </cfRule>
  </conditionalFormatting>
  <conditionalFormatting sqref="Y51:Z68">
    <cfRule type="expression" dxfId="1" priority="146" stopIfTrue="1">
      <formula>OR(AD51=1,Y51="Incomplete",Y51="CK or Delete SEER")</formula>
    </cfRule>
  </conditionalFormatting>
  <conditionalFormatting sqref="AA51:AA68">
    <cfRule type="expression" dxfId="0" priority="48" stopIfTrue="1">
      <formula>OR(AE51=1,AA51="Incomplete",AA51="CK or Delete SEER")</formula>
    </cfRule>
  </conditionalFormatting>
  <dataValidations xWindow="1009" yWindow="538" count="16">
    <dataValidation type="list" allowBlank="1" showInputMessage="1" showErrorMessage="1" sqref="G51:G68 H84:H93" xr:uid="{2D18B77F-0C68-4AF1-BC23-54A0DF89B908}">
      <formula1>INDIRECT($A51)</formula1>
    </dataValidation>
    <dataValidation type="list" allowBlank="1" showInputMessage="1" showErrorMessage="1" sqref="A51:A68" xr:uid="{8F8DDB27-F03C-429C-8C5B-7D7D58EE1087}">
      <formula1>Measure</formula1>
    </dataValidation>
    <dataValidation allowBlank="1" showDropDown="1" showInputMessage="1" showErrorMessage="1" error="Reselect a &quot;Size/Catagory&quot;" sqref="S51:T68" xr:uid="{6CB981EB-F306-42EC-8984-B37639B291A3}"/>
    <dataValidation type="list" allowBlank="1" showInputMessage="1" showErrorMessage="1" sqref="K51:L68" xr:uid="{0CA4AFB8-063C-46B4-89EE-E54864FB5FDD}">
      <formula1>INDIRECT(G51)</formula1>
    </dataValidation>
    <dataValidation type="decimal" operator="greaterThanOrEqual" allowBlank="1" showInputMessage="1" showErrorMessage="1" sqref="S73:S80" xr:uid="{F8608831-C78D-4DFB-B778-76BF81FEDB9F}">
      <formula1>AG72</formula1>
    </dataValidation>
    <dataValidation type="list" allowBlank="1" showInputMessage="1" showErrorMessage="1" sqref="I73:K80" xr:uid="{FEE87AEE-798E-4863-B755-8EAD0166EAB9}">
      <formula1>INDIRECT(A73)</formula1>
    </dataValidation>
    <dataValidation type="decimal" allowBlank="1" showInputMessage="1" showErrorMessage="1" sqref="M51:N68" xr:uid="{46654D90-2EAF-4874-B58F-8D7741F8B6B0}">
      <formula1>0.01</formula1>
      <formula2>14</formula2>
    </dataValidation>
    <dataValidation type="whole" operator="greaterThanOrEqual" allowBlank="1" showInputMessage="1" showErrorMessage="1" errorTitle="Invalid entry" error="Please enter whole number greater than zero" promptTitle="Quantity" prompt="Please enter quantity of units" sqref="U183:U185" xr:uid="{2050AAB6-0906-4E24-89B0-A2C78A3CDC80}">
      <formula1>0</formula1>
    </dataValidation>
    <dataValidation type="list" allowBlank="1" showInputMessage="1" showErrorMessage="1" promptTitle="Location" prompt="Please select location type that best identifies usage" sqref="S183:S185" xr:uid="{07A4803E-7F21-41C1-9A19-BCB5D5D47FB5}">
      <formula1>#REF!</formula1>
    </dataValidation>
    <dataValidation type="list" allowBlank="1" showInputMessage="1" showErrorMessage="1" sqref="A73:F80" xr:uid="{AE174DFE-077C-40C0-B8BD-D411F9D39EB4}">
      <formula1>$AU$189:$AU$189</formula1>
    </dataValidation>
    <dataValidation type="list" allowBlank="1" showInputMessage="1" showErrorMessage="1" sqref="G74:G80 G73:H73" xr:uid="{BB9B88FD-7310-49DE-BFF2-129DB8742212}">
      <formula1>$BO$163:$BO$164</formula1>
    </dataValidation>
    <dataValidation type="list" allowBlank="1" showInputMessage="1" showErrorMessage="1" sqref="L73:N80" xr:uid="{FD4EDCDF-3D51-46F5-B95A-A45FD6E3958B}">
      <formula1>$BT$163:$BT$167</formula1>
    </dataValidation>
    <dataValidation type="decimal" operator="lessThanOrEqual" allowBlank="1" showInputMessage="1" showErrorMessage="1" sqref="Q73:R80" xr:uid="{7AE96CCC-3BCD-45E7-A41F-7EAE52B79355}">
      <formula1>VLOOKUP(A73,$AE$247:$AJ$247,6,FALSE)</formula1>
    </dataValidation>
    <dataValidation type="decimal" allowBlank="1" showInputMessage="1" showErrorMessage="1" sqref="U51:V68" xr:uid="{6CA22832-C042-4D9E-8E7F-B1218E62968C}">
      <formula1>VLOOKUP(S51,$AF$163:$AJ$301,4,FALSE)</formula1>
      <formula2>TRUNC(VLOOKUP(S51,$AF$163:$AJ$301,5,FALSE),3)</formula2>
    </dataValidation>
    <dataValidation type="list" allowBlank="1" showInputMessage="1" showErrorMessage="1" sqref="A84:G93" xr:uid="{E0D9E386-3093-4947-B782-E8691CD6DF78}">
      <formula1>$AU$182</formula1>
    </dataValidation>
    <dataValidation type="decimal" allowBlank="1" showInputMessage="1" showErrorMessage="1" sqref="O51:P68" xr:uid="{9478CAE2-CDFA-4094-B436-B521CCCCEB0D}">
      <formula1>VLOOKUP(G51,$BB$48:$BF$90,4,FALSE)</formula1>
      <formula2>VLOOKUP(G51,$BB$48:$BF$90,5,FALSE)</formula2>
    </dataValidation>
  </dataValidations>
  <printOptions horizontalCentered="1"/>
  <pageMargins left="0.25" right="0.25" top="0.4" bottom="0.65" header="0.5" footer="0.34"/>
  <pageSetup scale="61" fitToHeight="0" orientation="portrait" useFirstPageNumber="1" r:id="rId1"/>
  <headerFooter scaleWithDoc="0">
    <oddFooter>&amp;L&amp;8EasySave Plus Prescriptive Application&amp;R&amp;8Application Version:2/14/2020</oddFooter>
  </headerFooter>
  <rowBreaks count="2" manualBreakCount="2">
    <brk id="69" max="25" man="1"/>
    <brk id="119" max="25"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9F6CF-6F8C-42F2-A559-5768F2174EB4}">
  <dimension ref="A1:B3"/>
  <sheetViews>
    <sheetView workbookViewId="0">
      <selection activeCell="B4" sqref="B4"/>
    </sheetView>
  </sheetViews>
  <sheetFormatPr defaultRowHeight="13.2"/>
  <cols>
    <col min="1" max="1" width="27.109375" bestFit="1" customWidth="1"/>
    <col min="2" max="2" width="86.109375" customWidth="1"/>
  </cols>
  <sheetData>
    <row r="1" spans="1:2">
      <c r="A1" s="357" t="s">
        <v>594</v>
      </c>
      <c r="B1" s="357" t="s">
        <v>595</v>
      </c>
    </row>
    <row r="2" spans="1:2">
      <c r="A2" s="358">
        <v>46086</v>
      </c>
      <c r="B2" s="359" t="s">
        <v>596</v>
      </c>
    </row>
    <row r="3" spans="1:2">
      <c r="A3" s="363">
        <v>46098</v>
      </c>
      <c r="B3" t="s">
        <v>597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10b2fde8-f4e7-42c5-9e82-efb2024aeaa6">
      <UserInfo>
        <DisplayName>Nicholas Dombrosky</DisplayName>
        <AccountId>1836</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EB437FE3A37BC4BBF404129643E5483" ma:contentTypeVersion="" ma:contentTypeDescription="Create a new document." ma:contentTypeScope="" ma:versionID="a07f0f518b9b60463cac6a835bc3f53a">
  <xsd:schema xmlns:xsd="http://www.w3.org/2001/XMLSchema" xmlns:xs="http://www.w3.org/2001/XMLSchema" xmlns:p="http://schemas.microsoft.com/office/2006/metadata/properties" xmlns:ns2="bc44185e-b1c7-4c61-8730-06d3a76c808c" xmlns:ns3="10b2fde8-f4e7-42c5-9e82-efb2024aeaa6" targetNamespace="http://schemas.microsoft.com/office/2006/metadata/properties" ma:root="true" ma:fieldsID="8f705d48335bffb08aad66dbbebff750" ns2:_="" ns3:_="">
    <xsd:import namespace="bc44185e-b1c7-4c61-8730-06d3a76c808c"/>
    <xsd:import namespace="10b2fde8-f4e7-42c5-9e82-efb2024aeaa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3:SharedWithUsers" minOccurs="0"/>
                <xsd:element ref="ns3:SharedWithDetail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44185e-b1c7-4c61-8730-06d3a76c80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BillingMetadata" ma:index="1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b2fde8-f4e7-42c5-9e82-efb2024aeaa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FE823-32F0-49CF-AB59-9C2DF21AFE81}">
  <ds:schemaRefs>
    <ds:schemaRef ds:uri="http://schemas.microsoft.com/office/2006/metadata/properties"/>
    <ds:schemaRef ds:uri="http://schemas.microsoft.com/office/infopath/2007/PartnerControls"/>
    <ds:schemaRef ds:uri="10b2fde8-f4e7-42c5-9e82-efb2024aeaa6"/>
  </ds:schemaRefs>
</ds:datastoreItem>
</file>

<file path=customXml/itemProps2.xml><?xml version="1.0" encoding="utf-8"?>
<ds:datastoreItem xmlns:ds="http://schemas.openxmlformats.org/officeDocument/2006/customXml" ds:itemID="{A5F411E7-6588-4EEA-93E3-66BE8D53C269}">
  <ds:schemaRefs>
    <ds:schemaRef ds:uri="http://schemas.microsoft.com/sharepoint/v3/contenttype/forms"/>
  </ds:schemaRefs>
</ds:datastoreItem>
</file>

<file path=customXml/itemProps3.xml><?xml version="1.0" encoding="utf-8"?>
<ds:datastoreItem xmlns:ds="http://schemas.openxmlformats.org/officeDocument/2006/customXml" ds:itemID="{7951F39D-5851-4FE0-B133-DF65002D2F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c44185e-b1c7-4c61-8730-06d3a76c808c"/>
    <ds:schemaRef ds:uri="10b2fde8-f4e7-42c5-9e82-efb2024aea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36</vt:i4>
      </vt:variant>
    </vt:vector>
  </HeadingPairs>
  <TitlesOfParts>
    <vt:vector size="39" baseType="lpstr">
      <vt:lpstr>Cover</vt:lpstr>
      <vt:lpstr>HVAC</vt:lpstr>
      <vt:lpstr>Version History</vt:lpstr>
      <vt:lpstr>_2.0_tons_1Phase</vt:lpstr>
      <vt:lpstr>HVAC!_2.5_tons</vt:lpstr>
      <vt:lpstr>_2.5_tons_1Phase</vt:lpstr>
      <vt:lpstr>HVAC!_3.0_tons</vt:lpstr>
      <vt:lpstr>_3.0_tons_1Phase</vt:lpstr>
      <vt:lpstr>HVAC!_3.5_tons</vt:lpstr>
      <vt:lpstr>_3.5_tons_1Phase</vt:lpstr>
      <vt:lpstr>HVAC!_4.0_tons</vt:lpstr>
      <vt:lpstr>_4.0_tons_1Phase</vt:lpstr>
      <vt:lpstr>HVAC!_5.0_tons</vt:lpstr>
      <vt:lpstr>_5.0_tons_1Phase</vt:lpstr>
      <vt:lpstr>HVAC!AC_Unit_Single_Phase</vt:lpstr>
      <vt:lpstr>HVAC!AC_Unit_Three_Phase</vt:lpstr>
      <vt:lpstr>HVAC!Add_Economizers</vt:lpstr>
      <vt:lpstr>HVAC!Advanced_Rooftop_Controls</vt:lpstr>
      <vt:lpstr>HVAC!Chiller_Air_Cooled</vt:lpstr>
      <vt:lpstr>HVAC!Chiller_Centrifugal</vt:lpstr>
      <vt:lpstr>HVAC!Chiller_Positive_Displacement</vt:lpstr>
      <vt:lpstr>HVAC!CO_Sensors</vt:lpstr>
      <vt:lpstr>HVAC!CO2_Sensors</vt:lpstr>
      <vt:lpstr>HVAC!Heat_Pump_Water_Heater</vt:lpstr>
      <vt:lpstr>HVAC!Hotel_Room_Control_AC_Only</vt:lpstr>
      <vt:lpstr>HVAC!Hotel_Room_Control_Heat_Pumps</vt:lpstr>
      <vt:lpstr>HVAC!HP_Unit_Single_Phase</vt:lpstr>
      <vt:lpstr>HVAC!HP_Unit_Three_Phase</vt:lpstr>
      <vt:lpstr>HVAC!Measure</vt:lpstr>
      <vt:lpstr>Metric</vt:lpstr>
      <vt:lpstr>Minisplit_AC</vt:lpstr>
      <vt:lpstr>Minisplit_HP</vt:lpstr>
      <vt:lpstr>Cover!Print_Area</vt:lpstr>
      <vt:lpstr>HVAC!Print_Area</vt:lpstr>
      <vt:lpstr>HVAC!Programable_Thermostat</vt:lpstr>
      <vt:lpstr>Retro_Commissioning</vt:lpstr>
      <vt:lpstr>HVAC!Shade_Screen</vt:lpstr>
      <vt:lpstr>Size</vt:lpstr>
      <vt:lpstr>HVAC!under_5.4_tons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Incentive Application - TEP Large Existing</dc:title>
  <dc:subject/>
  <dc:creator>Wetzel, Adrian</dc:creator>
  <cp:keywords/>
  <dc:description/>
  <cp:lastModifiedBy>George Roemer</cp:lastModifiedBy>
  <cp:revision/>
  <dcterms:created xsi:type="dcterms:W3CDTF">2003-03-20T18:04:27Z</dcterms:created>
  <dcterms:modified xsi:type="dcterms:W3CDTF">2026-03-19T22:31:31Z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8141450-2387-4aca-b41f-19cd6be9dd3c_Enabled">
    <vt:lpwstr>true</vt:lpwstr>
  </property>
  <property fmtid="{D5CDD505-2E9C-101B-9397-08002B2CF9AE}" pid="3" name="MSIP_Label_48141450-2387-4aca-b41f-19cd6be9dd3c_SetDate">
    <vt:lpwstr>2022-11-16T04:40:24Z</vt:lpwstr>
  </property>
  <property fmtid="{D5CDD505-2E9C-101B-9397-08002B2CF9AE}" pid="4" name="MSIP_Label_48141450-2387-4aca-b41f-19cd6be9dd3c_Method">
    <vt:lpwstr>Standard</vt:lpwstr>
  </property>
  <property fmtid="{D5CDD505-2E9C-101B-9397-08002B2CF9AE}" pid="5" name="MSIP_Label_48141450-2387-4aca-b41f-19cd6be9dd3c_Name">
    <vt:lpwstr>Restricted_Unprotected</vt:lpwstr>
  </property>
  <property fmtid="{D5CDD505-2E9C-101B-9397-08002B2CF9AE}" pid="6" name="MSIP_Label_48141450-2387-4aca-b41f-19cd6be9dd3c_SiteId">
    <vt:lpwstr>adf10e2b-b6e9-41d6-be2f-c12bb566019c</vt:lpwstr>
  </property>
  <property fmtid="{D5CDD505-2E9C-101B-9397-08002B2CF9AE}" pid="7" name="MSIP_Label_48141450-2387-4aca-b41f-19cd6be9dd3c_ActionId">
    <vt:lpwstr>c79151b9-547f-421f-b906-2b62d230b66f</vt:lpwstr>
  </property>
  <property fmtid="{D5CDD505-2E9C-101B-9397-08002B2CF9AE}" pid="8" name="MSIP_Label_48141450-2387-4aca-b41f-19cd6be9dd3c_ContentBits">
    <vt:lpwstr>0</vt:lpwstr>
  </property>
  <property fmtid="{D5CDD505-2E9C-101B-9397-08002B2CF9AE}" pid="9" name="ContentTypeId">
    <vt:lpwstr>0x0101007EB437FE3A37BC4BBF404129643E5483</vt:lpwstr>
  </property>
  <property fmtid="{D5CDD505-2E9C-101B-9397-08002B2CF9AE}" pid="10" name="MediaServiceImageTags">
    <vt:lpwstr/>
  </property>
</Properties>
</file>