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codeName="ThisWorkbook"/>
  <mc:AlternateContent xmlns:mc="http://schemas.openxmlformats.org/markup-compatibility/2006">
    <mc:Choice Requires="x15">
      <x15ac:absPath xmlns:x15ac="http://schemas.microsoft.com/office/spreadsheetml/2010/11/ac" url="https://franklinenergy-my.sharepoint.com/personal/groemer_franklinenergy_com/Documents/TEP/Apps/new cosutom 8-1-26/"/>
    </mc:Choice>
  </mc:AlternateContent>
  <xr:revisionPtr revIDLastSave="20" documentId="8_{34FEB794-3FCA-4AEF-B74B-C7655B845C1A}" xr6:coauthVersionLast="47" xr6:coauthVersionMax="47" xr10:uidLastSave="{00AEC899-7A94-4C7C-BD83-6DA1C39E82D9}"/>
  <workbookProtection workbookAlgorithmName="SHA-512" workbookHashValue="Xxc6wnpFbeQKFFm6hmpIFN9tMc2DHjMQWvLUjRgLuLr2OwJ2aqBpNjUZYk8Uf9/E1H4cbPg6/2tMOpAE38K4lg==" workbookSaltValue="BBF65vSUvcA3TSUNAcP1cw==" workbookSpinCount="100000" lockStructure="1"/>
  <bookViews>
    <workbookView xWindow="-108" yWindow="-108" windowWidth="23256" windowHeight="12456" tabRatio="915" firstSheet="7" activeTab="7" xr2:uid="{00000000-000D-0000-FFFF-FFFF00000000}"/>
  </bookViews>
  <sheets>
    <sheet name="Cover" sheetId="82" r:id="rId1"/>
    <sheet name="Submittal Requirements" sheetId="73" r:id="rId2"/>
    <sheet name="Custom pg1" sheetId="61" r:id="rId3"/>
    <sheet name="Custom pg2" sheetId="51" r:id="rId4"/>
    <sheet name="Narrative Based Worksheet" sheetId="55" r:id="rId5"/>
    <sheet name="Avoided Costs Master" sheetId="83" state="hidden" r:id="rId6"/>
    <sheet name="CDSF" sheetId="85" state="hidden" r:id="rId7"/>
    <sheet name="Version History" sheetId="84" r:id="rId8"/>
  </sheets>
  <externalReferences>
    <externalReference r:id="rId9"/>
    <externalReference r:id="rId10"/>
  </externalReferences>
  <definedNames>
    <definedName name="_LPD2004">'[1]Lighting Interior LPD'!$E$211:$G$242</definedName>
    <definedName name="_LPD2007">'[1]Lighting Interior LPD'!$E$246:$G$278</definedName>
    <definedName name="_LPD2010">'[1]Lighting Interior LPD'!$E$282:$G$314</definedName>
    <definedName name="Avoided_Cost_Category">'Custom pg1'!$AN$11:$AN$14</definedName>
    <definedName name="BldgType" localSheetId="0">'[2]Custom Lighting 2'!$I$98:$I$109</definedName>
    <definedName name="Category">'Custom pg1'!$AK$11:$AK$19</definedName>
    <definedName name="DLC_DOWNLOAD">#REF!</definedName>
    <definedName name="DLC_SEARCH">#REF!</definedName>
    <definedName name="DLC_WEBSITE">#REF!</definedName>
    <definedName name="ES_DOWN">#REF!</definedName>
    <definedName name="ES_WEB">#REF!</definedName>
    <definedName name="LOCATION">'[1]Lighting Interior LPD'!$F$206</definedName>
    <definedName name="MEASURE">'[2]Custom Lighting Small Projects'!$D$98:$D$105</definedName>
    <definedName name="measure1">#REF!</definedName>
    <definedName name="METHOD">'[1]Lighting Interior LPD'!$F$17</definedName>
    <definedName name="_xlnm.Print_Area" localSheetId="0">Cover!$A$1:$N$45</definedName>
    <definedName name="_xlnm.Print_Area" localSheetId="2">'Custom pg1'!$A$1:$U$91</definedName>
    <definedName name="_xlnm.Print_Area" localSheetId="3">'Custom pg2'!$A$1:$U$60</definedName>
    <definedName name="_xlnm.Print_Area" localSheetId="4">'Narrative Based Worksheet'!$A$1:$L$77</definedName>
    <definedName name="_xlnm.Print_Area" localSheetId="1">'Submittal Requirements'!$A$1:$B$67</definedName>
    <definedName name="ProjNameFinal">#REF!</definedName>
    <definedName name="ProjNamePre">#REF!</definedName>
    <definedName name="VERSION">'[1]Lighting Interior LPD'!$E$206</definedName>
    <definedName name="VERSIONYEAR">'[1]Lighting Interior LPD'!$F$16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3" i="51" l="1"/>
  <c r="V5" i="51"/>
  <c r="V43" i="61"/>
  <c r="V5" i="61"/>
  <c r="AA10" i="61" l="1" a="1"/>
  <c r="AA10" i="61" s="1"/>
  <c r="Z77" i="51" l="1"/>
  <c r="Z76" i="51"/>
  <c r="Z75" i="51"/>
  <c r="Z74" i="51"/>
  <c r="Z73" i="51"/>
  <c r="Z72" i="51"/>
  <c r="Z71" i="51"/>
  <c r="Z70" i="51"/>
  <c r="Z69" i="51"/>
  <c r="Z68" i="51"/>
  <c r="Z67" i="51"/>
  <c r="Z66" i="51"/>
  <c r="Z65" i="51"/>
  <c r="Z64" i="51"/>
  <c r="F84" i="51"/>
  <c r="E84" i="51"/>
  <c r="G84" i="51" s="1"/>
  <c r="Z63" i="51"/>
  <c r="F83" i="51"/>
  <c r="E83" i="51"/>
  <c r="Z62" i="51"/>
  <c r="F82" i="51"/>
  <c r="E82" i="51"/>
  <c r="Z61" i="51"/>
  <c r="F81" i="51"/>
  <c r="E81" i="51"/>
  <c r="Z60" i="51"/>
  <c r="F80" i="51"/>
  <c r="E80" i="51"/>
  <c r="N80" i="51" s="1"/>
  <c r="Z59" i="51"/>
  <c r="R79" i="51"/>
  <c r="F79" i="51"/>
  <c r="E79" i="51"/>
  <c r="M79" i="51" s="1"/>
  <c r="Z58" i="51"/>
  <c r="F78" i="51"/>
  <c r="E78" i="51"/>
  <c r="Z57" i="51"/>
  <c r="Z56" i="51"/>
  <c r="Z55" i="51"/>
  <c r="Z54" i="51"/>
  <c r="Z53" i="51"/>
  <c r="Z52" i="51"/>
  <c r="Z51" i="51"/>
  <c r="Z50" i="51"/>
  <c r="Z49" i="51"/>
  <c r="AA48" i="51" a="1"/>
  <c r="AA48" i="51" s="1"/>
  <c r="Z48" i="51"/>
  <c r="AB43" i="51"/>
  <c r="Z43" i="51"/>
  <c r="W43" i="51"/>
  <c r="X43" i="51" s="1"/>
  <c r="Y43" i="51"/>
  <c r="Z39" i="51"/>
  <c r="Z38" i="51"/>
  <c r="Z37" i="51"/>
  <c r="Z36" i="51"/>
  <c r="Z35" i="51"/>
  <c r="Z34" i="51"/>
  <c r="Z33" i="51"/>
  <c r="Z32" i="51"/>
  <c r="Z31" i="51"/>
  <c r="Z30" i="51"/>
  <c r="Z29" i="51"/>
  <c r="Z28" i="51"/>
  <c r="Z27" i="51"/>
  <c r="Z26" i="51"/>
  <c r="F36" i="51"/>
  <c r="E36" i="51"/>
  <c r="K36" i="51" s="1"/>
  <c r="Z25" i="51"/>
  <c r="F35" i="51"/>
  <c r="E35" i="51"/>
  <c r="Z24" i="51"/>
  <c r="F34" i="51"/>
  <c r="E34" i="51"/>
  <c r="Z23" i="51"/>
  <c r="F33" i="51"/>
  <c r="E33" i="51"/>
  <c r="Z22" i="51"/>
  <c r="F32" i="51"/>
  <c r="E32" i="51"/>
  <c r="Z21" i="51"/>
  <c r="R31" i="51"/>
  <c r="F31" i="51"/>
  <c r="E31" i="51"/>
  <c r="Z20" i="51"/>
  <c r="F30" i="51"/>
  <c r="E30" i="51"/>
  <c r="Z19" i="51"/>
  <c r="Z18" i="51"/>
  <c r="Z17" i="51"/>
  <c r="Z16" i="51"/>
  <c r="Z15" i="51"/>
  <c r="Z14" i="51"/>
  <c r="Z13" i="51"/>
  <c r="AP12" i="51"/>
  <c r="AP13" i="51" s="1"/>
  <c r="AP14" i="51" s="1"/>
  <c r="AP15" i="51" s="1"/>
  <c r="AP16" i="51" s="1"/>
  <c r="AP17" i="51" s="1"/>
  <c r="AP18" i="51" s="1"/>
  <c r="AP19" i="51" s="1"/>
  <c r="AP20" i="51" s="1"/>
  <c r="AP21" i="51" s="1"/>
  <c r="AP22" i="51" s="1"/>
  <c r="AP23" i="51" s="1"/>
  <c r="AP24" i="51" s="1"/>
  <c r="AP25" i="51" s="1"/>
  <c r="AP26" i="51" s="1"/>
  <c r="AP27" i="51" s="1"/>
  <c r="AP28" i="51" s="1"/>
  <c r="AP29" i="51" s="1"/>
  <c r="AP30" i="51" s="1"/>
  <c r="AP31" i="51" s="1"/>
  <c r="AP32" i="51" s="1"/>
  <c r="AP33" i="51" s="1"/>
  <c r="AP34" i="51" s="1"/>
  <c r="AP35" i="51" s="1"/>
  <c r="AP36" i="51" s="1"/>
  <c r="AP37" i="51" s="1"/>
  <c r="AP38" i="51" s="1"/>
  <c r="AP39" i="51" s="1"/>
  <c r="AP40" i="51" s="1"/>
  <c r="AP41" i="51" s="1"/>
  <c r="AP42" i="51" s="1"/>
  <c r="AP43" i="51" s="1"/>
  <c r="AP44" i="51" s="1"/>
  <c r="AP45" i="51" s="1"/>
  <c r="AP46" i="51" s="1"/>
  <c r="AP47" i="51" s="1"/>
  <c r="AP48" i="51" s="1"/>
  <c r="AP49" i="51" s="1"/>
  <c r="AP50" i="51" s="1"/>
  <c r="AP51" i="51" s="1"/>
  <c r="AP52" i="51" s="1"/>
  <c r="AP53" i="51" s="1"/>
  <c r="AP54" i="51" s="1"/>
  <c r="AP55" i="51" s="1"/>
  <c r="AP56" i="51" s="1"/>
  <c r="AP57" i="51" s="1"/>
  <c r="AP58" i="51" s="1"/>
  <c r="AP59" i="51" s="1"/>
  <c r="AP60" i="51" s="1"/>
  <c r="AP61" i="51" s="1"/>
  <c r="AP62" i="51" s="1"/>
  <c r="AP63" i="51" s="1"/>
  <c r="AP64" i="51" s="1"/>
  <c r="AP65" i="51" s="1"/>
  <c r="AP66" i="51" s="1"/>
  <c r="AP67" i="51" s="1"/>
  <c r="AP68" i="51" s="1"/>
  <c r="AP69" i="51" s="1"/>
  <c r="AP70" i="51" s="1"/>
  <c r="AP71" i="51" s="1"/>
  <c r="AP72" i="51" s="1"/>
  <c r="AP73" i="51" s="1"/>
  <c r="AP74" i="51" s="1"/>
  <c r="AP75" i="51" s="1"/>
  <c r="AP76" i="51" s="1"/>
  <c r="AP77" i="51" s="1"/>
  <c r="AP78" i="51" s="1"/>
  <c r="AP79" i="51" s="1"/>
  <c r="AP80" i="51" s="1"/>
  <c r="AP81" i="51" s="1"/>
  <c r="AP82" i="51" s="1"/>
  <c r="AP83" i="51" s="1"/>
  <c r="AP84" i="51" s="1"/>
  <c r="AP85" i="51" s="1"/>
  <c r="AP86" i="51" s="1"/>
  <c r="AP87" i="51" s="1"/>
  <c r="AP88" i="51" s="1"/>
  <c r="AP89" i="51" s="1"/>
  <c r="AP90" i="51" s="1"/>
  <c r="AP91" i="51" s="1"/>
  <c r="AP92" i="51" s="1"/>
  <c r="AP93" i="51" s="1"/>
  <c r="AP94" i="51" s="1"/>
  <c r="AP95" i="51" s="1"/>
  <c r="AP96" i="51" s="1"/>
  <c r="AP97" i="51" s="1"/>
  <c r="AP98" i="51" s="1"/>
  <c r="AP99" i="51" s="1"/>
  <c r="AP100" i="51" s="1"/>
  <c r="AP101" i="51" s="1"/>
  <c r="AP102" i="51" s="1"/>
  <c r="AP103" i="51" s="1"/>
  <c r="AP104" i="51" s="1"/>
  <c r="AP105" i="51" s="1"/>
  <c r="AP106" i="51" s="1"/>
  <c r="Z12" i="51"/>
  <c r="Z11" i="51"/>
  <c r="AA10" i="51" a="1"/>
  <c r="AA10" i="51" s="1"/>
  <c r="Z10" i="51"/>
  <c r="AB5" i="51"/>
  <c r="Z5" i="51"/>
  <c r="W5" i="51"/>
  <c r="X5" i="51" s="1"/>
  <c r="AB43" i="61"/>
  <c r="Z43" i="61"/>
  <c r="W43" i="61"/>
  <c r="X43" i="61" s="1"/>
  <c r="AA48" i="61" a="1"/>
  <c r="AA48" i="61" s="1"/>
  <c r="Z49" i="61"/>
  <c r="Z50" i="61"/>
  <c r="Z51" i="61"/>
  <c r="Z52" i="61"/>
  <c r="Z53" i="61"/>
  <c r="Z54" i="61"/>
  <c r="Z55" i="61"/>
  <c r="Z56" i="61"/>
  <c r="Z57" i="61"/>
  <c r="Z58" i="61"/>
  <c r="Z59" i="61"/>
  <c r="Z60" i="61"/>
  <c r="Z61" i="61"/>
  <c r="Z62" i="61"/>
  <c r="Z63" i="61"/>
  <c r="Z64" i="61"/>
  <c r="Z65" i="61"/>
  <c r="Z66" i="61"/>
  <c r="Z67" i="61"/>
  <c r="Z68" i="61"/>
  <c r="Z69" i="61"/>
  <c r="Z70" i="61"/>
  <c r="Z71" i="61"/>
  <c r="Z72" i="61"/>
  <c r="Z73" i="61"/>
  <c r="Z74" i="61"/>
  <c r="Z75" i="61"/>
  <c r="Z76" i="61"/>
  <c r="Z77" i="61"/>
  <c r="Z48" i="61"/>
  <c r="Z10" i="61"/>
  <c r="W5" i="61"/>
  <c r="X5" i="61" s="1"/>
  <c r="Z5" i="61"/>
  <c r="Y5" i="61" s="1"/>
  <c r="AB5" i="61"/>
  <c r="Z39" i="61"/>
  <c r="Z38" i="61"/>
  <c r="Z37" i="61"/>
  <c r="Z36" i="61"/>
  <c r="Z35" i="61"/>
  <c r="Z34" i="61"/>
  <c r="Z33" i="61"/>
  <c r="Z32" i="61"/>
  <c r="Z31" i="61"/>
  <c r="Z30" i="61"/>
  <c r="Z29" i="61"/>
  <c r="Z28" i="61"/>
  <c r="Z27" i="61"/>
  <c r="Z26" i="61"/>
  <c r="Z25" i="61"/>
  <c r="Z24" i="61"/>
  <c r="Z23" i="61"/>
  <c r="Z22" i="61"/>
  <c r="Z21" i="61"/>
  <c r="Z20" i="61"/>
  <c r="Z19" i="61"/>
  <c r="Z18" i="61"/>
  <c r="Z17" i="61"/>
  <c r="Z16" i="61"/>
  <c r="Z15" i="61"/>
  <c r="Z14" i="61"/>
  <c r="Z13" i="61"/>
  <c r="Z12" i="61"/>
  <c r="Z11" i="61"/>
  <c r="I30" i="51" l="1"/>
  <c r="J30" i="51"/>
  <c r="O30" i="51"/>
  <c r="I31" i="51"/>
  <c r="L31" i="51"/>
  <c r="K31" i="51"/>
  <c r="J31" i="51"/>
  <c r="O31" i="51"/>
  <c r="I32" i="51"/>
  <c r="L32" i="51"/>
  <c r="K32" i="51"/>
  <c r="J32" i="51"/>
  <c r="O32" i="51"/>
  <c r="K33" i="51"/>
  <c r="L33" i="51"/>
  <c r="O33" i="51"/>
  <c r="K34" i="51"/>
  <c r="L34" i="51"/>
  <c r="O34" i="51"/>
  <c r="K35" i="51"/>
  <c r="L35" i="51"/>
  <c r="O35" i="51"/>
  <c r="O36" i="51"/>
  <c r="Q36" i="51" s="1"/>
  <c r="K78" i="51"/>
  <c r="L78" i="51"/>
  <c r="O78" i="51"/>
  <c r="O79" i="51"/>
  <c r="O80" i="51"/>
  <c r="G81" i="51"/>
  <c r="N81" i="51"/>
  <c r="O81" i="51"/>
  <c r="G82" i="51"/>
  <c r="N82" i="51"/>
  <c r="O82" i="51"/>
  <c r="G83" i="51"/>
  <c r="N83" i="51"/>
  <c r="O83" i="51"/>
  <c r="O84" i="51"/>
  <c r="Q84" i="51" s="1"/>
  <c r="L36" i="51"/>
  <c r="Y5" i="51"/>
  <c r="L79" i="51"/>
  <c r="K79" i="51"/>
  <c r="J79" i="51"/>
  <c r="I79" i="51"/>
  <c r="N79" i="51"/>
  <c r="H79" i="51"/>
  <c r="G79" i="51"/>
  <c r="N78" i="51"/>
  <c r="G80" i="51"/>
  <c r="H81" i="51"/>
  <c r="H82" i="51"/>
  <c r="H83" i="51"/>
  <c r="H84" i="51"/>
  <c r="N32" i="51"/>
  <c r="G33" i="51"/>
  <c r="G34" i="51"/>
  <c r="G35" i="51"/>
  <c r="G36" i="51"/>
  <c r="G78" i="51"/>
  <c r="H80" i="51"/>
  <c r="I81" i="51"/>
  <c r="I82" i="51"/>
  <c r="I83" i="51"/>
  <c r="I84" i="51"/>
  <c r="M30" i="51"/>
  <c r="M33" i="51"/>
  <c r="M35" i="51"/>
  <c r="M78" i="51"/>
  <c r="L30" i="51"/>
  <c r="N33" i="51"/>
  <c r="N34" i="51"/>
  <c r="N31" i="51"/>
  <c r="N30" i="51"/>
  <c r="G31" i="51"/>
  <c r="G32" i="51"/>
  <c r="H34" i="51"/>
  <c r="H78" i="51"/>
  <c r="I80" i="51"/>
  <c r="J81" i="51"/>
  <c r="J82" i="51"/>
  <c r="J83" i="51"/>
  <c r="G30" i="51"/>
  <c r="H31" i="51"/>
  <c r="H32" i="51"/>
  <c r="I33" i="51"/>
  <c r="I34" i="51"/>
  <c r="I35" i="51"/>
  <c r="I36" i="51"/>
  <c r="I78" i="51"/>
  <c r="J80" i="51"/>
  <c r="K81" i="51"/>
  <c r="K82" i="51"/>
  <c r="K83" i="51"/>
  <c r="K84" i="51"/>
  <c r="M80" i="51"/>
  <c r="K30" i="51"/>
  <c r="M36" i="51"/>
  <c r="M31" i="51"/>
  <c r="M32" i="51"/>
  <c r="N35" i="51"/>
  <c r="N36" i="51"/>
  <c r="H33" i="51"/>
  <c r="H35" i="51"/>
  <c r="H36" i="51"/>
  <c r="J84" i="51"/>
  <c r="H30" i="51"/>
  <c r="J33" i="51"/>
  <c r="J34" i="51"/>
  <c r="J35" i="51"/>
  <c r="J36" i="51"/>
  <c r="J78" i="51"/>
  <c r="K80" i="51"/>
  <c r="L81" i="51"/>
  <c r="L82" i="51"/>
  <c r="L83" i="51"/>
  <c r="L84" i="51"/>
  <c r="M34" i="51"/>
  <c r="L80" i="51"/>
  <c r="M81" i="51"/>
  <c r="M82" i="51"/>
  <c r="M83" i="51"/>
  <c r="M84" i="51"/>
  <c r="N84" i="51"/>
  <c r="Y43" i="61"/>
  <c r="P81" i="51" l="1"/>
  <c r="Q81" i="51" s="1"/>
  <c r="P83" i="51"/>
  <c r="Q83" i="51" s="1"/>
  <c r="P35" i="51"/>
  <c r="Q35" i="51" s="1"/>
  <c r="P33" i="51"/>
  <c r="Q33" i="51" s="1"/>
  <c r="P82" i="51"/>
  <c r="Q82" i="51" s="1"/>
  <c r="P80" i="51"/>
  <c r="Q80" i="51" s="1"/>
  <c r="P34" i="51"/>
  <c r="Q34" i="51" s="1"/>
  <c r="P79" i="51"/>
  <c r="Q79" i="51" s="1"/>
  <c r="P78" i="51"/>
  <c r="P32" i="51"/>
  <c r="Q32" i="51" s="1"/>
  <c r="P30" i="51"/>
  <c r="P31" i="51"/>
  <c r="Q31" i="51" s="1"/>
  <c r="G76" i="55"/>
  <c r="P37" i="51" l="1"/>
  <c r="Q30" i="51"/>
  <c r="Q37" i="51" s="1"/>
  <c r="P85" i="51"/>
  <c r="Q78" i="51"/>
  <c r="Q85" i="51" s="1"/>
  <c r="K75" i="55"/>
  <c r="F84" i="61"/>
  <c r="E84" i="61"/>
  <c r="N84" i="61" s="1"/>
  <c r="F83" i="61"/>
  <c r="E83" i="61"/>
  <c r="M83" i="61" s="1"/>
  <c r="F82" i="61"/>
  <c r="E82" i="61"/>
  <c r="N82" i="61" s="1"/>
  <c r="F81" i="61"/>
  <c r="E81" i="61"/>
  <c r="L81" i="61" s="1"/>
  <c r="F80" i="61"/>
  <c r="E80" i="61"/>
  <c r="R79" i="61"/>
  <c r="F79" i="61"/>
  <c r="E79" i="61"/>
  <c r="F78" i="61"/>
  <c r="E78" i="61"/>
  <c r="N78" i="61" s="1"/>
  <c r="F36" i="61"/>
  <c r="E36" i="61"/>
  <c r="I36" i="61" s="1"/>
  <c r="F35" i="61"/>
  <c r="E35" i="61"/>
  <c r="M35" i="61" s="1"/>
  <c r="F34" i="61"/>
  <c r="E34" i="61"/>
  <c r="H34" i="61" s="1"/>
  <c r="F33" i="61"/>
  <c r="E33" i="61"/>
  <c r="J33" i="61" s="1"/>
  <c r="F32" i="61"/>
  <c r="E32" i="61"/>
  <c r="R31" i="61"/>
  <c r="F31" i="61"/>
  <c r="E31" i="61"/>
  <c r="N31" i="61" s="1"/>
  <c r="F30" i="61"/>
  <c r="E30" i="61"/>
  <c r="I30" i="61" s="1"/>
  <c r="AP12" i="61"/>
  <c r="AP13" i="61" s="1"/>
  <c r="AP14" i="61" s="1"/>
  <c r="AP15" i="61" s="1"/>
  <c r="AP16" i="61" s="1"/>
  <c r="AP17" i="61" s="1"/>
  <c r="AP18" i="61" s="1"/>
  <c r="AP19" i="61" s="1"/>
  <c r="AP20" i="61" s="1"/>
  <c r="AP21" i="61" s="1"/>
  <c r="AP22" i="61" s="1"/>
  <c r="AP23" i="61" s="1"/>
  <c r="AP24" i="61" s="1"/>
  <c r="AP25" i="61" s="1"/>
  <c r="AP26" i="61" s="1"/>
  <c r="AP27" i="61" s="1"/>
  <c r="AP28" i="61" s="1"/>
  <c r="AP29" i="61" s="1"/>
  <c r="AP30" i="61" s="1"/>
  <c r="AP31" i="61" s="1"/>
  <c r="AP32" i="61" s="1"/>
  <c r="AP33" i="61" s="1"/>
  <c r="AP34" i="61" s="1"/>
  <c r="AP35" i="61" s="1"/>
  <c r="AP36" i="61" s="1"/>
  <c r="AP37" i="61" s="1"/>
  <c r="AP38" i="61" s="1"/>
  <c r="AP39" i="61" s="1"/>
  <c r="AP40" i="61" s="1"/>
  <c r="AP41" i="61" s="1"/>
  <c r="AP42" i="61" s="1"/>
  <c r="AP43" i="61" s="1"/>
  <c r="AP44" i="61" s="1"/>
  <c r="AP45" i="61" s="1"/>
  <c r="AP46" i="61" s="1"/>
  <c r="AP47" i="61" s="1"/>
  <c r="AP48" i="61" s="1"/>
  <c r="AP49" i="61" s="1"/>
  <c r="AP50" i="61" s="1"/>
  <c r="AP51" i="61" s="1"/>
  <c r="AP52" i="61" s="1"/>
  <c r="AP53" i="61" s="1"/>
  <c r="AP54" i="61" s="1"/>
  <c r="AP55" i="61" s="1"/>
  <c r="AP56" i="61" s="1"/>
  <c r="AP57" i="61" s="1"/>
  <c r="AP58" i="61" s="1"/>
  <c r="AP59" i="61" s="1"/>
  <c r="AP60" i="61" s="1"/>
  <c r="AP61" i="61" s="1"/>
  <c r="AP62" i="61" s="1"/>
  <c r="AP63" i="61" s="1"/>
  <c r="AP64" i="61" s="1"/>
  <c r="AP65" i="61" s="1"/>
  <c r="AP66" i="61" s="1"/>
  <c r="AP67" i="61" s="1"/>
  <c r="AP68" i="61" s="1"/>
  <c r="AP69" i="61" s="1"/>
  <c r="AP70" i="61" s="1"/>
  <c r="AP71" i="61" s="1"/>
  <c r="AP72" i="61" s="1"/>
  <c r="AP73" i="61" s="1"/>
  <c r="AP74" i="61" s="1"/>
  <c r="AP75" i="61" s="1"/>
  <c r="AP76" i="61" s="1"/>
  <c r="AP77" i="61" s="1"/>
  <c r="AP78" i="61" s="1"/>
  <c r="AP79" i="61" s="1"/>
  <c r="AP80" i="61" s="1"/>
  <c r="AP81" i="61" s="1"/>
  <c r="AP82" i="61" s="1"/>
  <c r="AP83" i="61" s="1"/>
  <c r="AP84" i="61" s="1"/>
  <c r="AP85" i="61" s="1"/>
  <c r="AP86" i="61" s="1"/>
  <c r="AP87" i="61" s="1"/>
  <c r="AP88" i="61" s="1"/>
  <c r="AP89" i="61" s="1"/>
  <c r="AP90" i="61" s="1"/>
  <c r="AP91" i="61" s="1"/>
  <c r="AP92" i="61" s="1"/>
  <c r="AP93" i="61" s="1"/>
  <c r="AP94" i="61" s="1"/>
  <c r="AP95" i="61" s="1"/>
  <c r="AP96" i="61" s="1"/>
  <c r="AP97" i="61" s="1"/>
  <c r="AP98" i="61" s="1"/>
  <c r="AP99" i="61" s="1"/>
  <c r="AP100" i="61" s="1"/>
  <c r="AP101" i="61" s="1"/>
  <c r="AP102" i="61" s="1"/>
  <c r="AP103" i="61" s="1"/>
  <c r="AP104" i="61" s="1"/>
  <c r="AP105" i="61" s="1"/>
  <c r="AP106" i="61" s="1"/>
  <c r="T34" i="51" l="1"/>
  <c r="T33" i="51" s="1"/>
  <c r="Q38" i="51" s="1"/>
  <c r="T82" i="51"/>
  <c r="T81" i="51" s="1"/>
  <c r="Q86" i="51" s="1"/>
  <c r="L36" i="61"/>
  <c r="M36" i="61"/>
  <c r="O80" i="61"/>
  <c r="H36" i="61"/>
  <c r="G36" i="61"/>
  <c r="N81" i="61"/>
  <c r="H31" i="61"/>
  <c r="H81" i="61"/>
  <c r="J81" i="61"/>
  <c r="O81" i="61"/>
  <c r="I81" i="61"/>
  <c r="M81" i="61"/>
  <c r="O32" i="61"/>
  <c r="M31" i="61"/>
  <c r="L31" i="61"/>
  <c r="M34" i="61"/>
  <c r="N34" i="61"/>
  <c r="I34" i="61"/>
  <c r="L34" i="61"/>
  <c r="J34" i="61"/>
  <c r="I31" i="61"/>
  <c r="G31" i="61"/>
  <c r="H82" i="61"/>
  <c r="J31" i="61"/>
  <c r="L33" i="61"/>
  <c r="K33" i="61"/>
  <c r="I82" i="61"/>
  <c r="M33" i="61"/>
  <c r="O30" i="61"/>
  <c r="G82" i="61"/>
  <c r="H78" i="61"/>
  <c r="N33" i="61"/>
  <c r="J78" i="61"/>
  <c r="M82" i="61"/>
  <c r="J82" i="61"/>
  <c r="L84" i="61"/>
  <c r="J84" i="61"/>
  <c r="K84" i="61"/>
  <c r="I78" i="61"/>
  <c r="J36" i="61"/>
  <c r="N36" i="61"/>
  <c r="G81" i="61"/>
  <c r="G80" i="61"/>
  <c r="G33" i="61"/>
  <c r="G78" i="61"/>
  <c r="L82" i="61"/>
  <c r="O36" i="61"/>
  <c r="Q36" i="61" s="1"/>
  <c r="H35" i="61"/>
  <c r="L78" i="61"/>
  <c r="K36" i="61"/>
  <c r="H33" i="61"/>
  <c r="H83" i="61"/>
  <c r="O31" i="61"/>
  <c r="L35" i="61"/>
  <c r="I84" i="61"/>
  <c r="M84" i="61"/>
  <c r="H84" i="61"/>
  <c r="K81" i="61"/>
  <c r="N80" i="61"/>
  <c r="G34" i="61"/>
  <c r="M78" i="61"/>
  <c r="O84" i="61"/>
  <c r="Q84" i="61" s="1"/>
  <c r="G84" i="61"/>
  <c r="K79" i="61"/>
  <c r="I33" i="61"/>
  <c r="N35" i="61"/>
  <c r="J35" i="61"/>
  <c r="K82" i="61"/>
  <c r="K78" i="61"/>
  <c r="O82" i="61"/>
  <c r="O78" i="61"/>
  <c r="K31" i="61"/>
  <c r="K34" i="61"/>
  <c r="O34" i="61"/>
  <c r="I35" i="61"/>
  <c r="K35" i="61"/>
  <c r="H30" i="61"/>
  <c r="M30" i="61"/>
  <c r="N30" i="61"/>
  <c r="K30" i="61"/>
  <c r="J30" i="61"/>
  <c r="L30" i="61"/>
  <c r="G30" i="61"/>
  <c r="J83" i="61"/>
  <c r="N83" i="61"/>
  <c r="K83" i="61"/>
  <c r="O83" i="61"/>
  <c r="L83" i="61"/>
  <c r="I83" i="61"/>
  <c r="G83" i="61"/>
  <c r="O33" i="61"/>
  <c r="L80" i="61"/>
  <c r="M80" i="61"/>
  <c r="K80" i="61"/>
  <c r="I80" i="61"/>
  <c r="H80" i="61"/>
  <c r="J80" i="61"/>
  <c r="I32" i="61"/>
  <c r="K32" i="61"/>
  <c r="N32" i="61"/>
  <c r="H32" i="61"/>
  <c r="L32" i="61"/>
  <c r="G32" i="61"/>
  <c r="J32" i="61"/>
  <c r="M32" i="61"/>
  <c r="G35" i="61"/>
  <c r="O35" i="61"/>
  <c r="H79" i="61"/>
  <c r="M79" i="61"/>
  <c r="N79" i="61"/>
  <c r="O79" i="61"/>
  <c r="I79" i="61"/>
  <c r="G79" i="61"/>
  <c r="J79" i="61"/>
  <c r="L79" i="61"/>
  <c r="P86" i="51" l="1"/>
  <c r="T83" i="51" s="1"/>
  <c r="R61" i="51" s="1"/>
  <c r="P38" i="51"/>
  <c r="T35" i="51" s="1"/>
  <c r="R13" i="51" s="1"/>
  <c r="P34" i="61"/>
  <c r="Q34" i="61" s="1"/>
  <c r="P31" i="61"/>
  <c r="Q31" i="61" s="1"/>
  <c r="P82" i="61"/>
  <c r="Q82" i="61" s="1"/>
  <c r="P81" i="61"/>
  <c r="Q81" i="61" s="1"/>
  <c r="P33" i="61"/>
  <c r="Q33" i="61" s="1"/>
  <c r="P78" i="61"/>
  <c r="Q78" i="61" s="1"/>
  <c r="P79" i="61"/>
  <c r="Q79" i="61" s="1"/>
  <c r="P83" i="61"/>
  <c r="Q83" i="61" s="1"/>
  <c r="P30" i="61"/>
  <c r="Q30" i="61" s="1"/>
  <c r="P35" i="61"/>
  <c r="Q35" i="61" s="1"/>
  <c r="P32" i="61"/>
  <c r="P80" i="61"/>
  <c r="Q80" i="61" s="1"/>
  <c r="P13" i="51" l="1"/>
  <c r="AC5" i="51" s="1"/>
  <c r="T9" i="51" s="1"/>
  <c r="P61" i="51"/>
  <c r="Q85" i="61"/>
  <c r="P85" i="61"/>
  <c r="P37" i="61"/>
  <c r="Q32" i="61"/>
  <c r="Q37" i="61" s="1"/>
  <c r="U16" i="51" l="1"/>
  <c r="T16" i="51" s="1"/>
  <c r="AA43" i="51" a="1"/>
  <c r="AA43" i="51" s="1"/>
  <c r="AC43" i="51" s="1"/>
  <c r="T57" i="51" s="1"/>
  <c r="AA5" i="51" a="1"/>
  <c r="AA5" i="51" s="1"/>
  <c r="T34" i="61"/>
  <c r="T33" i="61" s="1"/>
  <c r="Q38" i="61" s="1"/>
  <c r="T82" i="61"/>
  <c r="T81" i="61" s="1"/>
  <c r="Q86" i="61" s="1"/>
  <c r="U64" i="51" l="1"/>
  <c r="T64" i="51" s="1"/>
  <c r="S89" i="51"/>
  <c r="S90" i="51" s="1"/>
  <c r="P86" i="61"/>
  <c r="T83" i="61" s="1"/>
  <c r="P38" i="61"/>
  <c r="T35" i="61" s="1"/>
  <c r="R13" i="61" s="1"/>
  <c r="P13" i="61" s="1"/>
  <c r="AA5" i="61" l="1" a="1"/>
  <c r="AA5" i="61" s="1"/>
  <c r="AC5" i="61" s="1"/>
  <c r="T9" i="61" s="1"/>
  <c r="R61" i="61"/>
  <c r="U16" i="61" l="1"/>
  <c r="T16" i="61" s="1"/>
  <c r="P61" i="61"/>
  <c r="AC43" i="61" s="1"/>
  <c r="AA43" i="61" l="1" a="1"/>
  <c r="AA43" i="61" s="1"/>
  <c r="T57" i="61" s="1"/>
  <c r="U64" i="61" l="1"/>
  <c r="T64" i="61" s="1"/>
  <c r="S89" i="61"/>
  <c r="S90" i="6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Katherine Hsu</author>
  </authors>
  <commentList>
    <comment ref="P12" authorId="0" shapeId="0" xr:uid="{C5A24F6E-C7CC-4F19-AB87-E7425BDB8491}">
      <text>
        <r>
          <rPr>
            <sz val="10"/>
            <rFont val="Arial"/>
            <family val="2"/>
          </rPr>
          <t xml:space="preserve">Katherine Hsu:
hidden kW column, savings are calculated through ESP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<sst xmlns="http://schemas.openxmlformats.org/spreadsheetml/2006/main" count="835" uniqueCount="336">
  <si>
    <t>Business Energy Solutions</t>
  </si>
  <si>
    <t>Custom</t>
  </si>
  <si>
    <t>2026 Rebate Application</t>
  </si>
  <si>
    <t>Custom Measures for Existing Facilities</t>
  </si>
  <si>
    <t>General Custom</t>
  </si>
  <si>
    <t>Worksheet</t>
  </si>
  <si>
    <t>Please note:</t>
  </si>
  <si>
    <r>
      <t>Category</t>
    </r>
    <r>
      <rPr>
        <sz val="10"/>
        <rFont val="Arial"/>
        <family val="2"/>
      </rPr>
      <t xml:space="preserve">: </t>
    </r>
  </si>
  <si>
    <t>General Custom Worksheet Abridged Version</t>
  </si>
  <si>
    <r>
      <t>Measure</t>
    </r>
    <r>
      <rPr>
        <sz val="10"/>
        <rFont val="Arial"/>
        <family val="2"/>
      </rPr>
      <t xml:space="preserve">: </t>
    </r>
  </si>
  <si>
    <t>Any measures not covered by prescriptive, custom lighting or new construction worksheets.</t>
  </si>
  <si>
    <r>
      <t>Change</t>
    </r>
    <r>
      <rPr>
        <sz val="10"/>
        <rFont val="Arial"/>
        <family val="2"/>
      </rPr>
      <t>:</t>
    </r>
  </si>
  <si>
    <t>Use the Custom pg1 and Custom pg2 tabs for smaller custom projects that do not fit into any of the other prescriptive, custom, or new construction worksheets. Provide detailed project description including; existing equipment and control, new equipment and control, energy savings mechanism, and approach to calculating energy savings.</t>
  </si>
  <si>
    <r>
      <t>Category</t>
    </r>
    <r>
      <rPr>
        <sz val="10"/>
        <rFont val="Arial"/>
        <family val="2"/>
      </rPr>
      <t xml:space="preserve">:  </t>
    </r>
  </si>
  <si>
    <t>General Custom Worksheet Narrative Version</t>
  </si>
  <si>
    <r>
      <t>Measure</t>
    </r>
    <r>
      <rPr>
        <sz val="10"/>
        <rFont val="Arial"/>
        <family val="2"/>
      </rPr>
      <t xml:space="preserve">:  </t>
    </r>
  </si>
  <si>
    <t>Use the Narrative Based Worksheet for larger custom projects that need more explanation and detailed breakdown/analysis of equipment/processes installed.Provide detailed project description including; existing equipment and control, new equipment and control, energy savings mechanism, and approach to calculating energy savings.</t>
  </si>
  <si>
    <t>Incentive Amount</t>
  </si>
  <si>
    <t>All Custom Measures</t>
  </si>
  <si>
    <t>Incentive Cap revised to a maximum of 75% of measure cost.  Eligible savings are paid at $0.06/kWh annual savings.</t>
  </si>
  <si>
    <t>Submit Application to:</t>
  </si>
  <si>
    <t>tepbes@franklinenergy.com</t>
  </si>
  <si>
    <t>TEP Business Energy Solutions</t>
  </si>
  <si>
    <t>Tel: 1-866-472-8761</t>
  </si>
  <si>
    <t xml:space="preserve">Program updates will be posted at:  </t>
  </si>
  <si>
    <t>https://www.tep.com/business-energy-solutions/</t>
  </si>
  <si>
    <t>Revision Date: 8/24/2026</t>
  </si>
  <si>
    <t>Funded by TEP customers and approved by the Arizona Corporation Commission.</t>
  </si>
  <si>
    <t>TEP Custom Program</t>
  </si>
  <si>
    <t>General Submittal Requirements</t>
  </si>
  <si>
    <t>Before submitting your application, please review the items listed below.  If any of these are missing a program representative will contact you.  Until we have receive these items to complete the application, the appliaction will be put on hold.  While on hold a application will not be processed.</t>
  </si>
  <si>
    <t>1.  GENERAL ITEMS</t>
  </si>
  <si>
    <t>Specification Sheets</t>
  </si>
  <si>
    <t>●</t>
  </si>
  <si>
    <t xml:space="preserve">Manufacturer's specification/data sheets are required for all major equipment for custom measures.   Specification sheets should be the same as submitted by the Contractor to the Customer as part of the project submittal process. </t>
  </si>
  <si>
    <t>Plans/Calculations</t>
  </si>
  <si>
    <t>Projects with more than 10 units (motors, pumps, air handlers, etc)  must include a floor plan showing unit locations, unit names, and unit sizes.</t>
  </si>
  <si>
    <t xml:space="preserve">Custom Applications:  Equipment sizing calculations (load calcs) and energy savings calculations must be submitted as part of the application documentation. </t>
  </si>
  <si>
    <t xml:space="preserve">Custom Applications:  Project cost with detailed equipment schedule and installation costs must be submitted as part of the application documentation. </t>
  </si>
  <si>
    <t xml:space="preserve">Final Applications:  Final invoices documenting these costs must be must be included as part of the final application submission. </t>
  </si>
  <si>
    <t>Custom Incentive Worksheet</t>
  </si>
  <si>
    <t>Project Name:</t>
  </si>
  <si>
    <t>TEP Account No:</t>
  </si>
  <si>
    <t>Please attach supporting documents as described in the specifications. Do not use this form for projects where a custom or precriptive worksheet is available (custom lighting, new construction etc).  Applications using this form where specific worksheets exist will require a resubmittal using the applicable worksheet.</t>
  </si>
  <si>
    <t>Coincidence Factor</t>
  </si>
  <si>
    <t>Meaure Life UnAdjusted</t>
  </si>
  <si>
    <t>Measure Life Adjusted</t>
  </si>
  <si>
    <t>Coincidence Demand Savings (kW)</t>
  </si>
  <si>
    <t>Total kWh Savings</t>
  </si>
  <si>
    <t>Societal Benefit</t>
  </si>
  <si>
    <t>Societal Cost</t>
  </si>
  <si>
    <t>SCT</t>
  </si>
  <si>
    <t xml:space="preserve"> Item 1</t>
  </si>
  <si>
    <t>Description</t>
  </si>
  <si>
    <t>Rebate:</t>
  </si>
  <si>
    <t xml:space="preserve"> /kWh</t>
  </si>
  <si>
    <t>Project Description</t>
  </si>
  <si>
    <t>Category</t>
  </si>
  <si>
    <t>Measure Life</t>
  </si>
  <si>
    <t>End Use</t>
  </si>
  <si>
    <t>Rebate Subtotal</t>
  </si>
  <si>
    <t>Count</t>
  </si>
  <si>
    <t>Capacity $/kW-Year</t>
  </si>
  <si>
    <t>Measure Avoided Cost ($/kWh)</t>
  </si>
  <si>
    <t>Annual kWh Savings</t>
  </si>
  <si>
    <t>Load Shape</t>
  </si>
  <si>
    <t>Default_ML</t>
  </si>
  <si>
    <t>CDSF</t>
  </si>
  <si>
    <t>Avoided_Cost_Category</t>
  </si>
  <si>
    <t>L_AC_Res_HVAC</t>
  </si>
  <si>
    <t>Building_Envelope</t>
  </si>
  <si>
    <t>HVAC</t>
  </si>
  <si>
    <t>Baseline Equipment</t>
  </si>
  <si>
    <t>kW Savings</t>
  </si>
  <si>
    <t>Annual Oper. Hrs</t>
  </si>
  <si>
    <t>L_AC_Com_Motors</t>
  </si>
  <si>
    <t>Compressed_Air</t>
  </si>
  <si>
    <t>HVAC_w_Elec_Heat</t>
  </si>
  <si>
    <t>Description of existing equipment, conditions, or code baseline used for savings comparison</t>
  </si>
  <si>
    <t>L_AC_Com_HVAC</t>
  </si>
  <si>
    <t>Misc/Motors</t>
  </si>
  <si>
    <t>Measure Cost</t>
  </si>
  <si>
    <t>HVAC_Controls</t>
  </si>
  <si>
    <t>Refrigeration</t>
  </si>
  <si>
    <t>HVAC_Maintenance</t>
  </si>
  <si>
    <t>Proposed Equipment</t>
  </si>
  <si>
    <t>Fuel Impact</t>
  </si>
  <si>
    <t>Process</t>
  </si>
  <si>
    <t>Description of the efficient equipment or system installed, including quantity and key specs</t>
  </si>
  <si>
    <t>Motors</t>
  </si>
  <si>
    <t>L_AC_Com_Refrigeration</t>
  </si>
  <si>
    <t>Other</t>
  </si>
  <si>
    <t>Savings Mechanism</t>
  </si>
  <si>
    <t>Explanation of how the proposed measure reduces energy use relative to baseline</t>
  </si>
  <si>
    <t>Savings Calculation Method</t>
  </si>
  <si>
    <t>Description of how savings were calculated and by whom</t>
  </si>
  <si>
    <t>L_AC_Com_Daylighting</t>
  </si>
  <si>
    <t>Indoor Lighting</t>
  </si>
  <si>
    <t>L_AC_Com_Lighting_Interior</t>
  </si>
  <si>
    <t>L_AC_Com_Lighting_Exterior</t>
  </si>
  <si>
    <t>Outdoor Lighting</t>
  </si>
  <si>
    <t>Enter Operating Schedule and Days Closed Below</t>
  </si>
  <si>
    <t>L_AC_Com_RefCase_Lighting</t>
  </si>
  <si>
    <t>Refrigerated Lighting</t>
  </si>
  <si>
    <t>Day of Week</t>
  </si>
  <si>
    <t>Start Time</t>
  </si>
  <si>
    <t>End Time</t>
  </si>
  <si>
    <t>Start</t>
  </si>
  <si>
    <t>End</t>
  </si>
  <si>
    <t>m 0-6</t>
  </si>
  <si>
    <t xml:space="preserve">m 6-12 </t>
  </si>
  <si>
    <t>m 12-22</t>
  </si>
  <si>
    <t>m 22 24</t>
  </si>
  <si>
    <t>a 0-6</t>
  </si>
  <si>
    <t>a 6-12</t>
  </si>
  <si>
    <t>a 12-22</t>
  </si>
  <si>
    <t>a 22-24</t>
  </si>
  <si>
    <t>Total Hours</t>
  </si>
  <si>
    <t>On-peak</t>
  </si>
  <si>
    <t>Off-Peak</t>
  </si>
  <si>
    <t>Monday</t>
  </si>
  <si>
    <t>Days Closed per Year</t>
  </si>
  <si>
    <t>Tuesday</t>
  </si>
  <si>
    <t>Weeks Closed per Year</t>
  </si>
  <si>
    <t>L_AC_Com_HP</t>
  </si>
  <si>
    <t>HVAC w Elec Heat</t>
  </si>
  <si>
    <t>Wednesday</t>
  </si>
  <si>
    <t>Thursday</t>
  </si>
  <si>
    <t>Weeks/Year</t>
  </si>
  <si>
    <t>Res HVAC</t>
  </si>
  <si>
    <t>Friday</t>
  </si>
  <si>
    <t>Hours/Week</t>
  </si>
  <si>
    <t>Saturday</t>
  </si>
  <si>
    <t>Calculated Hours/Year</t>
  </si>
  <si>
    <t>Sunday</t>
  </si>
  <si>
    <t xml:space="preserve"> Item 2</t>
  </si>
  <si>
    <t>Both</t>
  </si>
  <si>
    <t>Societal Discount Rate (WACC)</t>
  </si>
  <si>
    <t>Line Loss Factor - Demand</t>
  </si>
  <si>
    <t>Line Loss Factor - Energy</t>
  </si>
  <si>
    <t>Capacity Reserve Factor</t>
  </si>
  <si>
    <t>Program Cost</t>
  </si>
  <si>
    <t>Project Completion Date</t>
  </si>
  <si>
    <t xml:space="preserve">Page 1 Custom Rebate SubTotal </t>
  </si>
  <si>
    <t xml:space="preserve">Custom Rebate Total </t>
  </si>
  <si>
    <t xml:space="preserve"> Item 3</t>
  </si>
  <si>
    <t xml:space="preserve"> Item 4</t>
  </si>
  <si>
    <t xml:space="preserve">Page 2 Custom Rebate SubTotal </t>
  </si>
  <si>
    <r>
      <t xml:space="preserve">TEP Custom Program Narrative Worksheet
</t>
    </r>
    <r>
      <rPr>
        <sz val="10"/>
        <rFont val="Calibri"/>
        <family val="2"/>
      </rPr>
      <t>This worksheet format may be helpful to describe more complex custom projects. The other worksheets should be used for simple custom projects.  Only one style of worksheet needs to be submitted with the custom application.   Do Not use this form for Custom Lighting Projects.  Applications using this form for Custom Lighting Projects will require a resubmittal using the Custom Lighting worksheet.  Note:  If there is a difference in lighting schedules between existing and new the new schedule can be entered in this form or with the supporting documentation.</t>
    </r>
  </si>
  <si>
    <t>This worksheet format may be helpful to describe more complex custom projects. The other worksheets should be used for simple custom projects.  Only one style of worksheet needs to be submitted with the custom application.   Do Not use this form for Custom Lighting Projects.  Applications using this form for Custom Lighting Projects will require a resubmittal using the Custom Lighting worksheet.  Note:  If there is a difference in lighting schedules between existing and new the new schedule can be entered in this form or with the supporting documentation.</t>
  </si>
  <si>
    <r>
      <t xml:space="preserve">The project will be:
</t>
    </r>
    <r>
      <rPr>
        <sz val="9"/>
        <rFont val="Calibri"/>
        <family val="2"/>
      </rPr>
      <t>(Select from dropdown at right =&gt;)</t>
    </r>
  </si>
  <si>
    <r>
      <t xml:space="preserve">Is the existing equipment operational:
</t>
    </r>
    <r>
      <rPr>
        <sz val="9"/>
        <rFont val="Calibri"/>
        <family val="2"/>
      </rPr>
      <t>(Select from dropdown at right =&gt; )</t>
    </r>
  </si>
  <si>
    <t xml:space="preserve">Yes </t>
  </si>
  <si>
    <t>Commercial Refrigeration</t>
  </si>
  <si>
    <r>
      <t xml:space="preserve">Please select major system that applies to project:
</t>
    </r>
    <r>
      <rPr>
        <sz val="8"/>
        <rFont val="Arial"/>
        <family val="2"/>
      </rPr>
      <t>(Select from dropdown at right =&gt;)</t>
    </r>
  </si>
  <si>
    <t>No</t>
  </si>
  <si>
    <t>New Equipment</t>
  </si>
  <si>
    <t>Industrial Refrigeration</t>
  </si>
  <si>
    <t>Project Scope:</t>
  </si>
  <si>
    <t>Replacement of Existing Equipment</t>
  </si>
  <si>
    <r>
      <t>If there is any change in the project scope or timeline, contact the Commercial Electric</t>
    </r>
    <r>
      <rPr>
        <i/>
        <sz val="10"/>
        <rFont val="Calibri"/>
        <family val="2"/>
      </rPr>
      <t xml:space="preserve"> </t>
    </r>
    <r>
      <rPr>
        <sz val="10"/>
        <rFont val="Calibri"/>
        <family val="2"/>
      </rPr>
      <t>team immediately. You will be asked to describe the changed scope in writing, and a revised reservation letter may need to be issued</t>
    </r>
    <r>
      <rPr>
        <sz val="11"/>
        <rFont val="Calibri"/>
        <family val="2"/>
      </rPr>
      <t>.</t>
    </r>
  </si>
  <si>
    <t>Both New Equipment and Replacement of Existing Equipment</t>
  </si>
  <si>
    <t>Process Cooling</t>
  </si>
  <si>
    <t>Compressed Air</t>
  </si>
  <si>
    <t>Existing System, if it is not past its useful life. Include system description, equipment age and operating efficiencies. Material and labor costs are $0.</t>
  </si>
  <si>
    <t xml:space="preserve">     Baseline or Existing System Summary</t>
  </si>
  <si>
    <t xml:space="preserve">Standard Practice (not high-efficiency) equipment if the system is new or the existing system is past its useful life. Provide the material and labor cost for the standard practice equipment
</t>
  </si>
  <si>
    <r>
      <t xml:space="preserve">Choose Baseline System Type
</t>
    </r>
    <r>
      <rPr>
        <sz val="9"/>
        <rFont val="Calibri"/>
        <family val="2"/>
      </rPr>
      <t>(Select from dropdown at right =&gt;)</t>
    </r>
  </si>
  <si>
    <t xml:space="preserve">Existing System, if it is not past its useful life. Include system description, equipment age and operating efficiencies. Material and labor costs are $0.
Standard Practice (not high-efficiency) equipment if the system is new or the existing system is past its useful life. Provide the material and labor cost for the standard practice equipment
</t>
  </si>
  <si>
    <t>Existing System</t>
  </si>
  <si>
    <t>Describe Baseline System</t>
  </si>
  <si>
    <t>Standard Practice</t>
  </si>
  <si>
    <t xml:space="preserve">     Proposed New System</t>
  </si>
  <si>
    <t xml:space="preserve">Provide a detailed description of the proposed system. Include the following information: proposed system description, existing equipment affected, operating efficiencies for new equipment, material costs, labor costs and expected useful life. Attach additional sheets as required </t>
  </si>
  <si>
    <t xml:space="preserve">     Calculation Methodology</t>
  </si>
  <si>
    <t>Describe method used to calculate energy savings (including spreadsheets and applicable data sheets that support methodology).  Attach additional sheets as required</t>
  </si>
  <si>
    <t xml:space="preserve">     Incentive Calculations</t>
  </si>
  <si>
    <t>Total Project Cost (internal labor costs are not to be included):</t>
  </si>
  <si>
    <t>Annual Electric Savings (in kWh):</t>
  </si>
  <si>
    <t>Annual Operating Hours:</t>
  </si>
  <si>
    <t>Simple Payback Period</t>
  </si>
  <si>
    <t>Estimated Demand Reduction (kW):</t>
  </si>
  <si>
    <t>Requested incentive @ $0.06 per kwh reduced annually:</t>
  </si>
  <si>
    <t>Incentive cannot exceed 50 percent of the incremental measure cost and must meet all program terms and conditions.</t>
  </si>
  <si>
    <t>TEP Avoided Costs</t>
  </si>
  <si>
    <t>UNSE Avoided Costs</t>
  </si>
  <si>
    <t>Lighting</t>
  </si>
  <si>
    <t>Miscellaneous/Motors</t>
  </si>
  <si>
    <t>Refrigeration/Plug Loads</t>
  </si>
  <si>
    <t>ACEER</t>
  </si>
  <si>
    <t>HotelRmCtrl</t>
  </si>
  <si>
    <t>Daylighting</t>
  </si>
  <si>
    <t>ExitSigns</t>
  </si>
  <si>
    <t>HIDOutdoor</t>
  </si>
  <si>
    <t>LEDRefrigStrip</t>
  </si>
  <si>
    <t>CoggedVBELT</t>
  </si>
  <si>
    <t>ComputerPMSystem</t>
  </si>
  <si>
    <t>HPWaterHeater</t>
  </si>
  <si>
    <t>SmartStrips</t>
  </si>
  <si>
    <t>ASHctrl</t>
  </si>
  <si>
    <t>Central Air Conditioners &lt;5.4 Ton</t>
  </si>
  <si>
    <t>Heat Pump &lt;5.4 Tons</t>
  </si>
  <si>
    <t>CanopyLED</t>
  </si>
  <si>
    <t>ComputerPMS</t>
  </si>
  <si>
    <t>VSDs</t>
  </si>
  <si>
    <t>ACSEER</t>
  </si>
  <si>
    <t>HPEER</t>
  </si>
  <si>
    <t>Delamping</t>
  </si>
  <si>
    <t>LEDTraffic</t>
  </si>
  <si>
    <t>InductionOut</t>
  </si>
  <si>
    <t>KitchenDCV</t>
  </si>
  <si>
    <t>DoorCloser</t>
  </si>
  <si>
    <t>Central Air Conditioners &gt;5.4 Ton</t>
  </si>
  <si>
    <t>Heat Pump &gt;5.4 Ton</t>
  </si>
  <si>
    <t> </t>
  </si>
  <si>
    <t>ExteriorHIDtoLED</t>
  </si>
  <si>
    <t>VendingMiser</t>
  </si>
  <si>
    <t>ChillersAirCool</t>
  </si>
  <si>
    <t>HPSEER</t>
  </si>
  <si>
    <t>HIDIndoor</t>
  </si>
  <si>
    <t>LEDOut</t>
  </si>
  <si>
    <t>LabFumeHood</t>
  </si>
  <si>
    <t>EFFCompressor</t>
  </si>
  <si>
    <t xml:space="preserve">Energy Management System </t>
  </si>
  <si>
    <t>HIDOut</t>
  </si>
  <si>
    <t>ChillersWaterCool</t>
  </si>
  <si>
    <t>PTHP</t>
  </si>
  <si>
    <t>InductionIndoor</t>
  </si>
  <si>
    <t>LEDTubesOutdoor</t>
  </si>
  <si>
    <t>AirComp</t>
  </si>
  <si>
    <t>EFFCondenser</t>
  </si>
  <si>
    <t>HVAC Test and Repair</t>
  </si>
  <si>
    <t>LEDHighBayIndoor</t>
  </si>
  <si>
    <t>CO2Sensor</t>
  </si>
  <si>
    <t>VRF</t>
  </si>
  <si>
    <t>LEDIndoor</t>
  </si>
  <si>
    <t>PSMHOut</t>
  </si>
  <si>
    <t>AirCompCyclingDryer</t>
  </si>
  <si>
    <t>EvapFanCtrls</t>
  </si>
  <si>
    <t>Programmable Thermostat</t>
  </si>
  <si>
    <t>LEDTubesOut</t>
  </si>
  <si>
    <t>COSensor</t>
  </si>
  <si>
    <t>LEDTubesIndoor</t>
  </si>
  <si>
    <t>AirCompDrainTrap</t>
  </si>
  <si>
    <t>FltgHeadControls</t>
  </si>
  <si>
    <t>Shade Screen</t>
  </si>
  <si>
    <t>HiEEVapFan</t>
  </si>
  <si>
    <t>Economizers</t>
  </si>
  <si>
    <t>OccSensor</t>
  </si>
  <si>
    <t>MotorsGreen</t>
  </si>
  <si>
    <t>StripCurtains</t>
  </si>
  <si>
    <t>EMSDelivery</t>
  </si>
  <si>
    <t>PremiumT8</t>
  </si>
  <si>
    <t>MotorsODP</t>
  </si>
  <si>
    <t>HiEFrigFreezers</t>
  </si>
  <si>
    <t>ProgTStats</t>
  </si>
  <si>
    <t>PSMHIndoor</t>
  </si>
  <si>
    <t>MotorsTEFC</t>
  </si>
  <si>
    <t>PTAC</t>
  </si>
  <si>
    <t>MotorsVSD</t>
  </si>
  <si>
    <t>ShadeScreens</t>
  </si>
  <si>
    <t>WindowFilms</t>
  </si>
  <si>
    <t>TestRpr</t>
  </si>
  <si>
    <t>RetroComm</t>
  </si>
  <si>
    <t>EUL</t>
  </si>
  <si>
    <t>Year</t>
  </si>
  <si>
    <t>*Capacity $/kW-year</t>
  </si>
  <si>
    <t>**Measure Avoided Cost ($/kWh)</t>
  </si>
  <si>
    <t>*Source: TEP Load Shape Librabry with Avoided Costs (7_14_2014)</t>
  </si>
  <si>
    <t>**Source: TEP Avoided Capacity 20140513_for 2015 and 2016</t>
  </si>
  <si>
    <t>Updated Year 1 to 2015_2014_05_08_LDW</t>
  </si>
  <si>
    <t>TEP</t>
  </si>
  <si>
    <t>Utility</t>
  </si>
  <si>
    <t>UNSE</t>
  </si>
  <si>
    <t>L_AC_Com_HP_HVAC_CLG</t>
  </si>
  <si>
    <t>L_AC_Com_HP_HVAC_HTG</t>
  </si>
  <si>
    <t>L_AC_Com_Lighting_TrEx</t>
  </si>
  <si>
    <t>L_AC_Com_Software</t>
  </si>
  <si>
    <t>L_AC_HomeEnergyReports</t>
  </si>
  <si>
    <t>L_AC_NightLights</t>
  </si>
  <si>
    <t>L_AC_Power</t>
  </si>
  <si>
    <t>L_AC_Res_AppTUL</t>
  </si>
  <si>
    <t>L_AC_Res_Behavior</t>
  </si>
  <si>
    <t>L_AC_Res_ClothesWasher</t>
  </si>
  <si>
    <t>L_AC_Res_Community</t>
  </si>
  <si>
    <t>L_AC_Res_DishWasher</t>
  </si>
  <si>
    <t>L_AC_Res_Eff_RoomAC</t>
  </si>
  <si>
    <t>L_AC_Res_HVAC_Clg_Htg</t>
  </si>
  <si>
    <t>L_AC_Res_HVAC_Elec</t>
  </si>
  <si>
    <t>L_AC_Res_K12</t>
  </si>
  <si>
    <t>L_AC_Res_Lighting</t>
  </si>
  <si>
    <t>L_AC_Res_LIW</t>
  </si>
  <si>
    <t>L_AC_Res_PoolPump</t>
  </si>
  <si>
    <t>L_AC_Res_Refrigerator</t>
  </si>
  <si>
    <t>L_AC_Res_ShadeTree</t>
  </si>
  <si>
    <t>L_AC_Res_Shower</t>
  </si>
  <si>
    <t>L_AC_Res_Water</t>
  </si>
  <si>
    <t>L_AC_Res_WaterHeater</t>
  </si>
  <si>
    <t>L_AC_SmartStats</t>
  </si>
  <si>
    <t>L_AC_Com_Connected_WH_Controller</t>
  </si>
  <si>
    <t>L_AC_Com_Electric_Batteries</t>
  </si>
  <si>
    <t>L_AC_Com_HVAC_ProgTstat</t>
  </si>
  <si>
    <t>L_AC_Com_Water</t>
  </si>
  <si>
    <t>L_AC_Res_Connected_WH_Controller</t>
  </si>
  <si>
    <t>L_AC_Res_ConnectedSRWH</t>
  </si>
  <si>
    <t>L_AC_Res_Eff_CeilingFan</t>
  </si>
  <si>
    <t>L_AC_Res_ElectricBatteriesAE</t>
  </si>
  <si>
    <t>L_AC_Res_ElectricBatteriesCMB</t>
  </si>
  <si>
    <t>L_AC_Res_ElectricBatteriesDF</t>
  </si>
  <si>
    <t>L_AC_Res_LIW_Lighting</t>
  </si>
  <si>
    <t>L_AC_Res_NightLight</t>
  </si>
  <si>
    <t>L_AC_Res_Pool_Pump_Controller_Opt1</t>
  </si>
  <si>
    <t>L_AC_Res_Pool_Pump_Controller_Opt2</t>
  </si>
  <si>
    <t>L_AC_Res_SmartTStat_AE</t>
  </si>
  <si>
    <t>L_AC_Res_SmartTStat_AE_DLC</t>
  </si>
  <si>
    <t>L_AC_Res_SmartTStat_AE_TOU</t>
  </si>
  <si>
    <t>L_AC_Res_SmartTStat_AE_TOU_DLC</t>
  </si>
  <si>
    <t>L_AC_Res_SmartTStat_DF</t>
  </si>
  <si>
    <t>L_AC_Res_SmartTStat_DF_DLC</t>
  </si>
  <si>
    <t>L_AC_Res_SmartTStat_DF_TOU</t>
  </si>
  <si>
    <t>L_AC_Res_SmartTStat_DF_TOU_DLC</t>
  </si>
  <si>
    <t>L_AC_Res_Water2</t>
  </si>
  <si>
    <t>L_AC_Res_Weather</t>
  </si>
  <si>
    <t>Change Date</t>
  </si>
  <si>
    <t>Notes</t>
  </si>
  <si>
    <t>Updated avoided cost tables to align with 2025-04-03 IAT, including custom program cost provided by Mike Penn in SCT</t>
  </si>
  <si>
    <t>Added SCT check for DNQ flag</t>
  </si>
  <si>
    <t>Updated date for 2026</t>
  </si>
  <si>
    <t>Updated Avoided Cost Tables</t>
  </si>
  <si>
    <t>Updated CDSF</t>
  </si>
  <si>
    <t>Updating Custom Description inputs</t>
  </si>
  <si>
    <t>kW Savings hidden</t>
  </si>
  <si>
    <t>Update coin demand factors</t>
  </si>
  <si>
    <t>Moved Submittal Req tab to the front, minor edits</t>
  </si>
  <si>
    <t>Cover tab, cap correction, detailed description notes</t>
  </si>
  <si>
    <t>Corrected incentive cap on Cover tab to 75%, Slight update to spec requirements on Submittal Requirements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</si>
</sst>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409]mmmm\ d\,\ yyyy;@"/>
    <numFmt numFmtId="167" formatCode="#,##0.0"/>
    <numFmt numFmtId="168" formatCode="[$-409]h:mm\ AM/PM;@"/>
    <numFmt numFmtId="169" formatCode="#,##0.00;[Red]\(#,##0.00\)"/>
    <numFmt numFmtId="170" formatCode="0.000000000000000"/>
    <numFmt numFmtId="171" formatCode="0.00000"/>
    <numFmt numFmtId="172" formatCode="0.0000000000"/>
    <numFmt numFmtId="173" formatCode="#,##0.00000"/>
    <numFmt numFmtId="174" formatCode="0.00000000000000000"/>
    <numFmt numFmtId="175" formatCode="0.000%"/>
    <numFmt numFmtId="176" formatCode="&quot;$&quot;#,##0.00000"/>
    <numFmt numFmtId="177" formatCode="0.000000000000"/>
  </numFmts>
  <fonts count="88">
    <font>
      <sz val="10"/>
      <name val="Arial"/>
    </font>
    <font>
      <sz val="11"/>
      <color theme="1"/>
      <name val="Calibri"/>
      <family val="2"/>
      <scheme val="minor"/>
    </font>
    <font>
      <b/>
      <sz val="10"/>
      <name val="Arial"/>
      <family val="2"/>
    </font>
    <font>
      <i/>
      <sz val="10"/>
      <name val="Arial"/>
      <family val="2"/>
    </font>
    <font>
      <b/>
      <sz val="22"/>
      <name val="Arial"/>
      <family val="2"/>
    </font>
    <font>
      <sz val="12"/>
      <name val="Arial"/>
      <family val="2"/>
    </font>
    <font>
      <sz val="11.5"/>
      <name val="Arial"/>
      <family val="2"/>
    </font>
    <font>
      <u/>
      <sz val="22"/>
      <color indexed="12"/>
      <name val="Arial"/>
      <family val="2"/>
    </font>
    <font>
      <b/>
      <sz val="20"/>
      <name val="Arial"/>
      <family val="2"/>
    </font>
    <font>
      <b/>
      <sz val="11.5"/>
      <color indexed="8"/>
      <name val="Arial"/>
      <family val="2"/>
    </font>
    <font>
      <sz val="11.5"/>
      <color indexed="8"/>
      <name val="Arial"/>
      <family val="2"/>
    </font>
    <font>
      <b/>
      <sz val="12"/>
      <name val="Arial"/>
      <family val="2"/>
    </font>
    <font>
      <sz val="10"/>
      <color indexed="8"/>
      <name val="Arial"/>
      <family val="2"/>
    </font>
    <font>
      <sz val="9"/>
      <name val="Arial"/>
      <family val="2"/>
    </font>
    <font>
      <sz val="8"/>
      <name val="Arial"/>
      <family val="2"/>
    </font>
    <font>
      <b/>
      <sz val="24"/>
      <name val="Arial"/>
      <family val="2"/>
    </font>
    <font>
      <b/>
      <sz val="12"/>
      <name val="Helv"/>
    </font>
    <font>
      <sz val="10"/>
      <color indexed="12"/>
      <name val="Helv"/>
    </font>
    <font>
      <b/>
      <sz val="10"/>
      <name val="Helv"/>
    </font>
    <font>
      <sz val="10"/>
      <color indexed="10"/>
      <name val="Arial"/>
      <family val="2"/>
    </font>
    <font>
      <sz val="10"/>
      <name val="Helv"/>
    </font>
    <font>
      <sz val="10"/>
      <color indexed="9"/>
      <name val="Arial"/>
      <family val="2"/>
    </font>
    <font>
      <sz val="10"/>
      <name val="Arial"/>
      <family val="2"/>
    </font>
    <font>
      <sz val="10"/>
      <name val="Arial"/>
      <family val="2"/>
    </font>
    <font>
      <sz val="11"/>
      <name val="Calibri"/>
      <family val="2"/>
    </font>
    <font>
      <sz val="10"/>
      <name val="Calibri"/>
      <family val="2"/>
    </font>
    <font>
      <i/>
      <sz val="10"/>
      <name val="Calibri"/>
      <family val="2"/>
    </font>
    <font>
      <sz val="9"/>
      <name val="Calibri"/>
      <family val="2"/>
    </font>
    <font>
      <b/>
      <sz val="14"/>
      <name val="Arial"/>
      <family val="2"/>
    </font>
    <font>
      <sz val="10"/>
      <name val="Arial MT"/>
    </font>
    <font>
      <b/>
      <sz val="20"/>
      <color indexed="9"/>
      <name val="Arial"/>
      <family val="2"/>
    </font>
    <font>
      <b/>
      <u/>
      <sz val="10"/>
      <name val="Arial"/>
      <family val="2"/>
    </font>
    <font>
      <b/>
      <i/>
      <sz val="10"/>
      <name val="Arial"/>
      <family val="2"/>
    </font>
    <font>
      <b/>
      <sz val="18"/>
      <name val="Arial"/>
      <family val="2"/>
    </font>
    <font>
      <b/>
      <sz val="18"/>
      <color indexed="62"/>
      <name val="Cambri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2"/>
      <name val="Times New Roman"/>
      <family val="1"/>
    </font>
    <font>
      <b/>
      <sz val="11"/>
      <color indexed="63"/>
      <name val="Calibri"/>
      <family val="2"/>
    </font>
    <font>
      <sz val="11"/>
      <color indexed="10"/>
      <name val="Calibri"/>
      <family val="2"/>
    </font>
    <font>
      <b/>
      <sz val="10"/>
      <color indexed="9"/>
      <name val="Arial"/>
      <family val="2"/>
    </font>
    <font>
      <b/>
      <sz val="10"/>
      <color indexed="10"/>
      <name val="Arial"/>
      <family val="2"/>
    </font>
    <font>
      <b/>
      <i/>
      <sz val="12"/>
      <name val="Arial"/>
      <family val="2"/>
    </font>
    <font>
      <sz val="10"/>
      <name val="Times New Roman"/>
      <family val="1"/>
    </font>
    <font>
      <u/>
      <sz val="11"/>
      <color indexed="12"/>
      <name val="Calibri"/>
      <family val="2"/>
    </font>
    <font>
      <u/>
      <sz val="7.5"/>
      <color indexed="12"/>
      <name val="Arial"/>
      <family val="2"/>
    </font>
    <font>
      <b/>
      <i/>
      <sz val="10"/>
      <color indexed="8"/>
      <name val="Arial"/>
      <family val="2"/>
    </font>
    <font>
      <b/>
      <sz val="11"/>
      <color indexed="16"/>
      <name val="Times New Roman"/>
      <family val="1"/>
    </font>
    <font>
      <b/>
      <sz val="10"/>
      <color indexed="13"/>
      <name val="Arial"/>
      <family val="2"/>
    </font>
    <font>
      <sz val="22"/>
      <color indexed="12"/>
      <name val="Arial"/>
      <family val="2"/>
    </font>
    <font>
      <b/>
      <sz val="22"/>
      <name val="Calibri"/>
      <family val="2"/>
    </font>
    <font>
      <sz val="11"/>
      <name val="Calibri"/>
      <family val="2"/>
      <scheme val="minor"/>
    </font>
    <font>
      <sz val="11"/>
      <color rgb="FF000000"/>
      <name val="Arial"/>
      <family val="2"/>
    </font>
    <font>
      <sz val="12"/>
      <color rgb="FF000000"/>
      <name val="Arial"/>
      <family val="2"/>
    </font>
    <font>
      <b/>
      <sz val="20"/>
      <color theme="3" tint="0.39997558519241921"/>
      <name val="Arial"/>
      <family val="2"/>
    </font>
    <font>
      <b/>
      <sz val="26"/>
      <color theme="3" tint="0.39997558519241921"/>
      <name val="Arial"/>
      <family val="2"/>
    </font>
    <font>
      <b/>
      <sz val="18"/>
      <color rgb="FFFF0000"/>
      <name val="Arial"/>
      <family val="2"/>
    </font>
    <font>
      <b/>
      <sz val="11"/>
      <color rgb="FF337867"/>
      <name val="Calibri"/>
      <family val="2"/>
    </font>
    <font>
      <sz val="10"/>
      <name val="Calibri"/>
      <family val="2"/>
      <scheme val="minor"/>
    </font>
    <font>
      <b/>
      <i/>
      <sz val="10"/>
      <color rgb="FFFF0000"/>
      <name val="Arial"/>
      <family val="2"/>
    </font>
    <font>
      <b/>
      <sz val="10"/>
      <color rgb="FFFF0000"/>
      <name val="Arial"/>
      <family val="2"/>
    </font>
    <font>
      <b/>
      <sz val="14"/>
      <color theme="0"/>
      <name val="Arial"/>
      <family val="2"/>
    </font>
    <font>
      <b/>
      <sz val="11"/>
      <color theme="1"/>
      <name val="Calibri"/>
      <family val="2"/>
      <scheme val="minor"/>
    </font>
    <font>
      <b/>
      <sz val="15"/>
      <name val="Calibri"/>
      <family val="2"/>
      <scheme val="minor"/>
    </font>
    <font>
      <b/>
      <sz val="10"/>
      <name val="Calibri"/>
      <family val="2"/>
      <scheme val="minor"/>
    </font>
    <font>
      <b/>
      <sz val="14"/>
      <color theme="1"/>
      <name val="Calibri"/>
      <family val="2"/>
      <scheme val="minor"/>
    </font>
    <font>
      <b/>
      <sz val="14"/>
      <color rgb="FF000000"/>
      <name val="Calibri"/>
      <family val="2"/>
    </font>
    <font>
      <sz val="11"/>
      <color rgb="FF000000"/>
      <name val="Calibri"/>
      <family val="2"/>
    </font>
    <font>
      <b/>
      <sz val="9"/>
      <name val="Calibri"/>
      <family val="2"/>
      <scheme val="minor"/>
    </font>
    <font>
      <sz val="9"/>
      <name val="Calibri"/>
      <family val="2"/>
      <scheme val="minor"/>
    </font>
    <font>
      <sz val="9"/>
      <color rgb="FF000000"/>
      <name val="Calibri"/>
      <family val="2"/>
      <scheme val="minor"/>
    </font>
    <font>
      <u/>
      <sz val="10"/>
      <name val="Arial"/>
      <family val="2"/>
    </font>
    <font>
      <sz val="8"/>
      <name val="Calibri"/>
      <family val="2"/>
      <scheme val="minor"/>
    </font>
    <font>
      <b/>
      <sz val="8"/>
      <name val="Calibri"/>
      <family val="2"/>
      <scheme val="minor"/>
    </font>
    <font>
      <b/>
      <sz val="10"/>
      <color rgb="FF000000"/>
      <name val="Arial"/>
      <family val="2"/>
    </font>
    <font>
      <sz val="10"/>
      <color theme="1"/>
      <name val="Calibri"/>
      <family val="2"/>
      <scheme val="minor"/>
    </font>
    <font>
      <u/>
      <sz val="11"/>
      <color indexed="12"/>
      <name val="Arial"/>
      <family val="2"/>
    </font>
    <font>
      <sz val="11"/>
      <color rgb="FF000000"/>
      <name val="Aptos Narrow"/>
      <family val="2"/>
    </font>
    <font>
      <i/>
      <sz val="10"/>
      <color theme="0" tint="-0.499984740745262"/>
      <name val="Arial"/>
      <family val="2"/>
    </font>
  </fonts>
  <fills count="44">
    <fill>
      <patternFill patternType="none"/>
    </fill>
    <fill>
      <patternFill patternType="gray125"/>
    </fill>
    <fill>
      <patternFill patternType="solid">
        <fgColor indexed="9"/>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3"/>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17"/>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rgb="FF000000"/>
      </patternFill>
    </fill>
    <fill>
      <patternFill patternType="solid">
        <fgColor theme="5" tint="0.79998168889431442"/>
        <bgColor rgb="FF000000"/>
      </patternFill>
    </fill>
    <fill>
      <patternFill patternType="solid">
        <fgColor theme="6" tint="0.79998168889431442"/>
        <bgColor rgb="FF000000"/>
      </patternFill>
    </fill>
    <fill>
      <patternFill patternType="solid">
        <fgColor theme="6" tint="0.59999389629810485"/>
        <bgColor indexed="64"/>
      </patternFill>
    </fill>
    <fill>
      <patternFill patternType="solid">
        <fgColor rgb="FF92D050"/>
        <bgColor indexed="64"/>
      </patternFill>
    </fill>
    <fill>
      <patternFill patternType="solid">
        <fgColor theme="6" tint="0.59999389629810485"/>
        <bgColor rgb="FF000000"/>
      </patternFill>
    </fill>
    <fill>
      <patternFill patternType="solid">
        <fgColor theme="5" tint="0.59999389629810485"/>
        <bgColor rgb="FF000000"/>
      </patternFill>
    </fill>
    <fill>
      <patternFill patternType="solid">
        <fgColor theme="4" tint="0.79998168889431442"/>
        <bgColor rgb="FF000000"/>
      </patternFill>
    </fill>
    <fill>
      <patternFill patternType="solid">
        <fgColor rgb="FFFF66FF"/>
        <bgColor indexed="64"/>
      </patternFill>
    </fill>
    <fill>
      <patternFill patternType="solid">
        <fgColor rgb="FFFFFFFF"/>
        <bgColor rgb="FF000000"/>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double">
        <color indexed="0"/>
      </top>
      <bottom/>
      <diagonal/>
    </border>
    <border>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rgb="FF000000"/>
      </right>
      <top/>
      <bottom/>
      <diagonal/>
    </border>
    <border>
      <left/>
      <right style="medium">
        <color rgb="FF000000"/>
      </right>
      <top/>
      <bottom style="medium">
        <color indexed="64"/>
      </bottom>
      <diagonal/>
    </border>
  </borders>
  <cellStyleXfs count="114">
    <xf numFmtId="0" fontId="0" fillId="0" borderId="0">
      <alignment horizontal="left"/>
    </xf>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5" borderId="0" applyNumberFormat="0" applyBorder="0" applyAlignment="0" applyProtection="0"/>
    <xf numFmtId="0" fontId="35" fillId="7" borderId="0" applyNumberFormat="0" applyBorder="0" applyAlignment="0" applyProtection="0"/>
    <xf numFmtId="0" fontId="35" fillId="4" borderId="0" applyNumberFormat="0" applyBorder="0" applyAlignment="0" applyProtection="0"/>
    <xf numFmtId="0" fontId="35" fillId="8" borderId="0" applyNumberFormat="0" applyBorder="0" applyAlignment="0" applyProtection="0"/>
    <xf numFmtId="0" fontId="35" fillId="7" borderId="0" applyNumberFormat="0" applyBorder="0" applyAlignment="0" applyProtection="0"/>
    <xf numFmtId="0" fontId="35" fillId="9" borderId="0" applyNumberFormat="0" applyBorder="0" applyAlignment="0" applyProtection="0"/>
    <xf numFmtId="0" fontId="35" fillId="8" borderId="0" applyNumberFormat="0" applyBorder="0" applyAlignment="0" applyProtection="0"/>
    <xf numFmtId="0" fontId="36" fillId="10" borderId="0" applyNumberFormat="0" applyBorder="0" applyAlignment="0" applyProtection="0"/>
    <xf numFmtId="0" fontId="36" fillId="4" borderId="0" applyNumberFormat="0" applyBorder="0" applyAlignment="0" applyProtection="0"/>
    <xf numFmtId="0" fontId="36" fillId="8" borderId="0" applyNumberFormat="0" applyBorder="0" applyAlignment="0" applyProtection="0"/>
    <xf numFmtId="0" fontId="36" fillId="7" borderId="0" applyNumberFormat="0" applyBorder="0" applyAlignment="0" applyProtection="0"/>
    <xf numFmtId="0" fontId="36" fillId="10" borderId="0" applyNumberFormat="0" applyBorder="0" applyAlignment="0" applyProtection="0"/>
    <xf numFmtId="0" fontId="36" fillId="4" borderId="0" applyNumberFormat="0" applyBorder="0" applyAlignment="0" applyProtection="0"/>
    <xf numFmtId="0" fontId="36" fillId="10"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0" borderId="0" applyNumberFormat="0" applyBorder="0" applyAlignment="0" applyProtection="0"/>
    <xf numFmtId="0" fontId="36" fillId="15" borderId="0" applyNumberFormat="0" applyBorder="0" applyAlignment="0" applyProtection="0"/>
    <xf numFmtId="0" fontId="37" fillId="16" borderId="0" applyNumberFormat="0" applyBorder="0" applyAlignment="0" applyProtection="0"/>
    <xf numFmtId="0" fontId="38" fillId="2" borderId="1" applyNumberFormat="0" applyAlignment="0" applyProtection="0"/>
    <xf numFmtId="0" fontId="39" fillId="17" borderId="2" applyNumberFormat="0" applyAlignment="0" applyProtection="0"/>
    <xf numFmtId="43" fontId="22" fillId="0" borderId="0" applyFont="0" applyFill="0" applyBorder="0" applyAlignment="0" applyProtection="0"/>
    <xf numFmtId="43" fontId="2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5" fillId="0" borderId="0" applyFont="0" applyFill="0" applyBorder="0" applyAlignment="0" applyProtection="0"/>
    <xf numFmtId="3" fontId="22" fillId="0" borderId="0" applyFont="0" applyFill="0" applyBorder="0" applyAlignment="0" applyProtection="0"/>
    <xf numFmtId="44" fontId="23"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 fillId="0" borderId="0" applyFont="0" applyFill="0" applyBorder="0" applyAlignment="0" applyProtection="0"/>
    <xf numFmtId="44" fontId="22" fillId="0" borderId="0" applyFont="0" applyFill="0" applyBorder="0" applyAlignment="0" applyProtection="0"/>
    <xf numFmtId="44" fontId="35" fillId="0" borderId="0" applyFont="0" applyFill="0" applyBorder="0" applyAlignment="0" applyProtection="0"/>
    <xf numFmtId="44" fontId="52" fillId="0" borderId="0" applyFont="0" applyFill="0" applyBorder="0" applyAlignment="0" applyProtection="0"/>
    <xf numFmtId="5" fontId="22" fillId="0" borderId="0" applyFont="0" applyFill="0" applyBorder="0" applyAlignment="0" applyProtection="0"/>
    <xf numFmtId="14" fontId="22" fillId="0" borderId="0" applyFont="0" applyFill="0" applyBorder="0" applyAlignment="0" applyProtection="0"/>
    <xf numFmtId="0" fontId="40" fillId="0" borderId="0" applyNumberFormat="0" applyFill="0" applyBorder="0" applyAlignment="0" applyProtection="0"/>
    <xf numFmtId="2" fontId="22" fillId="0" borderId="0" applyFont="0" applyFill="0" applyBorder="0" applyAlignment="0" applyProtection="0"/>
    <xf numFmtId="0" fontId="41" fillId="18" borderId="0" applyNumberFormat="0" applyBorder="0" applyAlignment="0" applyProtection="0"/>
    <xf numFmtId="0" fontId="33" fillId="0" borderId="0" applyNumberFormat="0" applyFont="0" applyFill="0" applyAlignment="0" applyProtection="0"/>
    <xf numFmtId="0" fontId="11" fillId="0" borderId="0" applyNumberFormat="0" applyFon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7"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43" fillId="8" borderId="1" applyNumberFormat="0" applyAlignment="0" applyProtection="0"/>
    <xf numFmtId="0" fontId="44" fillId="0" borderId="4" applyNumberFormat="0" applyFill="0" applyAlignment="0" applyProtection="0"/>
    <xf numFmtId="0" fontId="45" fillId="8" borderId="0" applyNumberFormat="0" applyBorder="0" applyAlignment="0" applyProtection="0"/>
    <xf numFmtId="0" fontId="22" fillId="0" borderId="0"/>
    <xf numFmtId="0" fontId="20" fillId="0" borderId="0"/>
    <xf numFmtId="0" fontId="29" fillId="0" borderId="0"/>
    <xf numFmtId="0" fontId="22" fillId="0" borderId="0">
      <alignment horizontal="left"/>
    </xf>
    <xf numFmtId="0" fontId="22" fillId="0" borderId="0">
      <alignment horizontal="left"/>
    </xf>
    <xf numFmtId="0" fontId="23" fillId="0" borderId="0">
      <alignment horizontal="left"/>
    </xf>
    <xf numFmtId="0" fontId="22" fillId="0" borderId="0">
      <alignment horizontal="left"/>
    </xf>
    <xf numFmtId="0" fontId="20" fillId="0" borderId="0"/>
    <xf numFmtId="0" fontId="20" fillId="0" borderId="0"/>
    <xf numFmtId="0" fontId="22" fillId="0" borderId="0">
      <alignment horizontal="left"/>
    </xf>
    <xf numFmtId="0" fontId="22" fillId="0" borderId="0">
      <alignment horizontal="left"/>
    </xf>
    <xf numFmtId="0" fontId="22" fillId="0" borderId="0"/>
    <xf numFmtId="0" fontId="22" fillId="0" borderId="0">
      <alignment horizontal="left"/>
    </xf>
    <xf numFmtId="0" fontId="5" fillId="0" borderId="0"/>
    <xf numFmtId="0" fontId="35" fillId="0" borderId="0"/>
    <xf numFmtId="0" fontId="5" fillId="0" borderId="0"/>
    <xf numFmtId="0" fontId="22" fillId="0" borderId="0">
      <alignment horizontal="left"/>
    </xf>
    <xf numFmtId="0" fontId="20" fillId="0" borderId="0"/>
    <xf numFmtId="0" fontId="22" fillId="0" borderId="0">
      <alignment horizontal="left"/>
    </xf>
    <xf numFmtId="0" fontId="35" fillId="0" borderId="0"/>
    <xf numFmtId="0" fontId="22" fillId="0" borderId="0">
      <alignment horizontal="left"/>
    </xf>
    <xf numFmtId="0" fontId="22" fillId="0" borderId="0">
      <alignment horizontal="left"/>
    </xf>
    <xf numFmtId="0" fontId="35" fillId="0" borderId="0"/>
    <xf numFmtId="0" fontId="22" fillId="0" borderId="0">
      <alignment horizontal="left"/>
    </xf>
    <xf numFmtId="0" fontId="20" fillId="0" borderId="0"/>
    <xf numFmtId="0" fontId="22" fillId="0" borderId="0"/>
    <xf numFmtId="0" fontId="29" fillId="0" borderId="0"/>
    <xf numFmtId="0" fontId="29" fillId="0" borderId="0"/>
    <xf numFmtId="0" fontId="29" fillId="0" borderId="0"/>
    <xf numFmtId="0" fontId="46" fillId="5" borderId="5" applyNumberFormat="0" applyFont="0" applyAlignment="0" applyProtection="0"/>
    <xf numFmtId="0" fontId="47" fillId="2" borderId="6" applyNumberFormat="0" applyAlignment="0" applyProtection="0"/>
    <xf numFmtId="169" fontId="12" fillId="2" borderId="0">
      <alignment horizontal="right"/>
    </xf>
    <xf numFmtId="169" fontId="12" fillId="2" borderId="0">
      <alignment horizontal="right"/>
    </xf>
    <xf numFmtId="0" fontId="55" fillId="11" borderId="0">
      <alignment horizontal="center"/>
    </xf>
    <xf numFmtId="0" fontId="55" fillId="11" borderId="0">
      <alignment horizontal="center"/>
    </xf>
    <xf numFmtId="0" fontId="49" fillId="19" borderId="7"/>
    <xf numFmtId="0" fontId="49" fillId="19" borderId="7"/>
    <xf numFmtId="0" fontId="56" fillId="20" borderId="7"/>
    <xf numFmtId="0" fontId="57" fillId="19" borderId="0" applyBorder="0">
      <alignment horizontal="centerContinuous"/>
    </xf>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3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2" fillId="0" borderId="0" applyFont="0" applyFill="0" applyBorder="0" applyAlignment="0" applyProtection="0"/>
    <xf numFmtId="0" fontId="34" fillId="0" borderId="0" applyNumberFormat="0" applyFill="0" applyBorder="0" applyAlignment="0" applyProtection="0"/>
    <xf numFmtId="0" fontId="22" fillId="0" borderId="8" applyNumberFormat="0" applyFont="0" applyBorder="0" applyAlignment="0" applyProtection="0"/>
    <xf numFmtId="0" fontId="48" fillId="0" borderId="0" applyNumberFormat="0" applyFill="0" applyBorder="0" applyAlignment="0" applyProtection="0"/>
    <xf numFmtId="0" fontId="1" fillId="0" borderId="0"/>
    <xf numFmtId="0" fontId="1" fillId="0" borderId="0"/>
    <xf numFmtId="44" fontId="1" fillId="0" borderId="0" applyFont="0" applyFill="0" applyBorder="0" applyAlignment="0" applyProtection="0"/>
  </cellStyleXfs>
  <cellXfs count="403">
    <xf numFmtId="0" fontId="0" fillId="0" borderId="0" xfId="0">
      <alignment horizontal="left"/>
    </xf>
    <xf numFmtId="0" fontId="24" fillId="21" borderId="9" xfId="0" applyFont="1" applyFill="1" applyBorder="1" applyAlignment="1">
      <alignment vertical="center"/>
    </xf>
    <xf numFmtId="0" fontId="24" fillId="21" borderId="0" xfId="0" applyFont="1" applyFill="1" applyAlignment="1">
      <alignment vertical="center"/>
    </xf>
    <xf numFmtId="0" fontId="24" fillId="21" borderId="10" xfId="0" applyFont="1" applyFill="1" applyBorder="1" applyAlignment="1">
      <alignment horizontal="left" vertical="center"/>
    </xf>
    <xf numFmtId="0" fontId="0" fillId="21" borderId="0" xfId="0" applyFill="1" applyProtection="1">
      <alignment horizontal="left"/>
      <protection hidden="1"/>
    </xf>
    <xf numFmtId="0" fontId="0" fillId="21" borderId="0" xfId="0" applyFill="1" applyProtection="1">
      <alignment horizontal="left"/>
      <protection locked="0"/>
    </xf>
    <xf numFmtId="0" fontId="0" fillId="21" borderId="0" xfId="0" applyFill="1" applyAlignment="1" applyProtection="1">
      <alignment horizontal="center"/>
      <protection hidden="1"/>
    </xf>
    <xf numFmtId="0" fontId="0" fillId="21" borderId="11" xfId="0" applyFill="1" applyBorder="1" applyAlignment="1" applyProtection="1">
      <alignment horizontal="center"/>
      <protection hidden="1"/>
    </xf>
    <xf numFmtId="0" fontId="22" fillId="21" borderId="0" xfId="65" applyFill="1">
      <alignment horizontal="left"/>
    </xf>
    <xf numFmtId="0" fontId="30" fillId="22" borderId="9" xfId="65" applyFont="1" applyFill="1" applyBorder="1" applyAlignment="1">
      <alignment vertical="center"/>
    </xf>
    <xf numFmtId="0" fontId="30" fillId="22" borderId="12" xfId="65" applyFont="1" applyFill="1" applyBorder="1" applyAlignment="1">
      <alignment vertical="center"/>
    </xf>
    <xf numFmtId="0" fontId="31" fillId="21" borderId="0" xfId="65" applyFont="1" applyFill="1">
      <alignment horizontal="left"/>
    </xf>
    <xf numFmtId="0" fontId="32" fillId="21" borderId="0" xfId="65" applyFont="1" applyFill="1">
      <alignment horizontal="left"/>
    </xf>
    <xf numFmtId="0" fontId="22" fillId="21" borderId="0" xfId="65" applyFill="1" applyAlignment="1">
      <alignment horizontal="left" wrapText="1"/>
    </xf>
    <xf numFmtId="0" fontId="22" fillId="21" borderId="0" xfId="65" applyFill="1" applyAlignment="1">
      <alignment horizontal="left" indent="3"/>
    </xf>
    <xf numFmtId="0" fontId="0" fillId="22" borderId="0" xfId="0" applyFill="1">
      <alignment horizontal="left"/>
    </xf>
    <xf numFmtId="0" fontId="15" fillId="21" borderId="0" xfId="0" applyFont="1" applyFill="1" applyAlignment="1" applyProtection="1">
      <alignment horizontal="center" vertical="center" wrapText="1"/>
      <protection hidden="1"/>
    </xf>
    <xf numFmtId="0" fontId="15" fillId="21" borderId="0" xfId="0" applyFont="1" applyFill="1" applyAlignment="1" applyProtection="1">
      <alignment vertical="center"/>
      <protection hidden="1"/>
    </xf>
    <xf numFmtId="0" fontId="9" fillId="21" borderId="0" xfId="0" applyFont="1" applyFill="1" applyAlignment="1" applyProtection="1">
      <alignment horizontal="center" vertical="center" wrapText="1"/>
      <protection hidden="1"/>
    </xf>
    <xf numFmtId="0" fontId="2" fillId="21" borderId="13" xfId="0" applyFont="1" applyFill="1" applyBorder="1" applyAlignment="1" applyProtection="1">
      <alignment horizontal="center" vertical="center"/>
      <protection hidden="1"/>
    </xf>
    <xf numFmtId="0" fontId="21" fillId="21" borderId="0" xfId="0" applyFont="1" applyFill="1" applyProtection="1">
      <alignment horizontal="left"/>
      <protection hidden="1"/>
    </xf>
    <xf numFmtId="0" fontId="13" fillId="21" borderId="10" xfId="0" applyFont="1" applyFill="1" applyBorder="1" applyAlignment="1" applyProtection="1">
      <alignment horizontal="center"/>
      <protection hidden="1"/>
    </xf>
    <xf numFmtId="0" fontId="0" fillId="21" borderId="14" xfId="0" applyFill="1" applyBorder="1" applyProtection="1">
      <alignment horizontal="left"/>
      <protection hidden="1"/>
    </xf>
    <xf numFmtId="0" fontId="13" fillId="21" borderId="14" xfId="0" applyFont="1" applyFill="1" applyBorder="1" applyProtection="1">
      <alignment horizontal="left"/>
      <protection hidden="1"/>
    </xf>
    <xf numFmtId="2" fontId="2" fillId="21" borderId="14" xfId="0" applyNumberFormat="1" applyFont="1" applyFill="1" applyBorder="1" applyAlignment="1" applyProtection="1">
      <alignment horizontal="center"/>
      <protection hidden="1"/>
    </xf>
    <xf numFmtId="0" fontId="13" fillId="21" borderId="15" xfId="0" applyFont="1" applyFill="1" applyBorder="1" applyAlignment="1" applyProtection="1">
      <alignment horizontal="center"/>
      <protection hidden="1"/>
    </xf>
    <xf numFmtId="0" fontId="13" fillId="21" borderId="11" xfId="0" applyFont="1" applyFill="1" applyBorder="1" applyProtection="1">
      <alignment horizontal="left"/>
      <protection hidden="1"/>
    </xf>
    <xf numFmtId="0" fontId="0" fillId="21" borderId="16" xfId="0" applyFill="1" applyBorder="1" applyProtection="1">
      <alignment horizontal="left"/>
      <protection hidden="1"/>
    </xf>
    <xf numFmtId="0" fontId="0" fillId="21" borderId="0" xfId="0" applyFill="1" applyAlignment="1">
      <alignment horizontal="center"/>
    </xf>
    <xf numFmtId="167" fontId="0" fillId="21" borderId="0" xfId="0" applyNumberFormat="1" applyFill="1" applyAlignment="1">
      <alignment horizontal="center"/>
    </xf>
    <xf numFmtId="0" fontId="0" fillId="21" borderId="0" xfId="0" applyFill="1">
      <alignment horizontal="left"/>
    </xf>
    <xf numFmtId="3" fontId="0" fillId="21" borderId="0" xfId="0" applyNumberFormat="1" applyFill="1" applyAlignment="1">
      <alignment horizontal="center"/>
    </xf>
    <xf numFmtId="3" fontId="0" fillId="21" borderId="0" xfId="0" applyNumberFormat="1" applyFill="1" applyAlignment="1" applyProtection="1">
      <alignment horizontal="center"/>
      <protection hidden="1"/>
    </xf>
    <xf numFmtId="0" fontId="9" fillId="21" borderId="0" xfId="0" applyFont="1" applyFill="1" applyAlignment="1" applyProtection="1">
      <alignment horizontal="center" vertical="center"/>
      <protection hidden="1"/>
    </xf>
    <xf numFmtId="0" fontId="6" fillId="21" borderId="0" xfId="0" applyFont="1" applyFill="1" applyAlignment="1" applyProtection="1">
      <alignment horizontal="center" vertical="center"/>
      <protection hidden="1"/>
    </xf>
    <xf numFmtId="0" fontId="11" fillId="21" borderId="0" xfId="0" applyFont="1" applyFill="1" applyAlignment="1" applyProtection="1">
      <alignment horizontal="right" vertical="center"/>
      <protection hidden="1"/>
    </xf>
    <xf numFmtId="166" fontId="10" fillId="21" borderId="0" xfId="0" applyNumberFormat="1" applyFont="1" applyFill="1" applyAlignment="1" applyProtection="1">
      <alignment vertical="center"/>
      <protection hidden="1"/>
    </xf>
    <xf numFmtId="0" fontId="0" fillId="22" borderId="18" xfId="0" applyFill="1" applyBorder="1">
      <alignment horizontal="left"/>
    </xf>
    <xf numFmtId="0" fontId="0" fillId="22" borderId="9" xfId="0" applyFill="1" applyBorder="1">
      <alignment horizontal="left"/>
    </xf>
    <xf numFmtId="0" fontId="0" fillId="22" borderId="12" xfId="0" applyFill="1" applyBorder="1">
      <alignment horizontal="left"/>
    </xf>
    <xf numFmtId="0" fontId="0" fillId="22" borderId="14" xfId="0" applyFill="1" applyBorder="1">
      <alignment horizontal="left"/>
    </xf>
    <xf numFmtId="0" fontId="60" fillId="22" borderId="0" xfId="0" applyFont="1" applyFill="1">
      <alignment horizontal="left"/>
    </xf>
    <xf numFmtId="0" fontId="0" fillId="22" borderId="11" xfId="0" applyFill="1" applyBorder="1">
      <alignment horizontal="left"/>
    </xf>
    <xf numFmtId="0" fontId="0" fillId="22" borderId="16" xfId="0" applyFill="1" applyBorder="1">
      <alignment horizontal="left"/>
    </xf>
    <xf numFmtId="0" fontId="0" fillId="22" borderId="0" xfId="0" applyFill="1" applyAlignment="1">
      <alignment vertical="top" wrapText="1"/>
    </xf>
    <xf numFmtId="0" fontId="60" fillId="23" borderId="20" xfId="0" applyFont="1" applyFill="1" applyBorder="1" applyAlignment="1" applyProtection="1">
      <alignment horizontal="center" vertical="center"/>
      <protection locked="0"/>
    </xf>
    <xf numFmtId="168" fontId="20" fillId="23" borderId="21" xfId="0" applyNumberFormat="1" applyFont="1" applyFill="1" applyBorder="1" applyAlignment="1" applyProtection="1">
      <alignment horizontal="center"/>
      <protection locked="0"/>
    </xf>
    <xf numFmtId="0" fontId="18" fillId="23" borderId="21" xfId="0" applyFont="1" applyFill="1" applyBorder="1" applyAlignment="1" applyProtection="1">
      <alignment horizontal="center"/>
      <protection locked="0"/>
    </xf>
    <xf numFmtId="0" fontId="22" fillId="22" borderId="0" xfId="65" applyFill="1">
      <alignment horizontal="left"/>
    </xf>
    <xf numFmtId="0" fontId="11" fillId="22" borderId="0" xfId="65" applyFont="1" applyFill="1" applyAlignment="1"/>
    <xf numFmtId="0" fontId="22" fillId="21" borderId="0" xfId="0" applyFont="1" applyFill="1" applyAlignment="1" applyProtection="1">
      <alignment vertical="center" wrapText="1"/>
      <protection hidden="1"/>
    </xf>
    <xf numFmtId="0" fontId="22" fillId="22" borderId="0" xfId="0" applyFont="1" applyFill="1" applyAlignment="1" applyProtection="1">
      <alignment vertical="center" wrapText="1"/>
      <protection hidden="1"/>
    </xf>
    <xf numFmtId="0" fontId="32" fillId="22" borderId="0" xfId="65" applyFont="1" applyFill="1">
      <alignment horizontal="left"/>
    </xf>
    <xf numFmtId="0" fontId="15" fillId="21" borderId="0" xfId="0" applyFont="1" applyFill="1" applyAlignment="1" applyProtection="1">
      <alignment horizontal="left" vertical="center" wrapText="1"/>
      <protection hidden="1"/>
    </xf>
    <xf numFmtId="0" fontId="22" fillId="21" borderId="21" xfId="0" applyFont="1" applyFill="1" applyBorder="1" applyAlignment="1" applyProtection="1">
      <alignment horizontal="left" vertical="center" wrapText="1"/>
      <protection hidden="1"/>
    </xf>
    <xf numFmtId="168" fontId="20" fillId="23" borderId="22" xfId="0" applyNumberFormat="1" applyFont="1" applyFill="1" applyBorder="1" applyAlignment="1" applyProtection="1">
      <alignment horizontal="center"/>
      <protection locked="0"/>
    </xf>
    <xf numFmtId="0" fontId="28" fillId="21" borderId="0" xfId="65" applyFont="1" applyFill="1">
      <alignment horizontal="left"/>
    </xf>
    <xf numFmtId="2" fontId="13" fillId="21" borderId="11" xfId="0" applyNumberFormat="1" applyFont="1" applyFill="1" applyBorder="1" applyAlignment="1" applyProtection="1">
      <alignment horizontal="center"/>
      <protection hidden="1"/>
    </xf>
    <xf numFmtId="0" fontId="22" fillId="21" borderId="0" xfId="65" applyFill="1" applyAlignment="1">
      <alignment horizontal="left" vertical="top" wrapText="1"/>
    </xf>
    <xf numFmtId="0" fontId="2" fillId="21" borderId="0" xfId="65" applyFont="1" applyFill="1" applyAlignment="1" applyProtection="1">
      <alignment horizontal="center"/>
      <protection hidden="1"/>
    </xf>
    <xf numFmtId="0" fontId="22" fillId="21" borderId="0" xfId="65" applyFill="1" applyProtection="1">
      <alignment horizontal="left"/>
      <protection hidden="1"/>
    </xf>
    <xf numFmtId="0" fontId="2" fillId="21" borderId="0" xfId="65" applyFont="1" applyFill="1" applyAlignment="1">
      <alignment horizontal="center" vertical="top"/>
    </xf>
    <xf numFmtId="0" fontId="22" fillId="21" borderId="0" xfId="0" applyFont="1" applyFill="1" applyAlignment="1">
      <alignment horizontal="left" vertical="center"/>
    </xf>
    <xf numFmtId="0" fontId="22" fillId="21" borderId="0" xfId="0" applyFont="1" applyFill="1" applyAlignment="1">
      <alignment horizontal="left" vertical="center" indent="2"/>
    </xf>
    <xf numFmtId="0" fontId="22" fillId="21" borderId="0" xfId="0" applyFont="1" applyFill="1" applyAlignment="1">
      <alignment horizontal="left" vertical="center" wrapText="1"/>
    </xf>
    <xf numFmtId="0" fontId="22" fillId="21" borderId="0" xfId="0" applyFont="1" applyFill="1" applyAlignment="1">
      <alignment horizontal="left" vertical="center" indent="4"/>
    </xf>
    <xf numFmtId="0" fontId="22" fillId="21" borderId="0" xfId="0" applyFont="1" applyFill="1" applyAlignment="1">
      <alignment horizontal="left" vertical="center" wrapText="1" indent="2"/>
    </xf>
    <xf numFmtId="0" fontId="2" fillId="24" borderId="26" xfId="0" applyFont="1" applyFill="1" applyBorder="1" applyAlignment="1" applyProtection="1">
      <protection hidden="1"/>
    </xf>
    <xf numFmtId="0" fontId="2" fillId="24" borderId="27" xfId="0" applyFont="1" applyFill="1" applyBorder="1" applyAlignment="1" applyProtection="1">
      <protection hidden="1"/>
    </xf>
    <xf numFmtId="0" fontId="2" fillId="24" borderId="9" xfId="0" applyFont="1" applyFill="1" applyBorder="1" applyAlignment="1" applyProtection="1">
      <protection hidden="1"/>
    </xf>
    <xf numFmtId="0" fontId="2" fillId="24" borderId="9" xfId="0" applyFont="1" applyFill="1" applyBorder="1" applyAlignment="1" applyProtection="1">
      <alignment horizontal="right" vertical="center"/>
      <protection hidden="1"/>
    </xf>
    <xf numFmtId="165" fontId="2" fillId="24" borderId="9" xfId="0" applyNumberFormat="1" applyFont="1" applyFill="1" applyBorder="1" applyAlignment="1" applyProtection="1">
      <alignment horizontal="right" vertical="center"/>
      <protection hidden="1"/>
    </xf>
    <xf numFmtId="0" fontId="2" fillId="24" borderId="28" xfId="0" applyFont="1" applyFill="1" applyBorder="1" applyAlignment="1" applyProtection="1">
      <alignment horizontal="left" vertical="center"/>
      <protection hidden="1"/>
    </xf>
    <xf numFmtId="0" fontId="22" fillId="21" borderId="0" xfId="65" applyFill="1" applyProtection="1">
      <alignment horizontal="left"/>
      <protection locked="0"/>
    </xf>
    <xf numFmtId="0" fontId="2" fillId="21" borderId="0" xfId="65" applyFont="1" applyFill="1">
      <alignment horizontal="left"/>
    </xf>
    <xf numFmtId="0" fontId="2" fillId="21" borderId="0" xfId="0" applyFont="1" applyFill="1" applyAlignment="1">
      <alignment horizontal="left" wrapText="1"/>
    </xf>
    <xf numFmtId="0" fontId="2" fillId="21" borderId="0" xfId="65" applyFont="1" applyFill="1" applyAlignment="1">
      <alignment horizontal="left" wrapText="1"/>
    </xf>
    <xf numFmtId="0" fontId="22" fillId="22" borderId="0" xfId="65" applyFill="1" applyProtection="1">
      <alignment horizontal="left"/>
      <protection hidden="1"/>
    </xf>
    <xf numFmtId="0" fontId="50" fillId="22" borderId="0" xfId="65" applyFont="1" applyFill="1" applyProtection="1">
      <alignment horizontal="left"/>
      <protection hidden="1"/>
    </xf>
    <xf numFmtId="0" fontId="22" fillId="21" borderId="0" xfId="65" applyFill="1" applyAlignment="1">
      <alignment horizontal="left" vertical="top"/>
    </xf>
    <xf numFmtId="0" fontId="22" fillId="21" borderId="0" xfId="65" applyFill="1" applyAlignment="1">
      <alignment vertical="top" wrapText="1"/>
    </xf>
    <xf numFmtId="0" fontId="2" fillId="21" borderId="18" xfId="65" applyFont="1" applyFill="1" applyBorder="1" applyAlignment="1">
      <alignment horizontal="left" vertical="top"/>
    </xf>
    <xf numFmtId="0" fontId="22" fillId="21" borderId="9" xfId="65" applyFill="1" applyBorder="1" applyAlignment="1">
      <alignment horizontal="left" vertical="top"/>
    </xf>
    <xf numFmtId="0" fontId="22" fillId="21" borderId="12" xfId="65" applyFill="1" applyBorder="1" applyAlignment="1">
      <alignment horizontal="left" vertical="top"/>
    </xf>
    <xf numFmtId="0" fontId="2" fillId="21" borderId="10" xfId="65" applyFont="1" applyFill="1" applyBorder="1" applyAlignment="1">
      <alignment horizontal="left" vertical="top"/>
    </xf>
    <xf numFmtId="0" fontId="22" fillId="21" borderId="14" xfId="65" applyFill="1" applyBorder="1" applyAlignment="1">
      <alignment horizontal="left" vertical="top"/>
    </xf>
    <xf numFmtId="0" fontId="22" fillId="21" borderId="14" xfId="65" applyFill="1" applyBorder="1" applyAlignment="1">
      <alignment horizontal="left" vertical="top" wrapText="1"/>
    </xf>
    <xf numFmtId="0" fontId="2" fillId="21" borderId="15" xfId="65" applyFont="1" applyFill="1" applyBorder="1" applyAlignment="1">
      <alignment horizontal="left" vertical="top"/>
    </xf>
    <xf numFmtId="0" fontId="33" fillId="21" borderId="0" xfId="65" applyFont="1" applyFill="1" applyAlignment="1" applyProtection="1">
      <protection hidden="1"/>
    </xf>
    <xf numFmtId="0" fontId="22" fillId="21" borderId="0" xfId="65" applyFill="1" applyAlignment="1" applyProtection="1">
      <protection hidden="1"/>
    </xf>
    <xf numFmtId="0" fontId="51" fillId="21" borderId="0" xfId="65" applyFont="1" applyFill="1" applyAlignment="1" applyProtection="1">
      <alignment horizontal="right"/>
      <protection hidden="1"/>
    </xf>
    <xf numFmtId="0" fontId="61" fillId="21" borderId="0" xfId="65" applyFont="1" applyFill="1" applyAlignment="1">
      <alignment horizontal="left" vertical="center" readingOrder="1"/>
    </xf>
    <xf numFmtId="0" fontId="22" fillId="21" borderId="29" xfId="0" applyFont="1" applyFill="1" applyBorder="1" applyAlignment="1" applyProtection="1">
      <alignment vertical="center" wrapText="1"/>
      <protection hidden="1"/>
    </xf>
    <xf numFmtId="0" fontId="22" fillId="23" borderId="21" xfId="65" applyFill="1" applyBorder="1" applyAlignment="1" applyProtection="1">
      <alignment horizontal="center" vertical="center" wrapText="1"/>
      <protection locked="0"/>
    </xf>
    <xf numFmtId="0" fontId="15" fillId="0" borderId="0" xfId="0" applyFont="1" applyAlignment="1" applyProtection="1">
      <alignment vertical="center"/>
      <protection hidden="1"/>
    </xf>
    <xf numFmtId="0" fontId="0" fillId="0" borderId="0" xfId="0" applyProtection="1">
      <alignment horizontal="left"/>
      <protection hidden="1"/>
    </xf>
    <xf numFmtId="0" fontId="0" fillId="0" borderId="0" xfId="0" applyProtection="1">
      <alignment horizontal="left"/>
      <protection locked="0"/>
    </xf>
    <xf numFmtId="0" fontId="9" fillId="0" borderId="0" xfId="0" applyFont="1" applyAlignment="1" applyProtection="1">
      <alignment horizontal="center" vertical="center" wrapText="1"/>
      <protection hidden="1"/>
    </xf>
    <xf numFmtId="168" fontId="17" fillId="0" borderId="0" xfId="0" applyNumberFormat="1" applyFont="1" applyAlignment="1" applyProtection="1">
      <alignment horizontal="center"/>
      <protection hidden="1"/>
    </xf>
    <xf numFmtId="0" fontId="11" fillId="0" borderId="0" xfId="0" applyFont="1" applyAlignment="1" applyProtection="1">
      <protection hidden="1"/>
    </xf>
    <xf numFmtId="165" fontId="0" fillId="0" borderId="0" xfId="0" applyNumberFormat="1" applyProtection="1">
      <alignment horizontal="left"/>
      <protection hidden="1"/>
    </xf>
    <xf numFmtId="0" fontId="24" fillId="21" borderId="15" xfId="0" applyFont="1" applyFill="1" applyBorder="1" applyAlignment="1" applyProtection="1">
      <alignment vertical="center"/>
      <protection hidden="1"/>
    </xf>
    <xf numFmtId="0" fontId="24" fillId="21" borderId="11" xfId="0" applyFont="1" applyFill="1" applyBorder="1" applyAlignment="1" applyProtection="1">
      <alignment vertical="center"/>
      <protection hidden="1"/>
    </xf>
    <xf numFmtId="0" fontId="24" fillId="21" borderId="16" xfId="0" applyFont="1" applyFill="1" applyBorder="1" applyAlignment="1" applyProtection="1">
      <alignment vertical="center"/>
      <protection hidden="1"/>
    </xf>
    <xf numFmtId="0" fontId="58" fillId="21" borderId="0" xfId="52" applyFont="1" applyFill="1" applyAlignment="1" applyProtection="1">
      <protection hidden="1"/>
    </xf>
    <xf numFmtId="0" fontId="22" fillId="22" borderId="17" xfId="0" applyFont="1" applyFill="1" applyBorder="1">
      <alignment horizontal="left"/>
    </xf>
    <xf numFmtId="0" fontId="22" fillId="22" borderId="18" xfId="0" applyFont="1" applyFill="1" applyBorder="1">
      <alignment horizontal="left"/>
    </xf>
    <xf numFmtId="0" fontId="22" fillId="22" borderId="19" xfId="0" applyFont="1" applyFill="1" applyBorder="1">
      <alignment horizontal="left"/>
    </xf>
    <xf numFmtId="0" fontId="22" fillId="22" borderId="10" xfId="0" applyFont="1" applyFill="1" applyBorder="1">
      <alignment horizontal="left"/>
    </xf>
    <xf numFmtId="0" fontId="22" fillId="22" borderId="15" xfId="0" applyFont="1" applyFill="1" applyBorder="1">
      <alignment horizontal="left"/>
    </xf>
    <xf numFmtId="0" fontId="22" fillId="22" borderId="0" xfId="0" applyFont="1" applyFill="1" applyAlignment="1">
      <alignment vertical="top" wrapText="1"/>
    </xf>
    <xf numFmtId="0" fontId="22" fillId="22" borderId="0" xfId="0" applyFont="1" applyFill="1" applyAlignment="1">
      <alignment vertical="top"/>
    </xf>
    <xf numFmtId="0" fontId="22" fillId="22" borderId="0" xfId="0" applyFont="1" applyFill="1">
      <alignment horizontal="left"/>
    </xf>
    <xf numFmtId="0" fontId="13" fillId="21" borderId="0" xfId="0" applyFont="1" applyFill="1" applyAlignment="1" applyProtection="1">
      <alignment horizontal="center"/>
      <protection hidden="1"/>
    </xf>
    <xf numFmtId="2" fontId="13" fillId="21" borderId="0" xfId="0" applyNumberFormat="1" applyFont="1" applyFill="1" applyAlignment="1" applyProtection="1">
      <alignment horizontal="center"/>
      <protection hidden="1"/>
    </xf>
    <xf numFmtId="0" fontId="13" fillId="21" borderId="0" xfId="0" applyFont="1" applyFill="1" applyProtection="1">
      <alignment horizontal="left"/>
      <protection hidden="1"/>
    </xf>
    <xf numFmtId="0" fontId="13" fillId="21" borderId="0" xfId="0" applyFont="1" applyFill="1" applyAlignment="1" applyProtection="1">
      <alignment horizontal="right"/>
      <protection hidden="1"/>
    </xf>
    <xf numFmtId="0" fontId="2" fillId="24" borderId="0" xfId="0" applyFont="1" applyFill="1" applyAlignment="1" applyProtection="1">
      <protection hidden="1"/>
    </xf>
    <xf numFmtId="0" fontId="72" fillId="0" borderId="0" xfId="111" applyFont="1"/>
    <xf numFmtId="0" fontId="1" fillId="0" borderId="0" xfId="111"/>
    <xf numFmtId="0" fontId="71" fillId="0" borderId="0" xfId="111" applyFont="1"/>
    <xf numFmtId="0" fontId="73" fillId="0" borderId="0" xfId="111" applyFont="1"/>
    <xf numFmtId="0" fontId="67" fillId="0" borderId="0" xfId="111" applyFont="1"/>
    <xf numFmtId="0" fontId="67" fillId="30" borderId="47" xfId="111" applyFont="1" applyFill="1" applyBorder="1"/>
    <xf numFmtId="0" fontId="67" fillId="30" borderId="33" xfId="111" applyFont="1" applyFill="1" applyBorder="1"/>
    <xf numFmtId="0" fontId="67" fillId="31" borderId="47" xfId="111" applyFont="1" applyFill="1" applyBorder="1"/>
    <xf numFmtId="0" fontId="67" fillId="31" borderId="32" xfId="111" applyFont="1" applyFill="1" applyBorder="1"/>
    <xf numFmtId="0" fontId="67" fillId="31" borderId="33" xfId="111" applyFont="1" applyFill="1" applyBorder="1"/>
    <xf numFmtId="0" fontId="67" fillId="33" borderId="47" xfId="111" applyFont="1" applyFill="1" applyBorder="1"/>
    <xf numFmtId="0" fontId="67" fillId="33" borderId="33" xfId="111" applyFont="1" applyFill="1" applyBorder="1"/>
    <xf numFmtId="0" fontId="67" fillId="30" borderId="51" xfId="111" applyFont="1" applyFill="1" applyBorder="1"/>
    <xf numFmtId="0" fontId="67" fillId="30" borderId="7" xfId="111" applyFont="1" applyFill="1" applyBorder="1"/>
    <xf numFmtId="0" fontId="67" fillId="31" borderId="51" xfId="111" applyFont="1" applyFill="1" applyBorder="1"/>
    <xf numFmtId="0" fontId="67" fillId="31" borderId="0" xfId="111" applyFont="1" applyFill="1"/>
    <xf numFmtId="0" fontId="67" fillId="31" borderId="7" xfId="111" applyFont="1" applyFill="1" applyBorder="1"/>
    <xf numFmtId="0" fontId="67" fillId="33" borderId="51" xfId="111" applyFont="1" applyFill="1" applyBorder="1"/>
    <xf numFmtId="0" fontId="67" fillId="33" borderId="7" xfId="111" applyFont="1" applyFill="1" applyBorder="1"/>
    <xf numFmtId="170" fontId="67" fillId="33" borderId="51" xfId="111" applyNumberFormat="1" applyFont="1" applyFill="1" applyBorder="1"/>
    <xf numFmtId="0" fontId="67" fillId="30" borderId="52" xfId="111" applyFont="1" applyFill="1" applyBorder="1"/>
    <xf numFmtId="0" fontId="67" fillId="30" borderId="34" xfId="111" applyFont="1" applyFill="1" applyBorder="1"/>
    <xf numFmtId="0" fontId="67" fillId="31" borderId="52" xfId="111" applyFont="1" applyFill="1" applyBorder="1"/>
    <xf numFmtId="0" fontId="67" fillId="31" borderId="24" xfId="111" applyFont="1" applyFill="1" applyBorder="1"/>
    <xf numFmtId="0" fontId="67" fillId="31" borderId="34" xfId="111" applyFont="1" applyFill="1" applyBorder="1"/>
    <xf numFmtId="170" fontId="67" fillId="33" borderId="52" xfId="111" applyNumberFormat="1" applyFont="1" applyFill="1" applyBorder="1"/>
    <xf numFmtId="0" fontId="67" fillId="33" borderId="34" xfId="111" applyFont="1" applyFill="1" applyBorder="1"/>
    <xf numFmtId="0" fontId="77" fillId="0" borderId="21" xfId="111" applyFont="1" applyBorder="1" applyAlignment="1">
      <alignment horizontal="center" wrapText="1"/>
    </xf>
    <xf numFmtId="0" fontId="77" fillId="27" borderId="21" xfId="111" applyFont="1" applyFill="1" applyBorder="1" applyAlignment="1">
      <alignment horizontal="center" wrapText="1"/>
    </xf>
    <xf numFmtId="0" fontId="77" fillId="28" borderId="21" xfId="111" applyFont="1" applyFill="1" applyBorder="1" applyAlignment="1">
      <alignment horizontal="center" wrapText="1"/>
    </xf>
    <xf numFmtId="0" fontId="77" fillId="29" borderId="21" xfId="111" applyFont="1" applyFill="1" applyBorder="1" applyAlignment="1">
      <alignment horizontal="center" wrapText="1"/>
    </xf>
    <xf numFmtId="1" fontId="1" fillId="0" borderId="0" xfId="111" applyNumberFormat="1"/>
    <xf numFmtId="170" fontId="1" fillId="0" borderId="0" xfId="111" applyNumberFormat="1"/>
    <xf numFmtId="0" fontId="67" fillId="25" borderId="47" xfId="111" applyFont="1" applyFill="1" applyBorder="1"/>
    <xf numFmtId="0" fontId="67" fillId="25" borderId="32" xfId="111" applyFont="1" applyFill="1" applyBorder="1"/>
    <xf numFmtId="0" fontId="67" fillId="25" borderId="33" xfId="111" applyFont="1" applyFill="1" applyBorder="1"/>
    <xf numFmtId="0" fontId="67" fillId="25" borderId="51" xfId="111" applyFont="1" applyFill="1" applyBorder="1"/>
    <xf numFmtId="0" fontId="67" fillId="25" borderId="0" xfId="111" applyFont="1" applyFill="1"/>
    <xf numFmtId="0" fontId="67" fillId="25" borderId="7" xfId="111" applyFont="1" applyFill="1" applyBorder="1"/>
    <xf numFmtId="170" fontId="67" fillId="25" borderId="51" xfId="111" applyNumberFormat="1" applyFont="1" applyFill="1" applyBorder="1"/>
    <xf numFmtId="170" fontId="67" fillId="25" borderId="52" xfId="111" applyNumberFormat="1" applyFont="1" applyFill="1" applyBorder="1"/>
    <xf numFmtId="0" fontId="67" fillId="25" borderId="24" xfId="111" applyFont="1" applyFill="1" applyBorder="1"/>
    <xf numFmtId="0" fontId="67" fillId="25" borderId="34" xfId="111" applyFont="1" applyFill="1" applyBorder="1"/>
    <xf numFmtId="0" fontId="77" fillId="37" borderId="21" xfId="111" applyFont="1" applyFill="1" applyBorder="1" applyAlignment="1">
      <alignment horizontal="center" wrapText="1"/>
    </xf>
    <xf numFmtId="0" fontId="76" fillId="0" borderId="0" xfId="0" applyFont="1" applyAlignment="1"/>
    <xf numFmtId="0" fontId="22" fillId="0" borderId="0" xfId="0" applyFont="1" applyProtection="1">
      <alignment horizontal="left"/>
      <protection hidden="1"/>
    </xf>
    <xf numFmtId="0" fontId="80" fillId="0" borderId="0" xfId="0" applyFont="1" applyProtection="1">
      <alignment horizontal="left"/>
      <protection hidden="1"/>
    </xf>
    <xf numFmtId="0" fontId="11" fillId="38" borderId="21" xfId="0" applyFont="1" applyFill="1" applyBorder="1" applyAlignment="1" applyProtection="1">
      <alignment horizontal="center" textRotation="90" wrapText="1"/>
      <protection hidden="1"/>
    </xf>
    <xf numFmtId="0" fontId="81" fillId="0" borderId="0" xfId="0" applyFont="1">
      <alignment horizontal="left"/>
    </xf>
    <xf numFmtId="0" fontId="81" fillId="0" borderId="21" xfId="0" applyFont="1" applyBorder="1" applyAlignment="1">
      <alignment horizontal="center"/>
    </xf>
    <xf numFmtId="0" fontId="82" fillId="0" borderId="21" xfId="0" applyFont="1" applyBorder="1" applyAlignment="1">
      <alignment horizontal="center"/>
    </xf>
    <xf numFmtId="0" fontId="82" fillId="38" borderId="21" xfId="0" applyFont="1" applyFill="1" applyBorder="1" applyAlignment="1">
      <alignment horizontal="center"/>
    </xf>
    <xf numFmtId="0" fontId="81" fillId="0" borderId="21" xfId="0" applyFont="1" applyBorder="1" applyAlignment="1">
      <alignment horizontal="center" vertical="center"/>
    </xf>
    <xf numFmtId="1" fontId="81" fillId="0" borderId="21" xfId="0" applyNumberFormat="1" applyFont="1" applyBorder="1" applyAlignment="1">
      <alignment horizontal="center" vertical="center"/>
    </xf>
    <xf numFmtId="174" fontId="81" fillId="38" borderId="21" xfId="0" applyNumberFormat="1" applyFont="1" applyFill="1" applyBorder="1" applyAlignment="1">
      <alignment horizontal="center" vertical="center"/>
    </xf>
    <xf numFmtId="0" fontId="81" fillId="0" borderId="21" xfId="0" applyFont="1" applyBorder="1" applyAlignment="1" applyProtection="1">
      <alignment horizontal="center" vertical="center"/>
      <protection locked="0"/>
    </xf>
    <xf numFmtId="174" fontId="81" fillId="0" borderId="21" xfId="0" applyNumberFormat="1" applyFont="1" applyBorder="1" applyAlignment="1">
      <alignment horizontal="center" vertical="center"/>
    </xf>
    <xf numFmtId="8" fontId="81" fillId="38" borderId="21" xfId="0" applyNumberFormat="1" applyFont="1" applyFill="1" applyBorder="1" applyAlignment="1">
      <alignment horizontal="center" vertical="center"/>
    </xf>
    <xf numFmtId="0" fontId="2" fillId="38" borderId="0" xfId="0" applyFont="1" applyFill="1" applyProtection="1">
      <alignment horizontal="left"/>
      <protection hidden="1"/>
    </xf>
    <xf numFmtId="0" fontId="22" fillId="38" borderId="0" xfId="0" applyFont="1" applyFill="1" applyProtection="1">
      <alignment horizontal="left"/>
      <protection hidden="1"/>
    </xf>
    <xf numFmtId="0" fontId="81" fillId="38" borderId="21" xfId="0" applyFont="1" applyFill="1" applyBorder="1" applyAlignment="1">
      <alignment horizontal="left" vertical="center"/>
    </xf>
    <xf numFmtId="0" fontId="81" fillId="38" borderId="21" xfId="0" applyFont="1" applyFill="1" applyBorder="1" applyAlignment="1"/>
    <xf numFmtId="0" fontId="81" fillId="38" borderId="21" xfId="0" applyFont="1" applyFill="1" applyBorder="1" applyAlignment="1" applyProtection="1">
      <alignment horizontal="center" vertical="center"/>
      <protection hidden="1"/>
    </xf>
    <xf numFmtId="1" fontId="81" fillId="38" borderId="21" xfId="0" applyNumberFormat="1" applyFont="1" applyFill="1" applyBorder="1" applyAlignment="1" applyProtection="1">
      <alignment horizontal="center" vertical="center"/>
      <protection locked="0"/>
    </xf>
    <xf numFmtId="171" fontId="81" fillId="38" borderId="21" xfId="0" applyNumberFormat="1" applyFont="1" applyFill="1" applyBorder="1" applyAlignment="1">
      <alignment horizontal="center" vertical="center"/>
    </xf>
    <xf numFmtId="173" fontId="81" fillId="38" borderId="21" xfId="0" applyNumberFormat="1" applyFont="1" applyFill="1" applyBorder="1" applyAlignment="1" applyProtection="1">
      <alignment horizontal="center" vertical="center"/>
      <protection locked="0"/>
    </xf>
    <xf numFmtId="8" fontId="81" fillId="38" borderId="21" xfId="0" applyNumberFormat="1" applyFont="1" applyFill="1" applyBorder="1" applyAlignment="1" applyProtection="1">
      <alignment horizontal="center" vertical="center"/>
      <protection hidden="1"/>
    </xf>
    <xf numFmtId="0" fontId="20" fillId="23" borderId="13" xfId="0" applyFont="1" applyFill="1" applyBorder="1" applyAlignment="1" applyProtection="1">
      <alignment horizontal="center"/>
      <protection locked="0"/>
    </xf>
    <xf numFmtId="0" fontId="75" fillId="40" borderId="48" xfId="111" applyFont="1" applyFill="1" applyBorder="1" applyAlignment="1">
      <alignment horizontal="center" wrapText="1"/>
    </xf>
    <xf numFmtId="0" fontId="67" fillId="33" borderId="54" xfId="111" applyFont="1" applyFill="1" applyBorder="1"/>
    <xf numFmtId="0" fontId="67" fillId="33" borderId="50" xfId="111" applyFont="1" applyFill="1" applyBorder="1"/>
    <xf numFmtId="170" fontId="67" fillId="33" borderId="50" xfId="111" applyNumberFormat="1" applyFont="1" applyFill="1" applyBorder="1"/>
    <xf numFmtId="170" fontId="67" fillId="33" borderId="53" xfId="111" applyNumberFormat="1" applyFont="1" applyFill="1" applyBorder="1"/>
    <xf numFmtId="0" fontId="77" fillId="32" borderId="21" xfId="111" applyFont="1" applyFill="1" applyBorder="1" applyAlignment="1">
      <alignment horizontal="center" wrapText="1"/>
    </xf>
    <xf numFmtId="0" fontId="84" fillId="30" borderId="55" xfId="0" applyFont="1" applyFill="1" applyBorder="1" applyAlignment="1"/>
    <xf numFmtId="0" fontId="67" fillId="30" borderId="56" xfId="0" applyFont="1" applyFill="1" applyBorder="1" applyAlignment="1"/>
    <xf numFmtId="0" fontId="84" fillId="30" borderId="57" xfId="0" applyFont="1" applyFill="1" applyBorder="1" applyAlignment="1"/>
    <xf numFmtId="0" fontId="67" fillId="30" borderId="58" xfId="0" applyFont="1" applyFill="1" applyBorder="1" applyAlignment="1"/>
    <xf numFmtId="0" fontId="84" fillId="30" borderId="51" xfId="0" applyFont="1" applyFill="1" applyBorder="1" applyAlignment="1"/>
    <xf numFmtId="14" fontId="0" fillId="0" borderId="0" xfId="0" applyNumberFormat="1">
      <alignment horizontal="left"/>
    </xf>
    <xf numFmtId="0" fontId="0" fillId="0" borderId="0" xfId="0" applyAlignment="1">
      <alignment horizontal="left" wrapText="1"/>
    </xf>
    <xf numFmtId="0" fontId="78" fillId="0" borderId="50" xfId="111" applyFont="1" applyBorder="1" applyAlignment="1">
      <alignment horizontal="center"/>
    </xf>
    <xf numFmtId="0" fontId="78" fillId="0" borderId="50" xfId="111" applyFont="1" applyBorder="1"/>
    <xf numFmtId="0" fontId="79" fillId="0" borderId="50" xfId="111" applyFont="1" applyBorder="1"/>
    <xf numFmtId="0" fontId="78" fillId="0" borderId="53" xfId="111" applyFont="1" applyBorder="1" applyAlignment="1">
      <alignment horizontal="center"/>
    </xf>
    <xf numFmtId="0" fontId="78" fillId="0" borderId="53" xfId="111" applyFont="1" applyBorder="1"/>
    <xf numFmtId="0" fontId="79" fillId="0" borderId="53" xfId="111" applyFont="1" applyBorder="1"/>
    <xf numFmtId="0" fontId="22" fillId="0" borderId="0" xfId="0" applyFont="1">
      <alignment horizontal="left"/>
    </xf>
    <xf numFmtId="2" fontId="81" fillId="38" borderId="21" xfId="0" applyNumberFormat="1" applyFont="1" applyFill="1" applyBorder="1" applyAlignment="1" applyProtection="1">
      <alignment horizontal="center" vertical="center"/>
      <protection hidden="1"/>
    </xf>
    <xf numFmtId="2" fontId="81" fillId="38" borderId="21" xfId="0" applyNumberFormat="1" applyFont="1" applyFill="1" applyBorder="1" applyAlignment="1" applyProtection="1">
      <alignment horizontal="center" vertical="center"/>
      <protection locked="0"/>
    </xf>
    <xf numFmtId="174" fontId="78" fillId="41" borderId="50" xfId="111" applyNumberFormat="1" applyFont="1" applyFill="1" applyBorder="1"/>
    <xf numFmtId="174" fontId="78" fillId="41" borderId="53" xfId="111" applyNumberFormat="1" applyFont="1" applyFill="1" applyBorder="1"/>
    <xf numFmtId="174" fontId="78" fillId="34" borderId="50" xfId="111" applyNumberFormat="1" applyFont="1" applyFill="1" applyBorder="1"/>
    <xf numFmtId="174" fontId="78" fillId="36" borderId="50" xfId="111" applyNumberFormat="1" applyFont="1" applyFill="1" applyBorder="1"/>
    <xf numFmtId="174" fontId="78" fillId="35" borderId="50" xfId="111" applyNumberFormat="1" applyFont="1" applyFill="1" applyBorder="1"/>
    <xf numFmtId="174" fontId="78" fillId="34" borderId="53" xfId="111" applyNumberFormat="1" applyFont="1" applyFill="1" applyBorder="1"/>
    <xf numFmtId="174" fontId="78" fillId="36" borderId="53" xfId="111" applyNumberFormat="1" applyFont="1" applyFill="1" applyBorder="1"/>
    <xf numFmtId="174" fontId="78" fillId="35" borderId="53" xfId="111" applyNumberFormat="1" applyFont="1" applyFill="1" applyBorder="1"/>
    <xf numFmtId="0" fontId="81" fillId="0" borderId="21" xfId="0" applyFont="1" applyBorder="1" applyAlignment="1"/>
    <xf numFmtId="0" fontId="81" fillId="0" borderId="21" xfId="0" applyFont="1" applyBorder="1" applyAlignment="1">
      <alignment horizontal="left" vertical="center"/>
    </xf>
    <xf numFmtId="0" fontId="85" fillId="21" borderId="0" xfId="52" applyFont="1" applyFill="1" applyAlignment="1" applyProtection="1">
      <protection hidden="1"/>
    </xf>
    <xf numFmtId="14" fontId="22" fillId="0" borderId="0" xfId="65" applyNumberFormat="1">
      <alignment horizontal="left"/>
    </xf>
    <xf numFmtId="0" fontId="22" fillId="0" borderId="0" xfId="65">
      <alignment horizontal="left"/>
    </xf>
    <xf numFmtId="14" fontId="22" fillId="0" borderId="0" xfId="0" applyNumberFormat="1" applyFont="1">
      <alignment horizontal="left"/>
    </xf>
    <xf numFmtId="0" fontId="86" fillId="0" borderId="0" xfId="0" applyFont="1" applyAlignment="1"/>
    <xf numFmtId="0" fontId="0" fillId="0" borderId="0" xfId="0" applyAlignment="1"/>
    <xf numFmtId="177" fontId="0" fillId="0" borderId="0" xfId="0" applyNumberFormat="1" applyAlignment="1"/>
    <xf numFmtId="8" fontId="19" fillId="21" borderId="14" xfId="0" applyNumberFormat="1" applyFont="1" applyFill="1" applyBorder="1" applyAlignment="1" applyProtection="1">
      <alignment horizontal="center" vertical="center" wrapText="1"/>
      <protection hidden="1"/>
    </xf>
    <xf numFmtId="172" fontId="81" fillId="42" borderId="21" xfId="0" applyNumberFormat="1" applyFont="1" applyFill="1" applyBorder="1" applyAlignment="1" applyProtection="1">
      <alignment horizontal="center" vertical="center"/>
      <protection hidden="1"/>
    </xf>
    <xf numFmtId="0" fontId="22" fillId="42" borderId="0" xfId="0" applyFont="1" applyFill="1" applyProtection="1">
      <alignment horizontal="left"/>
      <protection hidden="1"/>
    </xf>
    <xf numFmtId="0" fontId="2" fillId="0" borderId="0" xfId="0" applyFont="1">
      <alignment horizontal="left"/>
    </xf>
    <xf numFmtId="0" fontId="22" fillId="21" borderId="0" xfId="65" applyFill="1" applyAlignment="1" applyProtection="1">
      <alignment horizontal="center"/>
      <protection hidden="1"/>
    </xf>
    <xf numFmtId="0" fontId="22" fillId="43" borderId="0" xfId="0" applyFont="1" applyFill="1" applyAlignment="1">
      <alignment horizontal="left" wrapText="1"/>
    </xf>
    <xf numFmtId="0" fontId="22" fillId="43" borderId="61" xfId="0" applyFont="1" applyFill="1" applyBorder="1" applyAlignment="1">
      <alignment horizontal="left" wrapText="1"/>
    </xf>
    <xf numFmtId="0" fontId="63" fillId="21" borderId="0" xfId="65" applyFont="1" applyFill="1" applyAlignment="1" applyProtection="1">
      <alignment horizontal="center"/>
      <protection hidden="1"/>
    </xf>
    <xf numFmtId="0" fontId="33" fillId="21" borderId="0" xfId="65" applyFont="1" applyFill="1" applyAlignment="1" applyProtection="1">
      <alignment horizontal="center"/>
      <protection hidden="1"/>
    </xf>
    <xf numFmtId="0" fontId="22" fillId="21" borderId="0" xfId="65" applyFill="1" applyAlignment="1">
      <alignment horizontal="left" vertical="top" wrapText="1"/>
    </xf>
    <xf numFmtId="0" fontId="22" fillId="21" borderId="14" xfId="65" applyFill="1" applyBorder="1" applyAlignment="1">
      <alignment horizontal="left" vertical="top" wrapText="1"/>
    </xf>
    <xf numFmtId="0" fontId="85" fillId="21" borderId="0" xfId="52" applyFont="1" applyFill="1" applyAlignment="1" applyProtection="1">
      <alignment horizontal="left"/>
      <protection hidden="1"/>
    </xf>
    <xf numFmtId="0" fontId="62" fillId="0" borderId="0" xfId="65" applyFont="1" applyAlignment="1">
      <alignment horizontal="center" vertical="center" readingOrder="1"/>
    </xf>
    <xf numFmtId="0" fontId="22" fillId="43" borderId="11" xfId="0" applyFont="1" applyFill="1" applyBorder="1" applyAlignment="1">
      <alignment horizontal="left" wrapText="1"/>
    </xf>
    <xf numFmtId="0" fontId="22" fillId="43" borderId="62" xfId="0" applyFont="1" applyFill="1" applyBorder="1" applyAlignment="1">
      <alignment horizontal="left" wrapText="1"/>
    </xf>
    <xf numFmtId="0" fontId="22" fillId="0" borderId="0" xfId="0" applyFont="1" applyAlignment="1">
      <alignment horizontal="center"/>
    </xf>
    <xf numFmtId="0" fontId="15" fillId="21" borderId="0" xfId="65" applyFont="1" applyFill="1" applyAlignment="1" applyProtection="1">
      <alignment horizontal="center"/>
      <protection hidden="1"/>
    </xf>
    <xf numFmtId="0" fontId="15" fillId="21" borderId="0" xfId="65" applyFont="1" applyFill="1" applyAlignment="1" applyProtection="1">
      <alignment horizontal="center" wrapText="1"/>
      <protection hidden="1"/>
    </xf>
    <xf numFmtId="0" fontId="64" fillId="21" borderId="0" xfId="65" applyFont="1" applyFill="1" applyAlignment="1" applyProtection="1">
      <alignment horizontal="center"/>
      <protection hidden="1"/>
    </xf>
    <xf numFmtId="0" fontId="65" fillId="21" borderId="0" xfId="65" applyFont="1" applyFill="1" applyAlignment="1">
      <alignment horizontal="center"/>
    </xf>
    <xf numFmtId="0" fontId="2" fillId="21" borderId="11" xfId="65" applyFont="1" applyFill="1" applyBorder="1" applyAlignment="1">
      <alignment horizontal="center"/>
    </xf>
    <xf numFmtId="0" fontId="8" fillId="21" borderId="0" xfId="65" applyFont="1" applyFill="1" applyAlignment="1" applyProtection="1">
      <alignment horizontal="left" vertical="center"/>
      <protection hidden="1"/>
    </xf>
    <xf numFmtId="0" fontId="68" fillId="21" borderId="0" xfId="65" applyFont="1" applyFill="1" applyAlignment="1">
      <alignment horizontal="left" vertical="top" wrapText="1"/>
    </xf>
    <xf numFmtId="0" fontId="69" fillId="21" borderId="0" xfId="65" applyFont="1" applyFill="1" applyAlignment="1">
      <alignment horizontal="left" vertical="top"/>
    </xf>
    <xf numFmtId="166" fontId="10" fillId="23" borderId="40" xfId="0" applyNumberFormat="1" applyFont="1" applyFill="1" applyBorder="1" applyAlignment="1" applyProtection="1">
      <alignment horizontal="center" vertical="center"/>
      <protection locked="0"/>
    </xf>
    <xf numFmtId="166" fontId="10" fillId="23" borderId="41" xfId="0" applyNumberFormat="1" applyFont="1" applyFill="1" applyBorder="1" applyAlignment="1" applyProtection="1">
      <alignment horizontal="center" vertical="center"/>
      <protection locked="0"/>
    </xf>
    <xf numFmtId="8" fontId="0" fillId="21" borderId="38" xfId="0" applyNumberFormat="1" applyFill="1" applyBorder="1" applyAlignment="1" applyProtection="1">
      <alignment horizontal="center" vertical="center"/>
      <protection hidden="1"/>
    </xf>
    <xf numFmtId="0" fontId="0" fillId="21" borderId="39" xfId="0" applyFill="1" applyBorder="1" applyAlignment="1" applyProtection="1">
      <alignment horizontal="center" vertical="center"/>
      <protection hidden="1"/>
    </xf>
    <xf numFmtId="0" fontId="11" fillId="0" borderId="0" xfId="0" applyFont="1" applyAlignment="1" applyProtection="1">
      <alignment horizontal="center"/>
      <protection hidden="1"/>
    </xf>
    <xf numFmtId="8" fontId="19" fillId="21" borderId="36" xfId="0" applyNumberFormat="1" applyFont="1" applyFill="1" applyBorder="1" applyAlignment="1" applyProtection="1">
      <alignment horizontal="center" vertical="center" wrapText="1"/>
      <protection hidden="1"/>
    </xf>
    <xf numFmtId="8" fontId="19" fillId="21" borderId="37" xfId="0" applyNumberFormat="1" applyFont="1" applyFill="1" applyBorder="1" applyAlignment="1" applyProtection="1">
      <alignment horizontal="center" vertical="center" wrapText="1"/>
      <protection hidden="1"/>
    </xf>
    <xf numFmtId="165" fontId="5" fillId="23" borderId="30" xfId="0" applyNumberFormat="1" applyFont="1" applyFill="1" applyBorder="1" applyAlignment="1" applyProtection="1">
      <alignment horizontal="center" vertical="center"/>
      <protection locked="0"/>
    </xf>
    <xf numFmtId="165" fontId="5" fillId="23" borderId="48" xfId="0" applyNumberFormat="1" applyFont="1" applyFill="1" applyBorder="1" applyAlignment="1" applyProtection="1">
      <alignment horizontal="center" vertical="center"/>
      <protection locked="0"/>
    </xf>
    <xf numFmtId="0" fontId="3" fillId="21" borderId="10" xfId="0" applyFont="1" applyFill="1" applyBorder="1" applyAlignment="1" applyProtection="1">
      <alignment horizontal="center"/>
      <protection hidden="1"/>
    </xf>
    <xf numFmtId="0" fontId="3" fillId="21" borderId="0" xfId="0" applyFont="1" applyFill="1" applyAlignment="1" applyProtection="1">
      <alignment horizontal="center"/>
      <protection hidden="1"/>
    </xf>
    <xf numFmtId="0" fontId="3" fillId="21" borderId="14" xfId="0" applyFont="1" applyFill="1" applyBorder="1" applyAlignment="1" applyProtection="1">
      <alignment horizontal="center"/>
      <protection hidden="1"/>
    </xf>
    <xf numFmtId="0" fontId="9" fillId="21" borderId="26" xfId="0" applyFont="1" applyFill="1" applyBorder="1" applyAlignment="1" applyProtection="1">
      <alignment horizontal="center" vertical="center"/>
      <protection hidden="1"/>
    </xf>
    <xf numFmtId="0" fontId="9" fillId="21" borderId="28" xfId="0" applyFont="1" applyFill="1" applyBorder="1" applyAlignment="1" applyProtection="1">
      <alignment horizontal="center" vertical="center"/>
      <protection hidden="1"/>
    </xf>
    <xf numFmtId="0" fontId="2" fillId="0" borderId="30" xfId="0" applyFont="1" applyBorder="1" applyAlignment="1" applyProtection="1">
      <alignment horizontal="center" vertical="center"/>
      <protection hidden="1"/>
    </xf>
    <xf numFmtId="0" fontId="2" fillId="0" borderId="48" xfId="0" applyFont="1" applyBorder="1" applyAlignment="1" applyProtection="1">
      <alignment horizontal="center" vertical="center"/>
      <protection hidden="1"/>
    </xf>
    <xf numFmtId="49" fontId="2" fillId="0" borderId="59" xfId="0" applyNumberFormat="1" applyFont="1" applyBorder="1" applyAlignment="1" applyProtection="1">
      <alignment horizontal="center" vertical="top"/>
      <protection hidden="1"/>
    </xf>
    <xf numFmtId="49" fontId="2" fillId="0" borderId="21" xfId="0" applyNumberFormat="1" applyFont="1" applyBorder="1" applyAlignment="1" applyProtection="1">
      <alignment horizontal="center" vertical="top"/>
      <protection hidden="1"/>
    </xf>
    <xf numFmtId="0" fontId="87" fillId="23" borderId="31" xfId="0" applyFont="1" applyFill="1" applyBorder="1" applyAlignment="1" applyProtection="1">
      <alignment horizontal="left" vertical="top" wrapText="1"/>
      <protection locked="0"/>
    </xf>
    <xf numFmtId="0" fontId="87" fillId="23" borderId="32" xfId="0" applyFont="1" applyFill="1" applyBorder="1" applyAlignment="1" applyProtection="1">
      <alignment horizontal="left" vertical="top" wrapText="1"/>
      <protection locked="0"/>
    </xf>
    <xf numFmtId="0" fontId="87" fillId="23" borderId="33" xfId="0" applyFont="1" applyFill="1" applyBorder="1" applyAlignment="1" applyProtection="1">
      <alignment horizontal="left" vertical="top" wrapText="1"/>
      <protection locked="0"/>
    </xf>
    <xf numFmtId="0" fontId="87" fillId="23" borderId="10" xfId="0" applyFont="1" applyFill="1" applyBorder="1" applyAlignment="1" applyProtection="1">
      <alignment horizontal="left" vertical="top" wrapText="1"/>
      <protection locked="0"/>
    </xf>
    <xf numFmtId="0" fontId="87" fillId="23" borderId="0" xfId="0" applyFont="1" applyFill="1" applyAlignment="1" applyProtection="1">
      <alignment horizontal="left" vertical="top" wrapText="1"/>
      <protection locked="0"/>
    </xf>
    <xf numFmtId="0" fontId="87" fillId="23" borderId="7" xfId="0" applyFont="1" applyFill="1" applyBorder="1" applyAlignment="1" applyProtection="1">
      <alignment horizontal="left" vertical="top" wrapText="1"/>
      <protection locked="0"/>
    </xf>
    <xf numFmtId="0" fontId="87" fillId="23" borderId="23" xfId="0" applyFont="1" applyFill="1" applyBorder="1" applyAlignment="1" applyProtection="1">
      <alignment horizontal="left" vertical="top" wrapText="1"/>
      <protection locked="0"/>
    </xf>
    <xf numFmtId="0" fontId="87" fillId="23" borderId="24" xfId="0" applyFont="1" applyFill="1" applyBorder="1" applyAlignment="1" applyProtection="1">
      <alignment horizontal="left" vertical="top" wrapText="1"/>
      <protection locked="0"/>
    </xf>
    <xf numFmtId="0" fontId="87" fillId="23" borderId="34" xfId="0" applyFont="1" applyFill="1" applyBorder="1" applyAlignment="1" applyProtection="1">
      <alignment horizontal="left" vertical="top" wrapText="1"/>
      <protection locked="0"/>
    </xf>
    <xf numFmtId="176" fontId="81" fillId="38" borderId="21" xfId="0" applyNumberFormat="1" applyFont="1" applyFill="1" applyBorder="1" applyAlignment="1">
      <alignment horizontal="center" vertical="center"/>
    </xf>
    <xf numFmtId="0" fontId="70" fillId="26" borderId="0" xfId="0" applyFont="1" applyFill="1" applyAlignment="1" applyProtection="1">
      <alignment horizontal="left" vertical="center" wrapText="1"/>
      <protection hidden="1"/>
    </xf>
    <xf numFmtId="0" fontId="12" fillId="21" borderId="22" xfId="0" applyFont="1" applyFill="1" applyBorder="1" applyAlignment="1" applyProtection="1">
      <alignment horizontal="left" vertical="center" wrapText="1"/>
      <protection hidden="1"/>
    </xf>
    <xf numFmtId="0" fontId="2" fillId="24" borderId="27" xfId="0" applyFont="1" applyFill="1" applyBorder="1" applyAlignment="1" applyProtection="1">
      <alignment horizontal="center"/>
      <protection hidden="1"/>
    </xf>
    <xf numFmtId="0" fontId="83" fillId="21" borderId="30" xfId="0" applyFont="1" applyFill="1" applyBorder="1" applyAlignment="1" applyProtection="1">
      <alignment horizontal="center" vertical="center"/>
      <protection hidden="1"/>
    </xf>
    <xf numFmtId="0" fontId="83" fillId="21" borderId="48" xfId="0" applyFont="1" applyFill="1" applyBorder="1" applyAlignment="1" applyProtection="1">
      <alignment horizontal="center" vertical="center"/>
      <protection hidden="1"/>
    </xf>
    <xf numFmtId="3" fontId="62" fillId="23" borderId="30" xfId="0" applyNumberFormat="1" applyFont="1" applyFill="1" applyBorder="1" applyAlignment="1" applyProtection="1">
      <alignment horizontal="center" vertical="center"/>
      <protection locked="0"/>
    </xf>
    <xf numFmtId="3" fontId="62" fillId="23" borderId="48" xfId="0" applyNumberFormat="1" applyFont="1" applyFill="1" applyBorder="1" applyAlignment="1" applyProtection="1">
      <alignment horizontal="center" vertical="center"/>
      <protection locked="0"/>
    </xf>
    <xf numFmtId="164" fontId="14" fillId="0" borderId="21" xfId="65" applyNumberFormat="1" applyFont="1" applyBorder="1" applyAlignment="1">
      <alignment horizontal="center" vertical="center" wrapText="1"/>
    </xf>
    <xf numFmtId="0" fontId="4" fillId="21" borderId="24" xfId="0" applyFont="1" applyFill="1" applyBorder="1" applyAlignment="1" applyProtection="1">
      <alignment horizontal="left" vertical="center" wrapText="1"/>
      <protection hidden="1"/>
    </xf>
    <xf numFmtId="14" fontId="4" fillId="21" borderId="24" xfId="0" applyNumberFormat="1" applyFont="1" applyFill="1" applyBorder="1" applyAlignment="1" applyProtection="1">
      <alignment horizontal="right" vertical="center" wrapText="1"/>
      <protection hidden="1"/>
    </xf>
    <xf numFmtId="0" fontId="4" fillId="21" borderId="24" xfId="0" applyFont="1" applyFill="1" applyBorder="1" applyAlignment="1" applyProtection="1">
      <alignment horizontal="right" vertical="center" wrapText="1"/>
      <protection hidden="1"/>
    </xf>
    <xf numFmtId="0" fontId="22" fillId="23" borderId="30" xfId="0" applyFont="1" applyFill="1" applyBorder="1" applyAlignment="1" applyProtection="1">
      <alignment horizontal="left" vertical="center" wrapText="1"/>
      <protection locked="0"/>
    </xf>
    <xf numFmtId="0" fontId="22" fillId="23" borderId="29" xfId="0" applyFont="1" applyFill="1" applyBorder="1" applyAlignment="1" applyProtection="1">
      <alignment horizontal="left" vertical="center" wrapText="1"/>
      <protection locked="0"/>
    </xf>
    <xf numFmtId="49" fontId="2" fillId="0" borderId="60" xfId="0" applyNumberFormat="1" applyFont="1" applyBorder="1" applyAlignment="1" applyProtection="1">
      <alignment horizontal="center" vertical="top"/>
      <protection hidden="1"/>
    </xf>
    <xf numFmtId="49" fontId="2" fillId="0" borderId="29" xfId="0" applyNumberFormat="1" applyFont="1" applyBorder="1" applyAlignment="1" applyProtection="1">
      <alignment horizontal="center" vertical="top"/>
      <protection hidden="1"/>
    </xf>
    <xf numFmtId="49" fontId="2" fillId="0" borderId="48" xfId="0" applyNumberFormat="1" applyFont="1" applyBorder="1" applyAlignment="1" applyProtection="1">
      <alignment horizontal="center" vertical="top"/>
      <protection hidden="1"/>
    </xf>
    <xf numFmtId="0" fontId="83" fillId="21" borderId="21" xfId="0" applyFont="1" applyFill="1" applyBorder="1" applyAlignment="1" applyProtection="1">
      <alignment horizontal="center" vertical="center"/>
      <protection hidden="1"/>
    </xf>
    <xf numFmtId="0" fontId="16" fillId="21" borderId="0" xfId="0" applyFont="1" applyFill="1" applyAlignment="1" applyProtection="1">
      <alignment horizontal="center" vertical="center"/>
      <protection hidden="1"/>
    </xf>
    <xf numFmtId="3" fontId="62" fillId="23" borderId="21" xfId="0" applyNumberFormat="1" applyFont="1" applyFill="1" applyBorder="1" applyAlignment="1" applyProtection="1">
      <alignment horizontal="center" vertical="center"/>
      <protection locked="0"/>
    </xf>
    <xf numFmtId="173" fontId="62" fillId="21" borderId="21" xfId="0" applyNumberFormat="1" applyFont="1" applyFill="1" applyBorder="1" applyAlignment="1" applyProtection="1">
      <alignment horizontal="center" vertical="center"/>
      <protection hidden="1"/>
    </xf>
    <xf numFmtId="0" fontId="2" fillId="21" borderId="30" xfId="0" applyFont="1" applyFill="1" applyBorder="1" applyAlignment="1" applyProtection="1">
      <alignment horizontal="center" vertical="center"/>
      <protection hidden="1"/>
    </xf>
    <xf numFmtId="0" fontId="2" fillId="21" borderId="48" xfId="0" applyFont="1" applyFill="1" applyBorder="1" applyAlignment="1" applyProtection="1">
      <alignment horizontal="center" vertical="center"/>
      <protection hidden="1"/>
    </xf>
    <xf numFmtId="175" fontId="81" fillId="0" borderId="21" xfId="0" applyNumberFormat="1" applyFont="1" applyBorder="1" applyAlignment="1">
      <alignment horizontal="center" vertical="center"/>
    </xf>
    <xf numFmtId="8" fontId="5" fillId="21" borderId="35" xfId="0" applyNumberFormat="1" applyFont="1" applyFill="1" applyBorder="1" applyAlignment="1" applyProtection="1">
      <alignment horizontal="center" vertical="center"/>
      <protection hidden="1"/>
    </xf>
    <xf numFmtId="8" fontId="5" fillId="21" borderId="36" xfId="0" applyNumberFormat="1" applyFont="1" applyFill="1" applyBorder="1" applyAlignment="1" applyProtection="1">
      <alignment horizontal="center" vertical="center"/>
      <protection hidden="1"/>
    </xf>
    <xf numFmtId="175" fontId="81" fillId="0" borderId="21" xfId="0" applyNumberFormat="1" applyFont="1" applyBorder="1" applyAlignment="1" applyProtection="1">
      <alignment horizontal="center" vertical="center"/>
      <protection locked="0"/>
    </xf>
    <xf numFmtId="175" fontId="81" fillId="38" borderId="21" xfId="0" applyNumberFormat="1" applyFont="1" applyFill="1" applyBorder="1" applyAlignment="1">
      <alignment horizontal="center" vertical="center"/>
    </xf>
    <xf numFmtId="3" fontId="5" fillId="21" borderId="30" xfId="0" applyNumberFormat="1" applyFont="1" applyFill="1" applyBorder="1" applyAlignment="1" applyProtection="1">
      <alignment horizontal="center" vertical="center"/>
      <protection hidden="1"/>
    </xf>
    <xf numFmtId="3" fontId="5" fillId="21" borderId="48" xfId="0" applyNumberFormat="1" applyFont="1" applyFill="1" applyBorder="1" applyAlignment="1" applyProtection="1">
      <alignment horizontal="center" vertical="center"/>
      <protection hidden="1"/>
    </xf>
    <xf numFmtId="175" fontId="81" fillId="38" borderId="21" xfId="0" applyNumberFormat="1" applyFont="1" applyFill="1" applyBorder="1" applyAlignment="1" applyProtection="1">
      <alignment horizontal="center" vertical="center"/>
      <protection locked="0"/>
    </xf>
    <xf numFmtId="0" fontId="26" fillId="21" borderId="15" xfId="0" applyFont="1" applyFill="1" applyBorder="1" applyAlignment="1">
      <alignment horizontal="center" vertical="top"/>
    </xf>
    <xf numFmtId="0" fontId="26" fillId="21" borderId="11" xfId="0" applyFont="1" applyFill="1" applyBorder="1" applyAlignment="1">
      <alignment horizontal="center" vertical="top"/>
    </xf>
    <xf numFmtId="0" fontId="26" fillId="21" borderId="16" xfId="0" applyFont="1" applyFill="1" applyBorder="1" applyAlignment="1">
      <alignment horizontal="center" vertical="top"/>
    </xf>
    <xf numFmtId="0" fontId="25" fillId="21" borderId="38" xfId="0" applyFont="1" applyFill="1" applyBorder="1" applyAlignment="1">
      <alignment horizontal="left" vertical="top" wrapText="1"/>
    </xf>
    <xf numFmtId="0" fontId="59" fillId="21" borderId="42" xfId="0" applyFont="1" applyFill="1" applyBorder="1" applyAlignment="1">
      <alignment horizontal="left" vertical="top" wrapText="1"/>
    </xf>
    <xf numFmtId="0" fontId="59" fillId="21" borderId="39" xfId="0" applyFont="1" applyFill="1" applyBorder="1" applyAlignment="1">
      <alignment horizontal="left" vertical="top" wrapText="1"/>
    </xf>
    <xf numFmtId="0" fontId="25" fillId="21" borderId="18" xfId="0" applyFont="1" applyFill="1" applyBorder="1" applyAlignment="1">
      <alignment horizontal="left" vertical="top" wrapText="1"/>
    </xf>
    <xf numFmtId="0" fontId="25" fillId="21" borderId="9" xfId="0" applyFont="1" applyFill="1" applyBorder="1" applyAlignment="1">
      <alignment horizontal="left" vertical="top" wrapText="1"/>
    </xf>
    <xf numFmtId="0" fontId="25" fillId="21" borderId="12" xfId="0" applyFont="1" applyFill="1" applyBorder="1" applyAlignment="1">
      <alignment horizontal="left" vertical="top" wrapText="1"/>
    </xf>
    <xf numFmtId="0" fontId="66" fillId="25" borderId="38" xfId="0" applyFont="1" applyFill="1" applyBorder="1" applyAlignment="1">
      <alignment horizontal="left" vertical="center" wrapText="1"/>
    </xf>
    <xf numFmtId="0" fontId="66" fillId="25" borderId="42" xfId="0" applyFont="1" applyFill="1" applyBorder="1" applyAlignment="1">
      <alignment horizontal="left" vertical="center" wrapText="1"/>
    </xf>
    <xf numFmtId="0" fontId="66" fillId="25" borderId="39" xfId="0" applyFont="1" applyFill="1" applyBorder="1" applyAlignment="1">
      <alignment horizontal="left" vertical="center" wrapText="1"/>
    </xf>
    <xf numFmtId="0" fontId="25" fillId="21" borderId="42" xfId="0" applyFont="1" applyFill="1" applyBorder="1" applyAlignment="1">
      <alignment horizontal="left" vertical="top" wrapText="1"/>
    </xf>
    <xf numFmtId="0" fontId="25" fillId="21" borderId="39" xfId="0" applyFont="1" applyFill="1" applyBorder="1" applyAlignment="1">
      <alignment horizontal="left" vertical="top" wrapText="1"/>
    </xf>
    <xf numFmtId="165" fontId="24" fillId="21" borderId="24" xfId="0" applyNumberFormat="1" applyFont="1" applyFill="1" applyBorder="1" applyAlignment="1" applyProtection="1">
      <alignment horizontal="center" vertical="center"/>
      <protection hidden="1"/>
    </xf>
    <xf numFmtId="165" fontId="24" fillId="21" borderId="25" xfId="0" applyNumberFormat="1" applyFont="1" applyFill="1" applyBorder="1" applyAlignment="1" applyProtection="1">
      <alignment horizontal="center" vertical="center"/>
      <protection hidden="1"/>
    </xf>
    <xf numFmtId="3" fontId="5" fillId="23" borderId="21" xfId="0" applyNumberFormat="1" applyFont="1" applyFill="1" applyBorder="1" applyAlignment="1" applyProtection="1">
      <alignment horizontal="center" vertical="center"/>
      <protection locked="0"/>
    </xf>
    <xf numFmtId="165" fontId="24" fillId="21" borderId="29" xfId="0" applyNumberFormat="1" applyFont="1" applyFill="1" applyBorder="1" applyAlignment="1" applyProtection="1">
      <alignment horizontal="center" vertical="center"/>
      <protection hidden="1"/>
    </xf>
    <xf numFmtId="165" fontId="24" fillId="21" borderId="43" xfId="0" applyNumberFormat="1" applyFont="1" applyFill="1" applyBorder="1" applyAlignment="1" applyProtection="1">
      <alignment horizontal="center" vertical="center"/>
      <protection hidden="1"/>
    </xf>
    <xf numFmtId="0" fontId="25" fillId="21" borderId="38" xfId="0" applyFont="1" applyFill="1" applyBorder="1" applyAlignment="1">
      <alignment horizontal="left" vertical="center" wrapText="1"/>
    </xf>
    <xf numFmtId="0" fontId="25" fillId="21" borderId="42" xfId="0" applyFont="1" applyFill="1" applyBorder="1" applyAlignment="1">
      <alignment horizontal="left" vertical="center" wrapText="1"/>
    </xf>
    <xf numFmtId="0" fontId="25" fillId="21" borderId="39" xfId="0" applyFont="1" applyFill="1" applyBorder="1" applyAlignment="1">
      <alignment horizontal="left" vertical="center" wrapText="1"/>
    </xf>
    <xf numFmtId="0" fontId="24" fillId="21" borderId="18" xfId="0" applyFont="1" applyFill="1" applyBorder="1" applyAlignment="1">
      <alignment horizontal="left" vertical="center" wrapText="1"/>
    </xf>
    <xf numFmtId="0" fontId="24" fillId="21" borderId="9" xfId="0" applyFont="1" applyFill="1" applyBorder="1" applyAlignment="1">
      <alignment horizontal="left" vertical="center" wrapText="1"/>
    </xf>
    <xf numFmtId="0" fontId="24" fillId="21" borderId="12" xfId="0" applyFont="1" applyFill="1" applyBorder="1" applyAlignment="1">
      <alignment horizontal="left" vertical="center" wrapText="1"/>
    </xf>
    <xf numFmtId="0" fontId="25" fillId="21" borderId="15" xfId="0" applyFont="1" applyFill="1" applyBorder="1" applyAlignment="1">
      <alignment horizontal="left" vertical="center" wrapText="1"/>
    </xf>
    <xf numFmtId="0" fontId="25" fillId="21" borderId="11" xfId="0" applyFont="1" applyFill="1" applyBorder="1" applyAlignment="1">
      <alignment horizontal="left" vertical="center" wrapText="1"/>
    </xf>
    <xf numFmtId="0" fontId="25" fillId="21" borderId="16" xfId="0" applyFont="1" applyFill="1" applyBorder="1" applyAlignment="1">
      <alignment horizontal="left" vertical="center" wrapText="1"/>
    </xf>
    <xf numFmtId="0" fontId="22" fillId="21" borderId="38" xfId="0" applyFont="1" applyFill="1" applyBorder="1" applyAlignment="1" applyProtection="1">
      <alignment horizontal="left" vertical="center" wrapText="1"/>
      <protection hidden="1"/>
    </xf>
    <xf numFmtId="0" fontId="22" fillId="21" borderId="42" xfId="0" applyFont="1" applyFill="1" applyBorder="1" applyAlignment="1" applyProtection="1">
      <alignment horizontal="left" vertical="center" wrapText="1"/>
      <protection hidden="1"/>
    </xf>
    <xf numFmtId="0" fontId="25" fillId="23" borderId="18" xfId="0" applyFont="1" applyFill="1" applyBorder="1" applyAlignment="1" applyProtection="1">
      <alignment horizontal="left" vertical="top" wrapText="1"/>
      <protection locked="0"/>
    </xf>
    <xf numFmtId="0" fontId="25" fillId="23" borderId="9" xfId="0" applyFont="1" applyFill="1" applyBorder="1" applyAlignment="1" applyProtection="1">
      <alignment horizontal="left" vertical="top" wrapText="1"/>
      <protection locked="0"/>
    </xf>
    <xf numFmtId="0" fontId="25" fillId="23" borderId="12" xfId="0" applyFont="1" applyFill="1" applyBorder="1" applyAlignment="1" applyProtection="1">
      <alignment horizontal="left" vertical="top" wrapText="1"/>
      <protection locked="0"/>
    </xf>
    <xf numFmtId="0" fontId="25" fillId="23" borderId="10" xfId="0" applyFont="1" applyFill="1" applyBorder="1" applyAlignment="1" applyProtection="1">
      <alignment horizontal="left" vertical="top" wrapText="1"/>
      <protection locked="0"/>
    </xf>
    <xf numFmtId="0" fontId="25" fillId="23" borderId="0" xfId="0" applyFont="1" applyFill="1" applyAlignment="1" applyProtection="1">
      <alignment horizontal="left" vertical="top" wrapText="1"/>
      <protection locked="0"/>
    </xf>
    <xf numFmtId="0" fontId="25" fillId="23" borderId="14" xfId="0" applyFont="1" applyFill="1" applyBorder="1" applyAlignment="1" applyProtection="1">
      <alignment horizontal="left" vertical="top" wrapText="1"/>
      <protection locked="0"/>
    </xf>
    <xf numFmtId="0" fontId="25" fillId="23" borderId="15" xfId="0" applyFont="1" applyFill="1" applyBorder="1" applyAlignment="1" applyProtection="1">
      <alignment horizontal="left" vertical="top" wrapText="1"/>
      <protection locked="0"/>
    </xf>
    <xf numFmtId="0" fontId="25" fillId="23" borderId="11" xfId="0" applyFont="1" applyFill="1" applyBorder="1" applyAlignment="1" applyProtection="1">
      <alignment horizontal="left" vertical="top" wrapText="1"/>
      <protection locked="0"/>
    </xf>
    <xf numFmtId="0" fontId="25" fillId="23" borderId="16" xfId="0" applyFont="1" applyFill="1" applyBorder="1" applyAlignment="1" applyProtection="1">
      <alignment horizontal="left" vertical="top" wrapText="1"/>
      <protection locked="0"/>
    </xf>
    <xf numFmtId="0" fontId="25" fillId="21" borderId="18" xfId="0" applyFont="1" applyFill="1" applyBorder="1" applyAlignment="1" applyProtection="1">
      <alignment horizontal="left" vertical="top"/>
      <protection hidden="1"/>
    </xf>
    <xf numFmtId="0" fontId="25" fillId="21" borderId="9" xfId="0" applyFont="1" applyFill="1" applyBorder="1" applyAlignment="1" applyProtection="1">
      <alignment horizontal="left" vertical="top"/>
      <protection hidden="1"/>
    </xf>
    <xf numFmtId="0" fontId="25" fillId="21" borderId="12" xfId="0" applyFont="1" applyFill="1" applyBorder="1" applyAlignment="1" applyProtection="1">
      <alignment horizontal="left" vertical="top"/>
      <protection hidden="1"/>
    </xf>
    <xf numFmtId="0" fontId="59" fillId="21" borderId="38" xfId="0" applyFont="1" applyFill="1" applyBorder="1" applyAlignment="1">
      <alignment horizontal="left" vertical="top" wrapText="1"/>
    </xf>
    <xf numFmtId="0" fontId="22" fillId="23" borderId="44" xfId="65" applyFill="1" applyBorder="1" applyAlignment="1" applyProtection="1">
      <alignment horizontal="center" vertical="center" wrapText="1"/>
      <protection locked="0"/>
    </xf>
    <xf numFmtId="0" fontId="22" fillId="23" borderId="45" xfId="0" applyFont="1" applyFill="1" applyBorder="1" applyAlignment="1" applyProtection="1">
      <alignment horizontal="left" vertical="center" wrapText="1"/>
      <protection locked="0"/>
    </xf>
    <xf numFmtId="0" fontId="22" fillId="23" borderId="42" xfId="0" applyFont="1" applyFill="1" applyBorder="1" applyAlignment="1" applyProtection="1">
      <alignment horizontal="left" vertical="center" wrapText="1"/>
      <protection locked="0"/>
    </xf>
    <xf numFmtId="0" fontId="22" fillId="23" borderId="46" xfId="0" applyFont="1" applyFill="1" applyBorder="1" applyAlignment="1" applyProtection="1">
      <alignment horizontal="left" vertical="center" wrapText="1"/>
      <protection locked="0"/>
    </xf>
    <xf numFmtId="4" fontId="24" fillId="21" borderId="24" xfId="0" applyNumberFormat="1" applyFont="1" applyFill="1" applyBorder="1" applyAlignment="1" applyProtection="1">
      <alignment horizontal="center" vertical="center"/>
      <protection hidden="1"/>
    </xf>
    <xf numFmtId="4" fontId="24" fillId="21" borderId="25" xfId="0" applyNumberFormat="1" applyFont="1" applyFill="1" applyBorder="1" applyAlignment="1" applyProtection="1">
      <alignment horizontal="center" vertical="center"/>
      <protection hidden="1"/>
    </xf>
    <xf numFmtId="0" fontId="24" fillId="21" borderId="10" xfId="0" applyFont="1" applyFill="1" applyBorder="1" applyAlignment="1">
      <alignment horizontal="left" vertical="center" wrapText="1"/>
    </xf>
    <xf numFmtId="0" fontId="24" fillId="21" borderId="0" xfId="0" applyFont="1" applyFill="1" applyAlignment="1">
      <alignment horizontal="left" vertical="center" wrapText="1"/>
    </xf>
    <xf numFmtId="3" fontId="24" fillId="23" borderId="29" xfId="0" applyNumberFormat="1" applyFont="1" applyFill="1" applyBorder="1" applyAlignment="1" applyProtection="1">
      <alignment horizontal="center" vertical="center" wrapText="1"/>
      <protection locked="0"/>
    </xf>
    <xf numFmtId="4" fontId="24" fillId="23" borderId="29" xfId="0" applyNumberFormat="1" applyFont="1" applyFill="1" applyBorder="1" applyAlignment="1" applyProtection="1">
      <alignment horizontal="center" vertical="center" wrapText="1"/>
      <protection locked="0"/>
    </xf>
    <xf numFmtId="0" fontId="60" fillId="23" borderId="38" xfId="0" applyFont="1" applyFill="1" applyBorder="1" applyAlignment="1" applyProtection="1">
      <alignment horizontal="left" vertical="center" wrapText="1"/>
      <protection locked="0"/>
    </xf>
    <xf numFmtId="0" fontId="60" fillId="23" borderId="42" xfId="0" applyFont="1" applyFill="1" applyBorder="1" applyAlignment="1" applyProtection="1">
      <alignment horizontal="left" vertical="center" wrapText="1"/>
      <protection locked="0"/>
    </xf>
    <xf numFmtId="0" fontId="60" fillId="23" borderId="39" xfId="0" applyFont="1" applyFill="1" applyBorder="1" applyAlignment="1" applyProtection="1">
      <alignment horizontal="left" vertical="center" wrapText="1"/>
      <protection locked="0"/>
    </xf>
    <xf numFmtId="165" fontId="5" fillId="23" borderId="21" xfId="0" applyNumberFormat="1" applyFont="1" applyFill="1" applyBorder="1" applyAlignment="1" applyProtection="1">
      <alignment horizontal="center" vertical="center"/>
      <protection locked="0"/>
    </xf>
    <xf numFmtId="0" fontId="24" fillId="21" borderId="38" xfId="0" applyFont="1" applyFill="1" applyBorder="1" applyAlignment="1">
      <alignment horizontal="left" vertical="center" wrapText="1"/>
    </xf>
    <xf numFmtId="0" fontId="24" fillId="21" borderId="42" xfId="0" applyFont="1" applyFill="1" applyBorder="1" applyAlignment="1">
      <alignment horizontal="left" vertical="center" wrapText="1"/>
    </xf>
    <xf numFmtId="0" fontId="24" fillId="21" borderId="39" xfId="0" applyFont="1" applyFill="1" applyBorder="1" applyAlignment="1">
      <alignment horizontal="left" vertical="center" wrapText="1"/>
    </xf>
    <xf numFmtId="0" fontId="22" fillId="21" borderId="38" xfId="0" applyFont="1" applyFill="1" applyBorder="1" applyAlignment="1">
      <alignment horizontal="left" vertical="center" wrapText="1"/>
    </xf>
    <xf numFmtId="0" fontId="22" fillId="21" borderId="42" xfId="0" applyFont="1" applyFill="1" applyBorder="1" applyAlignment="1">
      <alignment horizontal="left" vertical="center"/>
    </xf>
    <xf numFmtId="0" fontId="22" fillId="21" borderId="39" xfId="0" applyFont="1" applyFill="1" applyBorder="1" applyAlignment="1">
      <alignment horizontal="left" vertical="center"/>
    </xf>
    <xf numFmtId="0" fontId="60" fillId="23" borderId="38" xfId="0" applyFont="1" applyFill="1" applyBorder="1" applyAlignment="1" applyProtection="1">
      <alignment horizontal="left" vertical="center"/>
      <protection locked="0"/>
    </xf>
    <xf numFmtId="0" fontId="60" fillId="23" borderId="39" xfId="0" applyFont="1" applyFill="1" applyBorder="1" applyAlignment="1" applyProtection="1">
      <alignment horizontal="left" vertical="center"/>
      <protection locked="0"/>
    </xf>
    <xf numFmtId="0" fontId="22" fillId="23" borderId="18" xfId="0" applyFont="1" applyFill="1" applyBorder="1" applyAlignment="1" applyProtection="1">
      <alignment horizontal="left" vertical="top" wrapText="1"/>
      <protection locked="0"/>
    </xf>
    <xf numFmtId="0" fontId="0" fillId="23" borderId="9" xfId="0" applyFill="1" applyBorder="1" applyAlignment="1" applyProtection="1">
      <alignment horizontal="left" vertical="top" wrapText="1"/>
      <protection locked="0"/>
    </xf>
    <xf numFmtId="0" fontId="0" fillId="23" borderId="12" xfId="0" applyFill="1" applyBorder="1" applyAlignment="1" applyProtection="1">
      <alignment horizontal="left" vertical="top" wrapText="1"/>
      <protection locked="0"/>
    </xf>
    <xf numFmtId="0" fontId="0" fillId="23" borderId="10" xfId="0" applyFill="1" applyBorder="1" applyAlignment="1" applyProtection="1">
      <alignment horizontal="left" vertical="top" wrapText="1"/>
      <protection locked="0"/>
    </xf>
    <xf numFmtId="0" fontId="0" fillId="23" borderId="0" xfId="0" applyFill="1" applyAlignment="1" applyProtection="1">
      <alignment horizontal="left" vertical="top" wrapText="1"/>
      <protection locked="0"/>
    </xf>
    <xf numFmtId="0" fontId="0" fillId="23" borderId="14" xfId="0" applyFill="1" applyBorder="1" applyAlignment="1" applyProtection="1">
      <alignment horizontal="left" vertical="top" wrapText="1"/>
      <protection locked="0"/>
    </xf>
    <xf numFmtId="0" fontId="0" fillId="23" borderId="15" xfId="0" applyFill="1" applyBorder="1" applyAlignment="1" applyProtection="1">
      <alignment horizontal="left" vertical="top" wrapText="1"/>
      <protection locked="0"/>
    </xf>
    <xf numFmtId="0" fontId="0" fillId="23" borderId="11" xfId="0" applyFill="1" applyBorder="1" applyAlignment="1" applyProtection="1">
      <alignment horizontal="left" vertical="top" wrapText="1"/>
      <protection locked="0"/>
    </xf>
    <xf numFmtId="0" fontId="0" fillId="23" borderId="16" xfId="0" applyFill="1" applyBorder="1" applyAlignment="1" applyProtection="1">
      <alignment horizontal="left" vertical="top" wrapText="1"/>
      <protection locked="0"/>
    </xf>
    <xf numFmtId="0" fontId="24" fillId="21" borderId="38" xfId="0" applyFont="1" applyFill="1" applyBorder="1" applyAlignment="1">
      <alignment horizontal="left" vertical="top" wrapText="1"/>
    </xf>
    <xf numFmtId="0" fontId="24" fillId="21" borderId="42" xfId="0" applyFont="1" applyFill="1" applyBorder="1" applyAlignment="1">
      <alignment horizontal="left" vertical="top" wrapText="1"/>
    </xf>
    <xf numFmtId="0" fontId="24" fillId="21" borderId="39" xfId="0" applyFont="1" applyFill="1" applyBorder="1" applyAlignment="1">
      <alignment horizontal="left" vertical="top" wrapText="1"/>
    </xf>
    <xf numFmtId="0" fontId="24" fillId="23" borderId="38" xfId="0" applyFont="1" applyFill="1" applyBorder="1" applyAlignment="1" applyProtection="1">
      <alignment horizontal="left" vertical="top" wrapText="1"/>
      <protection locked="0"/>
    </xf>
    <xf numFmtId="0" fontId="24" fillId="23" borderId="42" xfId="0" applyFont="1" applyFill="1" applyBorder="1" applyAlignment="1" applyProtection="1">
      <alignment horizontal="left" vertical="top" wrapText="1"/>
      <protection locked="0"/>
    </xf>
    <xf numFmtId="0" fontId="24" fillId="23" borderId="39" xfId="0" applyFont="1" applyFill="1" applyBorder="1" applyAlignment="1" applyProtection="1">
      <alignment horizontal="left" vertical="top" wrapText="1"/>
      <protection locked="0"/>
    </xf>
    <xf numFmtId="0" fontId="67" fillId="21" borderId="38" xfId="0" applyFont="1" applyFill="1" applyBorder="1" applyAlignment="1">
      <alignment horizontal="left" vertical="top" wrapText="1"/>
    </xf>
    <xf numFmtId="0" fontId="67" fillId="21" borderId="42" xfId="0" applyFont="1" applyFill="1" applyBorder="1" applyAlignment="1">
      <alignment horizontal="left" vertical="top" wrapText="1"/>
    </xf>
    <xf numFmtId="0" fontId="67" fillId="21" borderId="39" xfId="0" applyFont="1" applyFill="1" applyBorder="1" applyAlignment="1">
      <alignment horizontal="left" vertical="top" wrapText="1"/>
    </xf>
    <xf numFmtId="0" fontId="75" fillId="39" borderId="29" xfId="111" applyFont="1" applyFill="1" applyBorder="1" applyAlignment="1">
      <alignment horizontal="center"/>
    </xf>
    <xf numFmtId="0" fontId="75" fillId="39" borderId="49" xfId="111" applyFont="1" applyFill="1" applyBorder="1" applyAlignment="1">
      <alignment horizontal="center"/>
    </xf>
    <xf numFmtId="0" fontId="74" fillId="27" borderId="30" xfId="111" applyFont="1" applyFill="1" applyBorder="1" applyAlignment="1">
      <alignment horizontal="center"/>
    </xf>
    <xf numFmtId="0" fontId="74" fillId="27" borderId="48" xfId="111" applyFont="1" applyFill="1" applyBorder="1" applyAlignment="1">
      <alignment horizontal="center"/>
    </xf>
    <xf numFmtId="0" fontId="74" fillId="28" borderId="30" xfId="111" applyFont="1" applyFill="1" applyBorder="1" applyAlignment="1">
      <alignment horizontal="center"/>
    </xf>
    <xf numFmtId="0" fontId="74" fillId="28" borderId="29" xfId="111" applyFont="1" applyFill="1" applyBorder="1" applyAlignment="1">
      <alignment horizontal="center"/>
    </xf>
    <xf numFmtId="0" fontId="74" fillId="28" borderId="48" xfId="111" applyFont="1" applyFill="1" applyBorder="1" applyAlignment="1">
      <alignment horizontal="center"/>
    </xf>
    <xf numFmtId="0" fontId="74" fillId="37" borderId="30" xfId="111" applyFont="1" applyFill="1" applyBorder="1" applyAlignment="1">
      <alignment horizontal="center"/>
    </xf>
    <xf numFmtId="0" fontId="74" fillId="37" borderId="29" xfId="111" applyFont="1" applyFill="1" applyBorder="1" applyAlignment="1">
      <alignment horizontal="center"/>
    </xf>
    <xf numFmtId="0" fontId="74" fillId="37" borderId="48" xfId="111" applyFont="1" applyFill="1" applyBorder="1" applyAlignment="1">
      <alignment horizontal="center"/>
    </xf>
    <xf numFmtId="0" fontId="74" fillId="29" borderId="29" xfId="111" applyFont="1" applyFill="1" applyBorder="1" applyAlignment="1">
      <alignment horizontal="center"/>
    </xf>
    <xf numFmtId="0" fontId="74" fillId="29" borderId="48" xfId="111" applyFont="1" applyFill="1" applyBorder="1" applyAlignment="1">
      <alignment horizontal="center"/>
    </xf>
    <xf numFmtId="0" fontId="22" fillId="21" borderId="0" xfId="65" applyFill="1" applyAlignment="1">
      <alignment horizontal="left"/>
    </xf>
  </cellXfs>
  <cellStyles count="11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B000000}"/>
    <cellStyle name="Comma 2 2" xfId="29" xr:uid="{00000000-0005-0000-0000-00001C000000}"/>
    <cellStyle name="Comma 2 3" xfId="30" xr:uid="{00000000-0005-0000-0000-00001D000000}"/>
    <cellStyle name="Comma 3" xfId="31" xr:uid="{00000000-0005-0000-0000-00001E000000}"/>
    <cellStyle name="Comma 3 2" xfId="32" xr:uid="{00000000-0005-0000-0000-00001F000000}"/>
    <cellStyle name="Comma 4" xfId="33" xr:uid="{00000000-0005-0000-0000-000020000000}"/>
    <cellStyle name="Comma 5" xfId="34" xr:uid="{00000000-0005-0000-0000-000021000000}"/>
    <cellStyle name="Comma0" xfId="35" xr:uid="{00000000-0005-0000-0000-000022000000}"/>
    <cellStyle name="Currency 2" xfId="36" xr:uid="{00000000-0005-0000-0000-000023000000}"/>
    <cellStyle name="Currency 2 2" xfId="37" xr:uid="{00000000-0005-0000-0000-000024000000}"/>
    <cellStyle name="Currency 2 3" xfId="38" xr:uid="{00000000-0005-0000-0000-000025000000}"/>
    <cellStyle name="Currency 2 4" xfId="39" xr:uid="{00000000-0005-0000-0000-000026000000}"/>
    <cellStyle name="Currency 2 5" xfId="40" xr:uid="{00000000-0005-0000-0000-000027000000}"/>
    <cellStyle name="Currency 29" xfId="113" xr:uid="{2425A685-8564-42B7-8A60-59709481F541}"/>
    <cellStyle name="Currency 3" xfId="41" xr:uid="{00000000-0005-0000-0000-000028000000}"/>
    <cellStyle name="Currency 4" xfId="42" xr:uid="{00000000-0005-0000-0000-000029000000}"/>
    <cellStyle name="Currency0" xfId="43" xr:uid="{00000000-0005-0000-0000-00002A000000}"/>
    <cellStyle name="Date" xfId="44" xr:uid="{00000000-0005-0000-0000-00002B000000}"/>
    <cellStyle name="Explanatory Text 2" xfId="45" xr:uid="{00000000-0005-0000-0000-00002C000000}"/>
    <cellStyle name="Fixed" xfId="46" xr:uid="{00000000-0005-0000-0000-00002D000000}"/>
    <cellStyle name="Good 2" xfId="47" xr:uid="{00000000-0005-0000-0000-00002E000000}"/>
    <cellStyle name="Heading 1 2" xfId="48" xr:uid="{00000000-0005-0000-0000-00002F000000}"/>
    <cellStyle name="Heading 2 2" xfId="49" xr:uid="{00000000-0005-0000-0000-000030000000}"/>
    <cellStyle name="Heading 3 2" xfId="50" xr:uid="{00000000-0005-0000-0000-000031000000}"/>
    <cellStyle name="Heading 4 2" xfId="51" xr:uid="{00000000-0005-0000-0000-000032000000}"/>
    <cellStyle name="Hyperlink" xfId="52" builtinId="8"/>
    <cellStyle name="Hyperlink 2" xfId="53" xr:uid="{00000000-0005-0000-0000-000034000000}"/>
    <cellStyle name="Hyperlink 3" xfId="54" xr:uid="{00000000-0005-0000-0000-000035000000}"/>
    <cellStyle name="Hyperlink 4" xfId="55" xr:uid="{00000000-0005-0000-0000-000036000000}"/>
    <cellStyle name="Input 2" xfId="56" xr:uid="{00000000-0005-0000-0000-000037000000}"/>
    <cellStyle name="Linked Cell 2" xfId="57" xr:uid="{00000000-0005-0000-0000-000038000000}"/>
    <cellStyle name="Neutral 2" xfId="58" xr:uid="{00000000-0005-0000-0000-000039000000}"/>
    <cellStyle name="Normal" xfId="0" builtinId="0"/>
    <cellStyle name="Normal 10" xfId="59" xr:uid="{00000000-0005-0000-0000-00003B000000}"/>
    <cellStyle name="Normal 11" xfId="60" xr:uid="{00000000-0005-0000-0000-00003C000000}"/>
    <cellStyle name="Normal 12" xfId="61" xr:uid="{00000000-0005-0000-0000-00003D000000}"/>
    <cellStyle name="Normal 13" xfId="62" xr:uid="{00000000-0005-0000-0000-00003E000000}"/>
    <cellStyle name="Normal 13 2" xfId="63" xr:uid="{00000000-0005-0000-0000-00003F000000}"/>
    <cellStyle name="Normal 14" xfId="111" xr:uid="{3C26AA8A-1ED9-46CF-8DFB-B0E614329C62}"/>
    <cellStyle name="Normal 2" xfId="64" xr:uid="{00000000-0005-0000-0000-000040000000}"/>
    <cellStyle name="Normal 2 2" xfId="65" xr:uid="{00000000-0005-0000-0000-000041000000}"/>
    <cellStyle name="Normal 2 2 2" xfId="66" xr:uid="{00000000-0005-0000-0000-000042000000}"/>
    <cellStyle name="Normal 2 2 3" xfId="67" xr:uid="{00000000-0005-0000-0000-000043000000}"/>
    <cellStyle name="Normal 2 2 4" xfId="68" xr:uid="{00000000-0005-0000-0000-000044000000}"/>
    <cellStyle name="Normal 2 3" xfId="69" xr:uid="{00000000-0005-0000-0000-000045000000}"/>
    <cellStyle name="Normal 2 3 2" xfId="70" xr:uid="{00000000-0005-0000-0000-000046000000}"/>
    <cellStyle name="Normal 2 3 3" xfId="71" xr:uid="{00000000-0005-0000-0000-000047000000}"/>
    <cellStyle name="Normal 2 4" xfId="72" xr:uid="{00000000-0005-0000-0000-000048000000}"/>
    <cellStyle name="Normal 2 4 2" xfId="73" xr:uid="{00000000-0005-0000-0000-000049000000}"/>
    <cellStyle name="Normal 2 4 3" xfId="74" xr:uid="{00000000-0005-0000-0000-00004A000000}"/>
    <cellStyle name="Normal 2 5" xfId="75" xr:uid="{00000000-0005-0000-0000-00004B000000}"/>
    <cellStyle name="Normal 2_TRC" xfId="76" xr:uid="{00000000-0005-0000-0000-00004C000000}"/>
    <cellStyle name="Normal 3" xfId="77" xr:uid="{00000000-0005-0000-0000-00004D000000}"/>
    <cellStyle name="Normal 3 2" xfId="78" xr:uid="{00000000-0005-0000-0000-00004E000000}"/>
    <cellStyle name="Normal 3 3" xfId="79" xr:uid="{00000000-0005-0000-0000-00004F000000}"/>
    <cellStyle name="Normal 34" xfId="112" xr:uid="{3D74D350-460D-48E5-8148-58C992162A31}"/>
    <cellStyle name="Normal 4" xfId="80" xr:uid="{00000000-0005-0000-0000-000050000000}"/>
    <cellStyle name="Normal 4 2" xfId="81" xr:uid="{00000000-0005-0000-0000-000051000000}"/>
    <cellStyle name="Normal 4 3" xfId="82" xr:uid="{00000000-0005-0000-0000-000052000000}"/>
    <cellStyle name="Normal 5" xfId="83" xr:uid="{00000000-0005-0000-0000-000053000000}"/>
    <cellStyle name="Normal 6" xfId="84" xr:uid="{00000000-0005-0000-0000-000054000000}"/>
    <cellStyle name="Normal 7" xfId="85" xr:uid="{00000000-0005-0000-0000-000055000000}"/>
    <cellStyle name="Normal 8" xfId="86" xr:uid="{00000000-0005-0000-0000-000056000000}"/>
    <cellStyle name="Normal 9" xfId="87" xr:uid="{00000000-0005-0000-0000-000057000000}"/>
    <cellStyle name="Note 2" xfId="88" xr:uid="{00000000-0005-0000-0000-000058000000}"/>
    <cellStyle name="Output 2" xfId="89" xr:uid="{00000000-0005-0000-0000-000059000000}"/>
    <cellStyle name="OUTPUT AMOUNTS" xfId="90" xr:uid="{00000000-0005-0000-0000-00005A000000}"/>
    <cellStyle name="OUTPUT AMOUNTS 2" xfId="91" xr:uid="{00000000-0005-0000-0000-00005B000000}"/>
    <cellStyle name="OUTPUT COLUMN HEADINGS" xfId="92" xr:uid="{00000000-0005-0000-0000-00005C000000}"/>
    <cellStyle name="OUTPUT COLUMN HEADINGS 2" xfId="93" xr:uid="{00000000-0005-0000-0000-00005D000000}"/>
    <cellStyle name="OUTPUT LINE ITEMS" xfId="94" xr:uid="{00000000-0005-0000-0000-00005E000000}"/>
    <cellStyle name="OUTPUT LINE ITEMS 2" xfId="95" xr:uid="{00000000-0005-0000-0000-00005F000000}"/>
    <cellStyle name="Output Line Items_TEP Revenue_Summary_Report-Monthly 11-08 run 12-15-08" xfId="96" xr:uid="{00000000-0005-0000-0000-000060000000}"/>
    <cellStyle name="OUTPUT REPORT TITLE" xfId="97" xr:uid="{00000000-0005-0000-0000-000061000000}"/>
    <cellStyle name="Percent 2" xfId="98" xr:uid="{00000000-0005-0000-0000-000062000000}"/>
    <cellStyle name="Percent 2 2" xfId="99" xr:uid="{00000000-0005-0000-0000-000063000000}"/>
    <cellStyle name="Percent 2 3" xfId="100" xr:uid="{00000000-0005-0000-0000-000064000000}"/>
    <cellStyle name="Percent 2 3 2" xfId="101" xr:uid="{00000000-0005-0000-0000-000065000000}"/>
    <cellStyle name="Percent 2 3 3" xfId="102" xr:uid="{00000000-0005-0000-0000-000066000000}"/>
    <cellStyle name="Percent 2 4" xfId="103" xr:uid="{00000000-0005-0000-0000-000067000000}"/>
    <cellStyle name="Percent 3" xfId="104" xr:uid="{00000000-0005-0000-0000-000068000000}"/>
    <cellStyle name="Percent 4" xfId="105" xr:uid="{00000000-0005-0000-0000-000069000000}"/>
    <cellStyle name="Percent 5" xfId="106" xr:uid="{00000000-0005-0000-0000-00006A000000}"/>
    <cellStyle name="Percent 6" xfId="107" xr:uid="{00000000-0005-0000-0000-00006B000000}"/>
    <cellStyle name="Title 2" xfId="108" xr:uid="{00000000-0005-0000-0000-00006C000000}"/>
    <cellStyle name="Total 2" xfId="109" xr:uid="{00000000-0005-0000-0000-00006D000000}"/>
    <cellStyle name="Warning Text 2" xfId="110" xr:uid="{00000000-0005-0000-0000-00006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33CC"/>
      <rgbColor rgb="00FFFF66"/>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2E1FF"/>
      <rgbColor rgb="00CCFFCC"/>
      <rgbColor rgb="00FFFFCC"/>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1</xdr:row>
      <xdr:rowOff>152400</xdr:rowOff>
    </xdr:from>
    <xdr:to>
      <xdr:col>6</xdr:col>
      <xdr:colOff>91440</xdr:colOff>
      <xdr:row>5</xdr:row>
      <xdr:rowOff>152400</xdr:rowOff>
    </xdr:to>
    <xdr:pic>
      <xdr:nvPicPr>
        <xdr:cNvPr id="128048" name="Picture 1">
          <a:extLst>
            <a:ext uri="{FF2B5EF4-FFF2-40B4-BE49-F238E27FC236}">
              <a16:creationId xmlns:a16="http://schemas.microsoft.com/office/drawing/2014/main" id="{00000000-0008-0000-0000-000030F40100}"/>
            </a:ext>
          </a:extLst>
        </xdr:cNvPr>
        <xdr:cNvPicPr>
          <a:picLocks noChangeAspect="1"/>
        </xdr:cNvPicPr>
      </xdr:nvPicPr>
      <xdr:blipFill>
        <a:blip xmlns:r="http://schemas.openxmlformats.org/officeDocument/2006/relationships" r:embed="rId1" cstate="print"/>
        <a:srcRect/>
        <a:stretch>
          <a:fillRect/>
        </a:stretch>
      </xdr:blipFill>
      <xdr:spPr bwMode="auto">
        <a:xfrm>
          <a:off x="352425" y="314325"/>
          <a:ext cx="3400425" cy="13049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tepcommercialenergysolutions.com/Users/patole/Documents/projects/~forms/po%20edits/nc/201405/lpd/TEPNewConstruction-Application-Part-2-LPDi-public-201405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tepcommercialenergysolutions.com/Projects/TEPEasySavePlusCustomRetro-Worksheet-lighting1-20140528-navig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ighting Interior LPD"/>
      <sheetName val="LPD COMcheck Import"/>
      <sheetName val="LPD Submittal Requirements"/>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 Lighting Small Projects"/>
      <sheetName val="Custom Lighting Large Projects"/>
      <sheetName val="Custom Lighting 2"/>
      <sheetName val="Custom Lighting 2 (50)"/>
      <sheetName val="DLC &amp; Energy Star Info"/>
      <sheetName val="Lighting Database"/>
      <sheetName val="Submittal Requirements"/>
      <sheetName val="COMcheck Import"/>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000000"/>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000000"/>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es@tep.com?subject=EasySave%20Plus%20General%20Custom%20Worksheet" TargetMode="External"/><Relationship Id="rId2" Type="http://schemas.openxmlformats.org/officeDocument/2006/relationships/hyperlink" Target="https://www.tepcommercialenergysolutions.com/" TargetMode="External"/><Relationship Id="rId1" Type="http://schemas.openxmlformats.org/officeDocument/2006/relationships/hyperlink" Target="mailto:tepbes@franklinenergy.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tep.com/business-energy-solutio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7">
    <pageSetUpPr fitToPage="1"/>
  </sheetPr>
  <dimension ref="A1:Q45"/>
  <sheetViews>
    <sheetView topLeftCell="A9" zoomScale="130" zoomScaleNormal="130" zoomScaleSheetLayoutView="90" workbookViewId="0">
      <selection activeCell="A42" sqref="A42:N42"/>
    </sheetView>
  </sheetViews>
  <sheetFormatPr defaultColWidth="0" defaultRowHeight="13.15" zeroHeight="1"/>
  <cols>
    <col min="1" max="6" width="9.140625" style="77" customWidth="1"/>
    <col min="7" max="7" width="10.7109375" style="77" customWidth="1"/>
    <col min="8" max="8" width="7.7109375" style="77" customWidth="1"/>
    <col min="9" max="11" width="9.140625" style="77" customWidth="1"/>
    <col min="12" max="12" width="10.7109375" style="77" customWidth="1"/>
    <col min="13" max="13" width="9.140625" style="77" customWidth="1"/>
    <col min="14" max="14" width="7.42578125" style="77" customWidth="1"/>
    <col min="15" max="15" width="9.140625" style="77" hidden="1" customWidth="1"/>
    <col min="16" max="16" width="2.5703125" style="77" hidden="1" customWidth="1"/>
    <col min="17" max="17" width="0" style="77" hidden="1" customWidth="1"/>
    <col min="18" max="16384" width="9.140625" style="77" hidden="1"/>
  </cols>
  <sheetData>
    <row r="1" spans="1:17">
      <c r="A1" s="60"/>
      <c r="B1" s="60"/>
      <c r="C1" s="60"/>
      <c r="D1" s="60"/>
      <c r="E1" s="60"/>
      <c r="F1" s="60"/>
      <c r="G1" s="60"/>
      <c r="H1" s="60"/>
      <c r="I1" s="60"/>
      <c r="J1" s="60"/>
      <c r="K1" s="60"/>
      <c r="L1" s="60"/>
      <c r="M1" s="60"/>
      <c r="N1" s="60"/>
    </row>
    <row r="2" spans="1:17">
      <c r="A2" s="60"/>
      <c r="B2" s="60"/>
      <c r="C2" s="60"/>
      <c r="D2" s="60"/>
      <c r="E2" s="60"/>
      <c r="F2" s="60"/>
      <c r="G2" s="60"/>
      <c r="H2" s="60"/>
      <c r="I2" s="60"/>
      <c r="J2" s="60"/>
      <c r="K2" s="60"/>
      <c r="L2" s="60"/>
      <c r="M2" s="60"/>
      <c r="N2" s="60"/>
    </row>
    <row r="3" spans="1:17" ht="30">
      <c r="A3" s="60"/>
      <c r="B3" s="60"/>
      <c r="C3" s="60"/>
      <c r="D3" s="60"/>
      <c r="E3" s="60"/>
      <c r="F3" s="60"/>
      <c r="G3" s="241" t="s">
        <v>0</v>
      </c>
      <c r="H3" s="241"/>
      <c r="I3" s="241"/>
      <c r="J3" s="241"/>
      <c r="K3" s="241"/>
      <c r="L3" s="241"/>
      <c r="M3" s="241"/>
      <c r="N3" s="241"/>
    </row>
    <row r="4" spans="1:17" ht="30">
      <c r="A4" s="60"/>
      <c r="B4" s="60"/>
      <c r="C4" s="60"/>
      <c r="D4" s="60"/>
      <c r="E4" s="60"/>
      <c r="F4" s="60"/>
      <c r="G4" s="242" t="s">
        <v>1</v>
      </c>
      <c r="H4" s="241"/>
      <c r="I4" s="241"/>
      <c r="J4" s="241"/>
      <c r="K4" s="241"/>
      <c r="L4" s="241"/>
      <c r="M4" s="241"/>
      <c r="N4" s="241"/>
    </row>
    <row r="5" spans="1:17" ht="30">
      <c r="A5" s="60"/>
      <c r="B5" s="60"/>
      <c r="C5" s="60"/>
      <c r="D5" s="60"/>
      <c r="E5" s="60"/>
      <c r="F5" s="60"/>
      <c r="G5" s="241" t="s">
        <v>2</v>
      </c>
      <c r="H5" s="241"/>
      <c r="I5" s="241"/>
      <c r="J5" s="241"/>
      <c r="K5" s="241"/>
      <c r="L5" s="241"/>
      <c r="M5" s="241"/>
      <c r="N5" s="241"/>
      <c r="Q5" s="78"/>
    </row>
    <row r="6" spans="1:17">
      <c r="A6" s="60"/>
      <c r="B6" s="60"/>
      <c r="C6" s="60"/>
      <c r="D6" s="60"/>
      <c r="E6" s="60"/>
      <c r="F6" s="60"/>
      <c r="G6" s="60"/>
      <c r="H6" s="60"/>
      <c r="I6" s="60"/>
      <c r="J6" s="60"/>
      <c r="K6" s="60"/>
      <c r="L6" s="60"/>
      <c r="M6" s="60"/>
      <c r="N6" s="60"/>
    </row>
    <row r="7" spans="1:17">
      <c r="A7" s="60"/>
      <c r="B7" s="60"/>
      <c r="C7" s="60"/>
      <c r="D7" s="60"/>
      <c r="E7" s="60"/>
      <c r="F7" s="60"/>
      <c r="G7" s="60"/>
      <c r="H7" s="60"/>
      <c r="I7" s="60"/>
      <c r="J7" s="60"/>
      <c r="K7" s="60"/>
      <c r="L7" s="60"/>
      <c r="M7" s="60"/>
      <c r="N7" s="60"/>
    </row>
    <row r="8" spans="1:17">
      <c r="A8" s="60"/>
      <c r="B8" s="60"/>
      <c r="C8" s="60"/>
      <c r="D8" s="60"/>
      <c r="E8" s="60"/>
      <c r="F8" s="60"/>
      <c r="G8" s="60"/>
      <c r="H8" s="60"/>
      <c r="I8" s="60"/>
      <c r="J8" s="60"/>
      <c r="K8" s="60"/>
      <c r="L8" s="60"/>
      <c r="M8" s="60"/>
      <c r="N8" s="60"/>
    </row>
    <row r="9" spans="1:17" ht="33">
      <c r="A9" s="60"/>
      <c r="B9" s="243" t="s">
        <v>3</v>
      </c>
      <c r="C9" s="243"/>
      <c r="D9" s="243"/>
      <c r="E9" s="243"/>
      <c r="F9" s="243"/>
      <c r="G9" s="243"/>
      <c r="H9" s="243"/>
      <c r="I9" s="243"/>
      <c r="J9" s="243"/>
      <c r="K9" s="243"/>
      <c r="L9" s="243"/>
      <c r="M9" s="243"/>
      <c r="N9" s="60"/>
    </row>
    <row r="10" spans="1:17" ht="33">
      <c r="A10" s="60"/>
      <c r="B10" s="243" t="s">
        <v>4</v>
      </c>
      <c r="C10" s="243"/>
      <c r="D10" s="243"/>
      <c r="E10" s="243"/>
      <c r="F10" s="243"/>
      <c r="G10" s="243"/>
      <c r="H10" s="243"/>
      <c r="I10" s="243"/>
      <c r="J10" s="243"/>
      <c r="K10" s="243"/>
      <c r="L10" s="243"/>
      <c r="M10" s="243"/>
      <c r="N10" s="60"/>
    </row>
    <row r="11" spans="1:17" ht="33">
      <c r="A11" s="60"/>
      <c r="B11" s="243" t="s">
        <v>5</v>
      </c>
      <c r="C11" s="243"/>
      <c r="D11" s="243"/>
      <c r="E11" s="243"/>
      <c r="F11" s="243"/>
      <c r="G11" s="243"/>
      <c r="H11" s="243"/>
      <c r="I11" s="243"/>
      <c r="J11" s="243"/>
      <c r="K11" s="243"/>
      <c r="L11" s="243"/>
      <c r="M11" s="243"/>
      <c r="N11" s="60"/>
    </row>
    <row r="12" spans="1:17">
      <c r="A12" s="60"/>
      <c r="B12" s="60"/>
      <c r="C12" s="79"/>
      <c r="D12" s="80"/>
      <c r="E12" s="80"/>
      <c r="F12" s="80"/>
      <c r="G12" s="80"/>
      <c r="H12" s="80"/>
      <c r="I12" s="80"/>
      <c r="J12" s="80"/>
      <c r="K12" s="80"/>
      <c r="L12" s="80"/>
      <c r="M12" s="80"/>
      <c r="N12" s="60"/>
    </row>
    <row r="13" spans="1:17">
      <c r="A13" s="60"/>
      <c r="B13" s="60"/>
      <c r="C13" s="234"/>
      <c r="D13" s="234"/>
      <c r="E13" s="234"/>
      <c r="F13" s="234"/>
      <c r="G13" s="234"/>
      <c r="H13" s="234"/>
      <c r="I13" s="234"/>
      <c r="J13" s="234"/>
      <c r="K13" s="234"/>
      <c r="L13" s="234"/>
      <c r="M13" s="234"/>
      <c r="N13" s="60"/>
    </row>
    <row r="14" spans="1:17" ht="22.9">
      <c r="A14" s="60"/>
      <c r="B14" s="244" t="s">
        <v>6</v>
      </c>
      <c r="C14" s="244"/>
      <c r="D14" s="244"/>
      <c r="E14" s="244"/>
      <c r="F14" s="244"/>
      <c r="G14" s="244"/>
      <c r="H14" s="244"/>
      <c r="I14" s="244"/>
      <c r="J14" s="244"/>
      <c r="K14" s="244"/>
      <c r="L14" s="244"/>
      <c r="M14" s="244"/>
      <c r="N14" s="60"/>
    </row>
    <row r="15" spans="1:17" ht="12.75">
      <c r="A15" s="60"/>
      <c r="B15" s="245"/>
      <c r="C15" s="245"/>
      <c r="D15" s="245"/>
      <c r="E15" s="245"/>
      <c r="F15" s="245"/>
      <c r="G15" s="245"/>
      <c r="H15" s="245"/>
      <c r="I15" s="245"/>
      <c r="J15" s="245"/>
      <c r="K15" s="245"/>
      <c r="L15" s="245"/>
      <c r="M15" s="245"/>
      <c r="N15" s="60"/>
    </row>
    <row r="16" spans="1:17" ht="13.15" customHeight="1">
      <c r="A16" s="60"/>
      <c r="B16" s="81" t="s">
        <v>7</v>
      </c>
      <c r="C16" s="82" t="s">
        <v>8</v>
      </c>
      <c r="D16" s="82"/>
      <c r="E16" s="82"/>
      <c r="F16" s="82"/>
      <c r="G16" s="82"/>
      <c r="H16" s="82"/>
      <c r="I16" s="82"/>
      <c r="J16" s="82"/>
      <c r="K16" s="82"/>
      <c r="L16" s="82"/>
      <c r="M16" s="83"/>
      <c r="N16" s="60"/>
    </row>
    <row r="17" spans="1:14" ht="24.75" customHeight="1">
      <c r="A17" s="60"/>
      <c r="B17" s="84" t="s">
        <v>9</v>
      </c>
      <c r="C17" s="234" t="s">
        <v>10</v>
      </c>
      <c r="D17" s="234"/>
      <c r="E17" s="234"/>
      <c r="F17" s="234"/>
      <c r="G17" s="234"/>
      <c r="H17" s="234"/>
      <c r="I17" s="234"/>
      <c r="J17" s="234"/>
      <c r="K17" s="234"/>
      <c r="L17" s="234"/>
      <c r="M17" s="235"/>
      <c r="N17" s="60"/>
    </row>
    <row r="18" spans="1:14" ht="20.25" customHeight="1">
      <c r="A18" s="60"/>
      <c r="B18" s="84" t="s">
        <v>11</v>
      </c>
      <c r="C18" s="230" t="s">
        <v>12</v>
      </c>
      <c r="D18" s="230"/>
      <c r="E18" s="230"/>
      <c r="F18" s="230"/>
      <c r="G18" s="230"/>
      <c r="H18" s="230"/>
      <c r="I18" s="230"/>
      <c r="J18" s="230"/>
      <c r="K18" s="230"/>
      <c r="L18" s="230"/>
      <c r="M18" s="231"/>
      <c r="N18" s="60"/>
    </row>
    <row r="19" spans="1:14" ht="20.25" customHeight="1">
      <c r="A19" s="60"/>
      <c r="B19" s="84"/>
      <c r="C19" s="230"/>
      <c r="D19" s="230"/>
      <c r="E19" s="230"/>
      <c r="F19" s="230"/>
      <c r="G19" s="230"/>
      <c r="H19" s="230"/>
      <c r="I19" s="230"/>
      <c r="J19" s="230"/>
      <c r="K19" s="230"/>
      <c r="L19" s="230"/>
      <c r="M19" s="231"/>
      <c r="N19" s="60"/>
    </row>
    <row r="20" spans="1:14" ht="12.75" customHeight="1">
      <c r="A20" s="60"/>
      <c r="B20" s="84"/>
      <c r="C20" s="79"/>
      <c r="D20" s="58"/>
      <c r="E20" s="58"/>
      <c r="F20" s="58"/>
      <c r="G20" s="58"/>
      <c r="H20" s="58"/>
      <c r="I20" s="58"/>
      <c r="J20" s="58"/>
      <c r="K20" s="58"/>
      <c r="L20" s="58"/>
      <c r="M20" s="86"/>
      <c r="N20" s="60"/>
    </row>
    <row r="21" spans="1:14" ht="13.5" customHeight="1">
      <c r="A21" s="60"/>
      <c r="B21" s="84" t="s">
        <v>13</v>
      </c>
      <c r="C21" s="79" t="s">
        <v>14</v>
      </c>
      <c r="D21" s="79"/>
      <c r="E21" s="79"/>
      <c r="F21" s="79"/>
      <c r="G21" s="79"/>
      <c r="H21" s="79"/>
      <c r="I21" s="79"/>
      <c r="J21" s="79"/>
      <c r="K21" s="79"/>
      <c r="L21" s="79"/>
      <c r="M21" s="85"/>
      <c r="N21" s="60"/>
    </row>
    <row r="22" spans="1:14" ht="25.5" customHeight="1">
      <c r="A22" s="60"/>
      <c r="B22" s="84" t="s">
        <v>15</v>
      </c>
      <c r="C22" s="234" t="s">
        <v>10</v>
      </c>
      <c r="D22" s="234"/>
      <c r="E22" s="234"/>
      <c r="F22" s="234"/>
      <c r="G22" s="234"/>
      <c r="H22" s="234"/>
      <c r="I22" s="234"/>
      <c r="J22" s="234"/>
      <c r="K22" s="234"/>
      <c r="L22" s="234"/>
      <c r="M22" s="235"/>
      <c r="N22" s="60"/>
    </row>
    <row r="23" spans="1:14" ht="40.5" customHeight="1">
      <c r="A23" s="60"/>
      <c r="B23" s="84" t="s">
        <v>11</v>
      </c>
      <c r="C23" s="230" t="s">
        <v>16</v>
      </c>
      <c r="D23" s="230"/>
      <c r="E23" s="230"/>
      <c r="F23" s="230"/>
      <c r="G23" s="230"/>
      <c r="H23" s="230"/>
      <c r="I23" s="230"/>
      <c r="J23" s="230"/>
      <c r="K23" s="230"/>
      <c r="L23" s="230"/>
      <c r="M23" s="231"/>
      <c r="N23" s="60"/>
    </row>
    <row r="24" spans="1:14" ht="12.75" customHeight="1">
      <c r="A24" s="60"/>
      <c r="B24" s="84" t="s">
        <v>13</v>
      </c>
      <c r="C24" s="79" t="s">
        <v>17</v>
      </c>
      <c r="D24" s="79"/>
      <c r="E24" s="79"/>
      <c r="F24" s="79"/>
      <c r="G24" s="79"/>
      <c r="H24" s="79"/>
      <c r="I24" s="79"/>
      <c r="J24" s="79"/>
      <c r="K24" s="79"/>
      <c r="L24" s="79"/>
      <c r="M24" s="85"/>
      <c r="N24" s="60"/>
    </row>
    <row r="25" spans="1:14" ht="12.75" customHeight="1">
      <c r="A25" s="60"/>
      <c r="B25" s="84" t="s">
        <v>15</v>
      </c>
      <c r="C25" s="234" t="s">
        <v>18</v>
      </c>
      <c r="D25" s="234"/>
      <c r="E25" s="234"/>
      <c r="F25" s="234"/>
      <c r="G25" s="234"/>
      <c r="H25" s="234"/>
      <c r="I25" s="234"/>
      <c r="J25" s="234"/>
      <c r="K25" s="234"/>
      <c r="L25" s="234"/>
      <c r="M25" s="235"/>
      <c r="N25" s="60"/>
    </row>
    <row r="26" spans="1:14" ht="20.25" customHeight="1">
      <c r="A26" s="60"/>
      <c r="B26" s="87" t="s">
        <v>11</v>
      </c>
      <c r="C26" s="238" t="s">
        <v>19</v>
      </c>
      <c r="D26" s="238"/>
      <c r="E26" s="238"/>
      <c r="F26" s="238"/>
      <c r="G26" s="238"/>
      <c r="H26" s="238"/>
      <c r="I26" s="238"/>
      <c r="J26" s="238"/>
      <c r="K26" s="238"/>
      <c r="L26" s="238"/>
      <c r="M26" s="239"/>
      <c r="N26" s="60"/>
    </row>
    <row r="27" spans="1:14" ht="12.75">
      <c r="A27" s="60"/>
      <c r="B27" s="60"/>
      <c r="C27" s="60"/>
      <c r="D27" s="60"/>
      <c r="E27" s="60"/>
      <c r="F27" s="60"/>
      <c r="G27" s="60"/>
      <c r="H27" s="60"/>
      <c r="I27" s="60"/>
      <c r="J27" s="60"/>
      <c r="K27" s="60"/>
      <c r="L27" s="60"/>
      <c r="M27" s="60"/>
      <c r="N27" s="60"/>
    </row>
    <row r="28" spans="1:14">
      <c r="A28" s="60"/>
      <c r="B28" s="60"/>
      <c r="C28" s="60"/>
      <c r="D28" s="60"/>
      <c r="E28" s="60"/>
      <c r="F28" s="60"/>
      <c r="G28" s="60"/>
      <c r="H28" s="60"/>
      <c r="I28" s="60"/>
      <c r="J28" s="60"/>
      <c r="K28" s="60"/>
      <c r="L28" s="60"/>
      <c r="M28" s="60"/>
      <c r="N28" s="60"/>
    </row>
    <row r="29" spans="1:14" ht="27.6">
      <c r="A29" s="60"/>
      <c r="B29" s="60"/>
      <c r="C29" s="88"/>
      <c r="D29" s="88" t="s">
        <v>20</v>
      </c>
      <c r="E29" s="88"/>
      <c r="F29" s="88"/>
      <c r="G29" s="88"/>
      <c r="H29" s="89"/>
      <c r="I29" s="218" t="s">
        <v>21</v>
      </c>
      <c r="J29" s="104"/>
      <c r="K29" s="104"/>
      <c r="L29" s="88"/>
      <c r="M29" s="88"/>
      <c r="N29" s="60"/>
    </row>
    <row r="30" spans="1:14">
      <c r="A30" s="60"/>
      <c r="B30" s="60"/>
      <c r="C30" s="60"/>
      <c r="D30" s="60"/>
      <c r="E30" s="60"/>
      <c r="F30" s="60"/>
      <c r="G30" s="60"/>
      <c r="H30" s="60"/>
      <c r="I30" s="60"/>
      <c r="J30" s="60"/>
      <c r="K30" s="60"/>
      <c r="L30" s="60"/>
      <c r="M30" s="60"/>
      <c r="N30" s="60"/>
    </row>
    <row r="31" spans="1:14" ht="24.6">
      <c r="A31" s="60"/>
      <c r="B31" s="232" t="s">
        <v>22</v>
      </c>
      <c r="C31" s="232"/>
      <c r="D31" s="232"/>
      <c r="E31" s="232"/>
      <c r="F31" s="232"/>
      <c r="G31" s="232"/>
      <c r="H31" s="232"/>
      <c r="I31" s="232"/>
      <c r="J31" s="232"/>
      <c r="K31" s="232"/>
      <c r="L31" s="232"/>
      <c r="M31" s="232"/>
      <c r="N31" s="60"/>
    </row>
    <row r="32" spans="1:14" ht="10.5" customHeight="1">
      <c r="A32" s="60"/>
      <c r="B32" s="60"/>
      <c r="C32" s="60"/>
      <c r="D32" s="60"/>
      <c r="E32" s="60"/>
      <c r="F32" s="60"/>
      <c r="G32" s="60"/>
      <c r="H32" s="60"/>
      <c r="I32" s="60"/>
      <c r="J32" s="60"/>
      <c r="K32" s="60"/>
      <c r="L32" s="60"/>
      <c r="M32" s="60"/>
      <c r="N32" s="60"/>
    </row>
    <row r="33" spans="1:14" ht="22.9">
      <c r="A33" s="60"/>
      <c r="B33" s="233"/>
      <c r="C33" s="233"/>
      <c r="D33" s="233"/>
      <c r="E33" s="233"/>
      <c r="F33" s="233"/>
      <c r="G33" s="233"/>
      <c r="H33" s="233"/>
      <c r="I33" s="233"/>
      <c r="J33" s="233"/>
      <c r="K33" s="233"/>
      <c r="L33" s="233"/>
      <c r="M33" s="233"/>
      <c r="N33" s="60"/>
    </row>
    <row r="34" spans="1:14" ht="22.9">
      <c r="A34" s="60"/>
      <c r="B34" s="233"/>
      <c r="C34" s="233"/>
      <c r="D34" s="233"/>
      <c r="E34" s="233"/>
      <c r="F34" s="233"/>
      <c r="G34" s="233"/>
      <c r="H34" s="233"/>
      <c r="I34" s="233"/>
      <c r="J34" s="233"/>
      <c r="K34" s="233"/>
      <c r="L34" s="233"/>
      <c r="M34" s="233"/>
      <c r="N34" s="60"/>
    </row>
    <row r="35" spans="1:14" ht="22.9">
      <c r="A35" s="60"/>
      <c r="B35" s="233"/>
      <c r="C35" s="233"/>
      <c r="D35" s="233"/>
      <c r="E35" s="233"/>
      <c r="F35" s="233"/>
      <c r="G35" s="233"/>
      <c r="H35" s="233"/>
      <c r="I35" s="233"/>
      <c r="J35" s="233"/>
      <c r="K35" s="233"/>
      <c r="L35" s="233"/>
      <c r="M35" s="233"/>
      <c r="N35" s="60"/>
    </row>
    <row r="36" spans="1:14">
      <c r="A36" s="60"/>
      <c r="B36" s="60"/>
      <c r="C36" s="60"/>
      <c r="D36" s="60"/>
      <c r="E36" s="60"/>
      <c r="F36" s="60"/>
      <c r="G36" s="60"/>
      <c r="H36" s="60"/>
      <c r="I36" s="60"/>
      <c r="J36" s="60"/>
      <c r="K36" s="60"/>
      <c r="L36" s="60"/>
      <c r="M36" s="60"/>
      <c r="N36" s="60"/>
    </row>
    <row r="37" spans="1:14" ht="22.9">
      <c r="A37" s="60"/>
      <c r="B37" s="233" t="s">
        <v>23</v>
      </c>
      <c r="C37" s="233"/>
      <c r="D37" s="233"/>
      <c r="E37" s="233"/>
      <c r="F37" s="233"/>
      <c r="G37" s="233"/>
      <c r="H37" s="233"/>
      <c r="I37" s="233"/>
      <c r="J37" s="233"/>
      <c r="K37" s="233"/>
      <c r="L37" s="233"/>
      <c r="M37" s="233"/>
      <c r="N37" s="60"/>
    </row>
    <row r="38" spans="1:14">
      <c r="A38" s="60"/>
      <c r="B38" s="60"/>
      <c r="C38" s="60"/>
      <c r="D38" s="60"/>
      <c r="E38" s="60"/>
      <c r="F38" s="60"/>
      <c r="G38" s="60"/>
      <c r="H38" s="60"/>
      <c r="I38" s="60"/>
      <c r="J38" s="60"/>
      <c r="K38" s="60"/>
      <c r="L38" s="60"/>
      <c r="M38" s="60"/>
      <c r="N38" s="60"/>
    </row>
    <row r="39" spans="1:14" ht="15.6">
      <c r="A39" s="60"/>
      <c r="B39" s="89"/>
      <c r="C39" s="89"/>
      <c r="D39" s="89"/>
      <c r="E39" s="89"/>
      <c r="F39" s="90" t="s">
        <v>24</v>
      </c>
      <c r="G39" s="236" t="s">
        <v>25</v>
      </c>
      <c r="H39" s="236"/>
      <c r="I39" s="236"/>
      <c r="J39" s="236"/>
      <c r="K39" s="236"/>
      <c r="L39" s="236"/>
      <c r="M39" s="236"/>
      <c r="N39" s="60"/>
    </row>
    <row r="40" spans="1:14">
      <c r="A40" s="60"/>
      <c r="B40" s="60"/>
      <c r="C40" s="60"/>
      <c r="D40" s="60"/>
      <c r="E40" s="60"/>
      <c r="F40" s="60"/>
      <c r="G40" s="60"/>
      <c r="H40" s="60"/>
      <c r="I40" s="60"/>
      <c r="J40" s="60"/>
      <c r="K40" s="60"/>
      <c r="L40" s="60"/>
      <c r="M40" s="60"/>
      <c r="N40" s="60"/>
    </row>
    <row r="41" spans="1:14" ht="25.5" customHeight="1">
      <c r="A41" s="60"/>
      <c r="B41" s="60"/>
      <c r="C41" s="60"/>
      <c r="D41" s="91"/>
      <c r="E41" s="60"/>
      <c r="F41" s="60"/>
      <c r="G41" s="60"/>
      <c r="H41" s="60"/>
      <c r="I41" s="60"/>
      <c r="J41" s="60"/>
      <c r="K41" s="60"/>
      <c r="L41" s="60"/>
      <c r="M41" s="60"/>
      <c r="N41" s="60"/>
    </row>
    <row r="42" spans="1:14">
      <c r="A42" s="240" t="s">
        <v>26</v>
      </c>
      <c r="B42" s="240"/>
      <c r="C42" s="240"/>
      <c r="D42" s="240"/>
      <c r="E42" s="240"/>
      <c r="F42" s="240"/>
      <c r="G42" s="240"/>
      <c r="H42" s="240"/>
      <c r="I42" s="240"/>
      <c r="J42" s="240"/>
      <c r="K42" s="240"/>
      <c r="L42" s="240"/>
      <c r="M42" s="240"/>
      <c r="N42" s="240"/>
    </row>
    <row r="43" spans="1:14" ht="15">
      <c r="A43" s="60"/>
      <c r="B43" s="237" t="s">
        <v>27</v>
      </c>
      <c r="C43" s="237"/>
      <c r="D43" s="237"/>
      <c r="E43" s="237"/>
      <c r="F43" s="237"/>
      <c r="G43" s="237"/>
      <c r="H43" s="237"/>
      <c r="I43" s="237"/>
      <c r="J43" s="237"/>
      <c r="K43" s="237"/>
      <c r="L43" s="237"/>
      <c r="M43" s="237"/>
      <c r="N43" s="60"/>
    </row>
    <row r="44" spans="1:14">
      <c r="A44" s="60"/>
      <c r="B44" s="60"/>
      <c r="C44" s="60"/>
      <c r="D44" s="60"/>
      <c r="E44" s="60"/>
      <c r="F44" s="60"/>
      <c r="G44" s="60"/>
      <c r="H44" s="60"/>
      <c r="I44" s="60"/>
      <c r="J44" s="60"/>
      <c r="K44" s="60"/>
      <c r="L44" s="60"/>
      <c r="M44" s="60"/>
      <c r="N44" s="60"/>
    </row>
    <row r="45" spans="1:14" ht="15" customHeight="1">
      <c r="A45" s="229"/>
      <c r="B45" s="229"/>
      <c r="C45" s="229"/>
      <c r="D45" s="229"/>
      <c r="E45" s="229"/>
      <c r="F45" s="229"/>
      <c r="G45" s="229"/>
      <c r="H45" s="229"/>
      <c r="I45" s="229"/>
      <c r="J45" s="229"/>
      <c r="K45" s="229"/>
      <c r="L45" s="229"/>
      <c r="M45" s="229"/>
      <c r="N45" s="229"/>
    </row>
  </sheetData>
  <sheetProtection selectLockedCells="1"/>
  <mergeCells count="24">
    <mergeCell ref="C17:M17"/>
    <mergeCell ref="B11:M11"/>
    <mergeCell ref="C13:M13"/>
    <mergeCell ref="B14:M14"/>
    <mergeCell ref="B15:M15"/>
    <mergeCell ref="G3:N3"/>
    <mergeCell ref="G4:N4"/>
    <mergeCell ref="G5:N5"/>
    <mergeCell ref="B9:M9"/>
    <mergeCell ref="B10:M10"/>
    <mergeCell ref="A45:N45"/>
    <mergeCell ref="C18:M19"/>
    <mergeCell ref="B31:M31"/>
    <mergeCell ref="B33:M33"/>
    <mergeCell ref="B34:M34"/>
    <mergeCell ref="B35:M35"/>
    <mergeCell ref="B37:M37"/>
    <mergeCell ref="C22:M22"/>
    <mergeCell ref="G39:M39"/>
    <mergeCell ref="B43:M43"/>
    <mergeCell ref="C23:M23"/>
    <mergeCell ref="C26:M26"/>
    <mergeCell ref="C25:M25"/>
    <mergeCell ref="A42:N42"/>
  </mergeCells>
  <hyperlinks>
    <hyperlink ref="I29" r:id="rId1" xr:uid="{00000000-0004-0000-0000-000000000000}"/>
    <hyperlink ref="G39:M39" r:id="rId2" display="www.tepcommercialenergysolutions.com" xr:uid="{00000000-0004-0000-0000-000001000000}"/>
    <hyperlink ref="I29:K29" r:id="rId3" display="ces@tep.com" xr:uid="{00000000-0004-0000-0000-000002000000}"/>
    <hyperlink ref="G39" r:id="rId4" xr:uid="{E1D2D051-D2BA-4271-AD1C-866B71B15E49}"/>
  </hyperlinks>
  <pageMargins left="0.25" right="0.25" top="0.4" bottom="0.4" header="0.5" footer="0.34"/>
  <pageSetup scale="81" fitToHeight="2" orientation="portrait" r:id="rId5"/>
  <headerFooter alignWithMargins="0"/>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0">
    <tabColor indexed="41"/>
    <pageSetUpPr fitToPage="1"/>
  </sheetPr>
  <dimension ref="A1:Q69"/>
  <sheetViews>
    <sheetView zoomScaleNormal="100" zoomScaleSheetLayoutView="100" workbookViewId="0"/>
  </sheetViews>
  <sheetFormatPr defaultColWidth="0" defaultRowHeight="13.15" zeroHeight="1"/>
  <cols>
    <col min="1" max="1" width="9" style="48" customWidth="1"/>
    <col min="2" max="2" width="93.85546875" style="48" customWidth="1"/>
    <col min="3" max="6" width="9.140625" style="48" hidden="1" customWidth="1"/>
    <col min="7" max="7" width="9" style="48" hidden="1" customWidth="1"/>
    <col min="8" max="13" width="9.140625" style="48" hidden="1" customWidth="1"/>
    <col min="14" max="14" width="7.42578125" style="48" hidden="1" customWidth="1"/>
    <col min="15" max="15" width="9.140625" style="48" hidden="1" customWidth="1"/>
    <col min="16" max="16" width="2.5703125" style="48" hidden="1" customWidth="1"/>
    <col min="17" max="17" width="0" style="48" hidden="1" customWidth="1"/>
    <col min="18" max="16384" width="9.140625" style="48" hidden="1"/>
  </cols>
  <sheetData>
    <row r="1" spans="1:17" ht="18" customHeight="1">
      <c r="A1" s="56" t="s">
        <v>28</v>
      </c>
      <c r="B1" s="8"/>
    </row>
    <row r="2" spans="1:17" ht="24.6">
      <c r="A2" s="246" t="s">
        <v>29</v>
      </c>
      <c r="B2" s="402"/>
      <c r="F2" s="9"/>
      <c r="G2" s="9"/>
      <c r="H2" s="9"/>
      <c r="I2" s="9"/>
      <c r="J2" s="9"/>
      <c r="K2" s="9"/>
      <c r="L2" s="9"/>
      <c r="M2" s="9"/>
      <c r="N2" s="9"/>
      <c r="O2" s="9"/>
      <c r="P2" s="9"/>
      <c r="Q2" s="10"/>
    </row>
    <row r="3" spans="1:17" ht="41.25" customHeight="1">
      <c r="A3" s="247" t="s">
        <v>30</v>
      </c>
      <c r="B3" s="248"/>
    </row>
    <row r="4" spans="1:17">
      <c r="A4" s="12"/>
      <c r="B4" s="8"/>
    </row>
    <row r="5" spans="1:17">
      <c r="A5" s="11" t="s">
        <v>31</v>
      </c>
      <c r="B5" s="8"/>
    </row>
    <row r="6" spans="1:17">
      <c r="A6" s="12" t="s">
        <v>32</v>
      </c>
      <c r="B6" s="8"/>
    </row>
    <row r="7" spans="1:17" ht="36" customHeight="1">
      <c r="A7" s="61" t="s">
        <v>33</v>
      </c>
      <c r="B7" s="58" t="s">
        <v>34</v>
      </c>
    </row>
    <row r="8" spans="1:17">
      <c r="A8" s="12" t="s">
        <v>35</v>
      </c>
      <c r="B8" s="8"/>
    </row>
    <row r="9" spans="1:17" ht="26.45">
      <c r="A9" s="61" t="s">
        <v>33</v>
      </c>
      <c r="B9" s="58" t="s">
        <v>36</v>
      </c>
    </row>
    <row r="10" spans="1:17" ht="26.45">
      <c r="A10" s="61" t="s">
        <v>33</v>
      </c>
      <c r="B10" s="58" t="s">
        <v>37</v>
      </c>
    </row>
    <row r="11" spans="1:17" ht="27" customHeight="1">
      <c r="A11" s="61" t="s">
        <v>33</v>
      </c>
      <c r="B11" s="58" t="s">
        <v>38</v>
      </c>
    </row>
    <row r="12" spans="1:17" s="52" customFormat="1" ht="29.25" customHeight="1">
      <c r="A12" s="61" t="s">
        <v>33</v>
      </c>
      <c r="B12" s="58" t="s">
        <v>39</v>
      </c>
    </row>
    <row r="13" spans="1:17" ht="15" hidden="1" customHeight="1">
      <c r="A13" s="234"/>
      <c r="B13" s="234"/>
    </row>
    <row r="14" spans="1:17" ht="15" hidden="1" customHeight="1">
      <c r="A14" s="58"/>
      <c r="B14" s="76"/>
    </row>
    <row r="15" spans="1:17" ht="15" hidden="1" customHeight="1">
      <c r="A15" s="58"/>
      <c r="B15" s="64"/>
    </row>
    <row r="16" spans="1:17" hidden="1">
      <c r="A16" s="58"/>
      <c r="B16" s="64"/>
    </row>
    <row r="17" spans="1:2" hidden="1">
      <c r="A17" s="58"/>
      <c r="B17" s="64"/>
    </row>
    <row r="18" spans="1:2" hidden="1">
      <c r="A18" s="61"/>
      <c r="B18" s="62"/>
    </row>
    <row r="19" spans="1:2" hidden="1">
      <c r="A19" s="61"/>
      <c r="B19" s="63"/>
    </row>
    <row r="20" spans="1:2" hidden="1">
      <c r="A20" s="61"/>
      <c r="B20" s="63"/>
    </row>
    <row r="21" spans="1:2" hidden="1">
      <c r="A21" s="61"/>
      <c r="B21" s="63"/>
    </row>
    <row r="22" spans="1:2" hidden="1">
      <c r="A22" s="61"/>
      <c r="B22" s="62"/>
    </row>
    <row r="23" spans="1:2" hidden="1">
      <c r="A23" s="61"/>
      <c r="B23" s="62"/>
    </row>
    <row r="24" spans="1:2" hidden="1">
      <c r="A24" s="61"/>
      <c r="B24" s="64"/>
    </row>
    <row r="25" spans="1:2" hidden="1">
      <c r="A25" s="61"/>
      <c r="B25" s="64"/>
    </row>
    <row r="26" spans="1:2" ht="25.5" hidden="1" customHeight="1">
      <c r="A26" s="61"/>
      <c r="B26" s="64"/>
    </row>
    <row r="27" spans="1:2" ht="21" hidden="1" customHeight="1">
      <c r="A27" s="74"/>
      <c r="B27" s="75"/>
    </row>
    <row r="28" spans="1:2" hidden="1">
      <c r="A28" s="61"/>
      <c r="B28" s="64"/>
    </row>
    <row r="29" spans="1:2" hidden="1">
      <c r="A29" s="61"/>
      <c r="B29" s="63"/>
    </row>
    <row r="30" spans="1:2" hidden="1">
      <c r="A30" s="61"/>
      <c r="B30" s="63"/>
    </row>
    <row r="31" spans="1:2" hidden="1">
      <c r="A31" s="61"/>
      <c r="B31" s="63"/>
    </row>
    <row r="32" spans="1:2" hidden="1">
      <c r="A32" s="61"/>
      <c r="B32" s="63"/>
    </row>
    <row r="33" spans="1:2" hidden="1">
      <c r="A33" s="61"/>
      <c r="B33" s="63"/>
    </row>
    <row r="34" spans="1:2" hidden="1">
      <c r="A34" s="61"/>
      <c r="B34" s="63"/>
    </row>
    <row r="35" spans="1:2" hidden="1">
      <c r="A35" s="61"/>
      <c r="B35" s="63"/>
    </row>
    <row r="36" spans="1:2" ht="36" hidden="1" customHeight="1">
      <c r="A36" s="8"/>
      <c r="B36" s="65"/>
    </row>
    <row r="37" spans="1:2" hidden="1">
      <c r="A37" s="11"/>
      <c r="B37" s="58"/>
    </row>
    <row r="38" spans="1:2" hidden="1">
      <c r="A38" s="8"/>
      <c r="B38" s="58"/>
    </row>
    <row r="39" spans="1:2" hidden="1">
      <c r="A39" s="8"/>
      <c r="B39" s="14"/>
    </row>
    <row r="40" spans="1:2" hidden="1">
      <c r="A40" s="8"/>
      <c r="B40" s="14"/>
    </row>
    <row r="41" spans="1:2" hidden="1">
      <c r="A41" s="8"/>
      <c r="B41" s="64"/>
    </row>
    <row r="42" spans="1:2" hidden="1">
      <c r="A42" s="8"/>
      <c r="B42" s="64"/>
    </row>
    <row r="43" spans="1:2" hidden="1">
      <c r="A43" s="8"/>
      <c r="B43" s="64"/>
    </row>
    <row r="44" spans="1:2" hidden="1">
      <c r="A44" s="8"/>
      <c r="B44" s="14"/>
    </row>
    <row r="45" spans="1:2" hidden="1">
      <c r="A45" s="11"/>
      <c r="B45" s="13"/>
    </row>
    <row r="46" spans="1:2" hidden="1">
      <c r="A46" s="8"/>
      <c r="B46" s="8"/>
    </row>
    <row r="47" spans="1:2" hidden="1">
      <c r="A47" s="11"/>
      <c r="B47" s="64"/>
    </row>
    <row r="48" spans="1:2" hidden="1">
      <c r="A48" s="12"/>
      <c r="B48" s="63"/>
    </row>
    <row r="49" spans="1:11" hidden="1">
      <c r="A49" s="8"/>
      <c r="B49" s="63"/>
    </row>
    <row r="50" spans="1:11" hidden="1">
      <c r="A50" s="8"/>
      <c r="B50" s="63"/>
    </row>
    <row r="51" spans="1:11" hidden="1">
      <c r="A51" s="8"/>
      <c r="B51" s="64"/>
    </row>
    <row r="52" spans="1:11" hidden="1">
      <c r="A52" s="8"/>
      <c r="B52" s="63"/>
    </row>
    <row r="53" spans="1:11" hidden="1">
      <c r="A53" s="12"/>
      <c r="B53" s="63"/>
    </row>
    <row r="54" spans="1:11" hidden="1">
      <c r="A54" s="8"/>
      <c r="B54" s="63"/>
    </row>
    <row r="55" spans="1:11" hidden="1">
      <c r="A55" s="8"/>
      <c r="B55" s="63"/>
    </row>
    <row r="56" spans="1:11" hidden="1">
      <c r="A56" s="8"/>
      <c r="B56" s="63"/>
    </row>
    <row r="57" spans="1:11" hidden="1">
      <c r="A57" s="8"/>
      <c r="B57" s="63"/>
    </row>
    <row r="58" spans="1:11" hidden="1">
      <c r="A58" s="8"/>
      <c r="B58" s="63"/>
    </row>
    <row r="59" spans="1:11" hidden="1">
      <c r="A59" s="8"/>
      <c r="B59" s="63"/>
    </row>
    <row r="60" spans="1:11" hidden="1">
      <c r="A60" s="73"/>
      <c r="B60" s="63"/>
    </row>
    <row r="61" spans="1:11" hidden="1">
      <c r="A61" s="8"/>
      <c r="B61" s="63"/>
    </row>
    <row r="62" spans="1:11" ht="15.75" hidden="1" customHeight="1">
      <c r="A62" s="8"/>
      <c r="B62" s="64"/>
    </row>
    <row r="63" spans="1:11" ht="15.6" hidden="1">
      <c r="A63" s="59"/>
      <c r="B63" s="66"/>
      <c r="C63" s="49"/>
      <c r="D63" s="49"/>
      <c r="E63" s="49"/>
      <c r="F63" s="49"/>
      <c r="G63" s="49"/>
      <c r="H63" s="49"/>
      <c r="I63" s="49"/>
      <c r="J63" s="49"/>
      <c r="K63" s="49"/>
    </row>
    <row r="64" spans="1:11" hidden="1">
      <c r="A64" s="60"/>
      <c r="B64" s="63"/>
    </row>
    <row r="65" spans="1:2" hidden="1">
      <c r="A65" s="60"/>
      <c r="B65" s="63"/>
    </row>
    <row r="66" spans="1:2" hidden="1">
      <c r="A66" s="60"/>
      <c r="B66" s="63"/>
    </row>
    <row r="67" spans="1:2" hidden="1">
      <c r="A67" s="8"/>
      <c r="B67" s="8"/>
    </row>
    <row r="68" spans="1:2" hidden="1">
      <c r="A68" s="8"/>
      <c r="B68" s="8"/>
    </row>
    <row r="69" spans="1:2" hidden="1">
      <c r="A69" s="8"/>
      <c r="B69" s="8"/>
    </row>
  </sheetData>
  <sheetProtection selectLockedCells="1" selectUnlockedCells="1"/>
  <mergeCells count="3">
    <mergeCell ref="A2:B2"/>
    <mergeCell ref="A3:B3"/>
    <mergeCell ref="A13:B13"/>
  </mergeCells>
  <pageMargins left="0.25" right="0.25" top="0.4" bottom="0.4" header="0.5" footer="0.34"/>
  <pageSetup firstPageNumber="2" fitToHeight="2" orientation="portrait" r:id="rId1"/>
  <headerFooter alignWithMargins="0">
    <oddFooter>&amp;LEasySave Plus Custom Application&amp;RApplication Version: 2/14/2020</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Q213"/>
  <sheetViews>
    <sheetView zoomScale="70" zoomScaleNormal="70" zoomScaleSheetLayoutView="100" workbookViewId="0">
      <selection activeCell="C3" sqref="C3"/>
    </sheetView>
  </sheetViews>
  <sheetFormatPr defaultColWidth="0" defaultRowHeight="13.15" zeroHeight="1"/>
  <cols>
    <col min="1" max="1" width="1.5703125" style="96" customWidth="1"/>
    <col min="2" max="4" width="16.5703125" style="96" customWidth="1"/>
    <col min="5" max="6" width="5" style="96" hidden="1" customWidth="1"/>
    <col min="7" max="7" width="5.7109375" style="96" hidden="1" customWidth="1"/>
    <col min="8" max="8" width="7.28515625" style="96" hidden="1" customWidth="1"/>
    <col min="9" max="10" width="7.7109375" style="96" hidden="1" customWidth="1"/>
    <col min="11" max="11" width="5.140625" style="96" hidden="1" customWidth="1"/>
    <col min="12" max="12" width="7" style="96" hidden="1" customWidth="1"/>
    <col min="13" max="14" width="7.140625" style="96" hidden="1" customWidth="1"/>
    <col min="15" max="15" width="12.5703125" style="96" customWidth="1"/>
    <col min="16" max="17" width="6.5703125" style="96" hidden="1" customWidth="1"/>
    <col min="18" max="18" width="12.5703125" style="96" customWidth="1"/>
    <col min="19" max="19" width="10.7109375" style="96" customWidth="1"/>
    <col min="20" max="20" width="18.5703125" style="96" customWidth="1"/>
    <col min="21" max="21" width="1.85546875" style="96" customWidth="1"/>
    <col min="22" max="25" width="12.5703125" style="95" hidden="1" customWidth="1"/>
    <col min="26" max="26" width="24.28515625" style="95" hidden="1" customWidth="1"/>
    <col min="27" max="27" width="24" style="95" hidden="1" customWidth="1"/>
    <col min="28" max="35" width="12.5703125" style="95" hidden="1" customWidth="1"/>
    <col min="36" max="36" width="32.28515625" style="95" hidden="1" customWidth="1"/>
    <col min="37" max="37" width="17.7109375" style="95" hidden="1" customWidth="1"/>
    <col min="38" max="38" width="18.85546875" style="95" hidden="1" customWidth="1"/>
    <col min="39" max="39" width="20.42578125" style="164" hidden="1" customWidth="1"/>
    <col min="40" max="40" width="20.140625" style="164" hidden="1" customWidth="1"/>
    <col min="41" max="43" width="8.7109375" style="95" hidden="1" customWidth="1"/>
    <col min="44" max="44" width="0.85546875" style="95" hidden="1" customWidth="1"/>
    <col min="45" max="51" width="8.7109375" style="95" hidden="1" customWidth="1"/>
    <col min="52" max="69" width="8.7109375" style="96" hidden="1" customWidth="1"/>
    <col min="70" max="16384" width="9.140625" style="96" hidden="1"/>
  </cols>
  <sheetData>
    <row r="1" spans="1:42" ht="20.25" customHeight="1">
      <c r="A1" s="53"/>
      <c r="B1" s="277" t="s">
        <v>28</v>
      </c>
      <c r="C1" s="277"/>
      <c r="D1" s="277"/>
      <c r="E1" s="277"/>
      <c r="F1" s="277"/>
      <c r="G1" s="277"/>
      <c r="H1" s="277"/>
      <c r="I1" s="277"/>
      <c r="J1" s="277"/>
      <c r="K1" s="277"/>
      <c r="L1" s="277"/>
      <c r="M1" s="277"/>
      <c r="N1" s="277"/>
      <c r="O1" s="277"/>
      <c r="P1" s="277"/>
      <c r="Q1" s="277"/>
      <c r="R1" s="277"/>
      <c r="S1" s="277"/>
      <c r="T1" s="277"/>
      <c r="U1" s="17"/>
      <c r="V1" s="94"/>
      <c r="W1" s="94"/>
      <c r="X1" s="94"/>
      <c r="Y1" s="94"/>
      <c r="Z1" s="94"/>
      <c r="AA1" s="94"/>
      <c r="AB1" s="94"/>
      <c r="AC1" s="94"/>
      <c r="AD1" s="94"/>
      <c r="AE1" s="94"/>
      <c r="AF1" s="94"/>
      <c r="AG1" s="94"/>
      <c r="AH1" s="94"/>
      <c r="AI1" s="94"/>
      <c r="AJ1" s="94"/>
    </row>
    <row r="2" spans="1:42" ht="24.75" customHeight="1">
      <c r="A2" s="53"/>
      <c r="B2" s="285" t="s">
        <v>40</v>
      </c>
      <c r="C2" s="285"/>
      <c r="D2" s="285"/>
      <c r="E2" s="285"/>
      <c r="F2" s="285"/>
      <c r="G2" s="285"/>
      <c r="H2" s="285"/>
      <c r="I2" s="285"/>
      <c r="J2" s="285"/>
      <c r="K2" s="285"/>
      <c r="L2" s="285"/>
      <c r="M2" s="285"/>
      <c r="N2" s="285"/>
      <c r="O2" s="285"/>
      <c r="P2" s="285"/>
      <c r="Q2" s="285"/>
      <c r="R2" s="285"/>
      <c r="S2" s="286">
        <v>46023</v>
      </c>
      <c r="T2" s="287"/>
      <c r="U2" s="17"/>
      <c r="V2" s="94"/>
      <c r="W2" s="94"/>
      <c r="X2" s="94"/>
      <c r="Y2" s="94"/>
      <c r="Z2" s="94"/>
      <c r="AA2" s="94"/>
      <c r="AB2" s="94"/>
      <c r="AC2" s="94"/>
      <c r="AD2" s="94"/>
      <c r="AE2" s="94"/>
      <c r="AF2" s="94"/>
      <c r="AG2" s="94"/>
      <c r="AH2" s="94"/>
      <c r="AI2" s="94"/>
      <c r="AJ2" s="94"/>
    </row>
    <row r="3" spans="1:42" ht="13.5" customHeight="1">
      <c r="A3" s="16"/>
      <c r="B3" s="54" t="s">
        <v>41</v>
      </c>
      <c r="C3" s="288"/>
      <c r="D3" s="289"/>
      <c r="E3" s="289"/>
      <c r="F3" s="289"/>
      <c r="G3" s="289"/>
      <c r="H3" s="289"/>
      <c r="I3" s="289"/>
      <c r="J3" s="289"/>
      <c r="K3" s="289"/>
      <c r="L3" s="289"/>
      <c r="M3" s="289"/>
      <c r="N3" s="289"/>
      <c r="O3" s="289"/>
      <c r="P3" s="92"/>
      <c r="Q3" s="92"/>
      <c r="R3" s="284" t="s">
        <v>42</v>
      </c>
      <c r="S3" s="284"/>
      <c r="T3" s="93"/>
      <c r="U3" s="18"/>
      <c r="V3" s="94"/>
      <c r="W3" s="94"/>
      <c r="X3" s="94"/>
      <c r="Y3" s="94"/>
      <c r="Z3" s="94"/>
      <c r="AA3" s="94"/>
      <c r="AB3" s="94"/>
      <c r="AC3" s="94"/>
      <c r="AD3" s="94"/>
      <c r="AE3" s="94"/>
      <c r="AF3" s="94"/>
      <c r="AG3" s="94"/>
      <c r="AH3" s="94"/>
      <c r="AI3" s="94"/>
      <c r="AJ3" s="94"/>
    </row>
    <row r="4" spans="1:42" ht="42" customHeight="1" thickBot="1">
      <c r="A4" s="4"/>
      <c r="B4" s="278" t="s">
        <v>43</v>
      </c>
      <c r="C4" s="278"/>
      <c r="D4" s="278"/>
      <c r="E4" s="278"/>
      <c r="F4" s="278"/>
      <c r="G4" s="278"/>
      <c r="H4" s="278"/>
      <c r="I4" s="278"/>
      <c r="J4" s="278"/>
      <c r="K4" s="278"/>
      <c r="L4" s="278"/>
      <c r="M4" s="278"/>
      <c r="N4" s="278"/>
      <c r="O4" s="278"/>
      <c r="P4" s="278"/>
      <c r="Q4" s="278"/>
      <c r="R4" s="278"/>
      <c r="S4" s="278"/>
      <c r="T4" s="278"/>
      <c r="U4" s="18"/>
      <c r="V4" s="165" t="s">
        <v>44</v>
      </c>
      <c r="W4" s="165" t="s">
        <v>45</v>
      </c>
      <c r="X4" s="165" t="s">
        <v>46</v>
      </c>
      <c r="Y4" s="165" t="s">
        <v>47</v>
      </c>
      <c r="Z4" s="165" t="s">
        <v>48</v>
      </c>
      <c r="AA4" s="165" t="s">
        <v>49</v>
      </c>
      <c r="AB4" s="165" t="s">
        <v>50</v>
      </c>
      <c r="AC4" s="165" t="s">
        <v>51</v>
      </c>
      <c r="AF4" s="97"/>
    </row>
    <row r="5" spans="1:42" ht="15.6" customHeight="1">
      <c r="A5" s="4"/>
      <c r="B5" s="67" t="s">
        <v>52</v>
      </c>
      <c r="C5" s="279" t="s">
        <v>53</v>
      </c>
      <c r="D5" s="279"/>
      <c r="E5" s="68"/>
      <c r="F5" s="68"/>
      <c r="G5" s="68"/>
      <c r="H5" s="68"/>
      <c r="I5" s="68"/>
      <c r="J5" s="68"/>
      <c r="K5" s="68"/>
      <c r="L5" s="68"/>
      <c r="M5" s="68"/>
      <c r="N5" s="68"/>
      <c r="O5" s="68"/>
      <c r="P5" s="69"/>
      <c r="Q5" s="69"/>
      <c r="R5" s="70" t="s">
        <v>54</v>
      </c>
      <c r="S5" s="71">
        <v>0.06</v>
      </c>
      <c r="T5" s="72" t="s">
        <v>55</v>
      </c>
      <c r="U5" s="4"/>
      <c r="V5" s="226" t="e">
        <f>_xlfn.XLOOKUP(R9,Avoided_Cost_Category,AM11:AM14)</f>
        <v>#N/A</v>
      </c>
      <c r="W5" s="206" t="str">
        <f>IF(T7="","",T7)</f>
        <v/>
      </c>
      <c r="X5" s="207" t="e">
        <f>IF(W5="",_xlfn.XLOOKUP(R7,Category,AL11:AL19),IF(W5&gt;30,30,W5))</f>
        <v>#N/A</v>
      </c>
      <c r="Y5" s="182" t="e">
        <f>V5*Z5</f>
        <v>#N/A</v>
      </c>
      <c r="Z5" s="183">
        <f>R11</f>
        <v>0</v>
      </c>
      <c r="AA5" s="175" t="str" cm="1">
        <f t="array" ref="AA5">IF(P13&gt;0,NPV($X$80,$Y5*(1+$X$81)*(1+$X$83)*$Z$10:INDEX($Z$10:$Z$39,MATCH($X5,Y10:Y39,0)))+NPV($X$80,$Z5*(1+$X$82)*$AA$10:INDEX($AA$10:$AA$39,MATCH($X5,Y10:Y39,0))),"")</f>
        <v/>
      </c>
      <c r="AB5" s="184">
        <f>R15</f>
        <v>0</v>
      </c>
      <c r="AC5" s="183" t="str">
        <f>IF(P13=0,"",AA5/(AB5+(X$84*Z5)))</f>
        <v/>
      </c>
      <c r="AD5" s="163"/>
      <c r="AE5" s="163"/>
    </row>
    <row r="6" spans="1:42" ht="15.6" customHeight="1">
      <c r="A6" s="4"/>
      <c r="B6" s="290" t="s">
        <v>56</v>
      </c>
      <c r="C6" s="291"/>
      <c r="D6" s="291"/>
      <c r="E6" s="291"/>
      <c r="F6" s="291"/>
      <c r="G6" s="291"/>
      <c r="H6" s="291"/>
      <c r="I6" s="291"/>
      <c r="J6" s="291"/>
      <c r="K6" s="291"/>
      <c r="L6" s="291"/>
      <c r="M6" s="291"/>
      <c r="N6" s="291"/>
      <c r="O6" s="292"/>
      <c r="P6" s="117"/>
      <c r="Q6" s="117"/>
      <c r="R6" s="293" t="s">
        <v>57</v>
      </c>
      <c r="S6" s="293"/>
      <c r="T6" s="19" t="s">
        <v>58</v>
      </c>
      <c r="U6" s="4"/>
      <c r="X6" s="166"/>
      <c r="Y6" s="166"/>
    </row>
    <row r="7" spans="1:42" ht="15.6" customHeight="1">
      <c r="A7" s="4"/>
      <c r="B7" s="267"/>
      <c r="C7" s="268"/>
      <c r="D7" s="268"/>
      <c r="E7" s="268"/>
      <c r="F7" s="268"/>
      <c r="G7" s="268"/>
      <c r="H7" s="268"/>
      <c r="I7" s="268"/>
      <c r="J7" s="268"/>
      <c r="K7" s="268"/>
      <c r="L7" s="268"/>
      <c r="M7" s="268"/>
      <c r="N7" s="268"/>
      <c r="O7" s="269"/>
      <c r="P7" s="117"/>
      <c r="Q7" s="117"/>
      <c r="R7" s="295"/>
      <c r="S7" s="295"/>
      <c r="T7" s="185"/>
      <c r="U7" s="4"/>
      <c r="X7" s="167"/>
      <c r="Y7" s="167"/>
      <c r="Z7" s="167"/>
      <c r="AA7" s="168"/>
    </row>
    <row r="8" spans="1:42" ht="15.6" customHeight="1">
      <c r="A8" s="4"/>
      <c r="B8" s="270"/>
      <c r="C8" s="271"/>
      <c r="D8" s="271"/>
      <c r="E8" s="271"/>
      <c r="F8" s="271"/>
      <c r="G8" s="271"/>
      <c r="H8" s="271"/>
      <c r="I8" s="271"/>
      <c r="J8" s="271"/>
      <c r="K8" s="271"/>
      <c r="L8" s="271"/>
      <c r="M8" s="271"/>
      <c r="N8" s="271"/>
      <c r="O8" s="272"/>
      <c r="P8" s="117"/>
      <c r="Q8" s="117"/>
      <c r="R8" s="293" t="s">
        <v>59</v>
      </c>
      <c r="S8" s="293"/>
      <c r="T8" s="19" t="s">
        <v>60</v>
      </c>
      <c r="U8" s="4"/>
      <c r="X8" s="167"/>
      <c r="Y8" s="168" t="s">
        <v>61</v>
      </c>
      <c r="Z8" s="169" t="s">
        <v>62</v>
      </c>
      <c r="AA8" s="169" t="s">
        <v>63</v>
      </c>
    </row>
    <row r="9" spans="1:42" ht="15.6" customHeight="1">
      <c r="A9" s="4"/>
      <c r="B9" s="270"/>
      <c r="C9" s="271"/>
      <c r="D9" s="271"/>
      <c r="E9" s="271"/>
      <c r="F9" s="271"/>
      <c r="G9" s="271"/>
      <c r="H9" s="271"/>
      <c r="I9" s="271"/>
      <c r="J9" s="271"/>
      <c r="K9" s="271"/>
      <c r="L9" s="271"/>
      <c r="M9" s="271"/>
      <c r="N9" s="271"/>
      <c r="O9" s="272"/>
      <c r="P9" s="117"/>
      <c r="Q9" s="117"/>
      <c r="R9" s="282"/>
      <c r="S9" s="283"/>
      <c r="T9" s="300" t="str">
        <f>IF(AC5&lt;1,"DNQ",IF(OR(R11&lt;1,R13&lt;1,R15&lt;1),"",MIN(R11*S5,R15*0.75)))</f>
        <v/>
      </c>
      <c r="U9" s="4"/>
      <c r="X9" s="167"/>
      <c r="Y9" s="168"/>
      <c r="Z9" s="168"/>
      <c r="AA9" s="168"/>
    </row>
    <row r="10" spans="1:42" ht="15.6" customHeight="1">
      <c r="A10" s="4"/>
      <c r="B10" s="270"/>
      <c r="C10" s="271"/>
      <c r="D10" s="271"/>
      <c r="E10" s="271"/>
      <c r="F10" s="271"/>
      <c r="G10" s="271"/>
      <c r="H10" s="271"/>
      <c r="I10" s="271"/>
      <c r="J10" s="271"/>
      <c r="K10" s="271"/>
      <c r="L10" s="271"/>
      <c r="M10" s="271"/>
      <c r="N10" s="271"/>
      <c r="O10" s="272"/>
      <c r="P10" s="5"/>
      <c r="Q10" s="5"/>
      <c r="R10" s="280" t="s">
        <v>64</v>
      </c>
      <c r="S10" s="281"/>
      <c r="T10" s="301"/>
      <c r="U10" s="4"/>
      <c r="X10" s="170"/>
      <c r="Y10" s="171">
        <v>1</v>
      </c>
      <c r="Z10" s="172">
        <f>'Avoided Costs Master'!C20</f>
        <v>71.260000000000005</v>
      </c>
      <c r="AA10" s="172" t="e" cm="1">
        <f t="array" ref="AA10">INDEX('Avoided Costs Master'!D20:N49,0,MATCH(R9,'Avoided Costs Master'!D19:N19,0))</f>
        <v>#N/A</v>
      </c>
      <c r="AJ10" s="95" t="s">
        <v>65</v>
      </c>
      <c r="AK10" s="176" t="s">
        <v>57</v>
      </c>
      <c r="AL10" s="176" t="s">
        <v>66</v>
      </c>
      <c r="AM10" s="176" t="s">
        <v>67</v>
      </c>
      <c r="AN10" s="176" t="s">
        <v>68</v>
      </c>
    </row>
    <row r="11" spans="1:42" ht="15.6" customHeight="1">
      <c r="A11" s="4"/>
      <c r="B11" s="273"/>
      <c r="C11" s="274"/>
      <c r="D11" s="274"/>
      <c r="E11" s="274"/>
      <c r="F11" s="274"/>
      <c r="G11" s="274"/>
      <c r="H11" s="274"/>
      <c r="I11" s="274"/>
      <c r="J11" s="274"/>
      <c r="K11" s="274"/>
      <c r="L11" s="274"/>
      <c r="M11" s="274"/>
      <c r="N11" s="274"/>
      <c r="O11" s="275"/>
      <c r="P11" s="5"/>
      <c r="Q11" s="5"/>
      <c r="R11" s="282"/>
      <c r="S11" s="283"/>
      <c r="T11" s="301"/>
      <c r="U11" s="4"/>
      <c r="X11" s="170"/>
      <c r="Y11" s="171">
        <v>2</v>
      </c>
      <c r="Z11" s="172">
        <f>'Avoided Costs Master'!C21</f>
        <v>72.760000000000005</v>
      </c>
      <c r="AA11" s="172"/>
      <c r="AJ11" s="95" t="s">
        <v>69</v>
      </c>
      <c r="AK11" s="177" t="s">
        <v>70</v>
      </c>
      <c r="AL11" s="177">
        <v>13</v>
      </c>
      <c r="AM11" s="227">
        <v>2.4019662212856107E-4</v>
      </c>
      <c r="AN11" s="177" t="s">
        <v>71</v>
      </c>
      <c r="AO11" s="162"/>
      <c r="AP11" s="98">
        <v>0</v>
      </c>
    </row>
    <row r="12" spans="1:42" ht="15.6" customHeight="1">
      <c r="A12" s="4"/>
      <c r="B12" s="290" t="s">
        <v>72</v>
      </c>
      <c r="C12" s="291"/>
      <c r="D12" s="291"/>
      <c r="E12" s="291"/>
      <c r="F12" s="291"/>
      <c r="G12" s="291"/>
      <c r="H12" s="291"/>
      <c r="I12" s="291"/>
      <c r="J12" s="291"/>
      <c r="K12" s="291"/>
      <c r="L12" s="291"/>
      <c r="M12" s="291"/>
      <c r="N12" s="291"/>
      <c r="O12" s="292"/>
      <c r="P12" s="297" t="s">
        <v>73</v>
      </c>
      <c r="Q12" s="298"/>
      <c r="R12" s="297" t="s">
        <v>74</v>
      </c>
      <c r="S12" s="298"/>
      <c r="T12" s="301"/>
      <c r="U12" s="4"/>
      <c r="X12" s="170"/>
      <c r="Y12" s="171">
        <v>3</v>
      </c>
      <c r="Z12" s="172">
        <f>'Avoided Costs Master'!C22</f>
        <v>63.61</v>
      </c>
      <c r="AA12" s="172"/>
      <c r="AJ12" s="95" t="s">
        <v>75</v>
      </c>
      <c r="AK12" s="177" t="s">
        <v>76</v>
      </c>
      <c r="AL12" s="177">
        <v>10</v>
      </c>
      <c r="AM12" s="227">
        <v>2.1397681191001676E-4</v>
      </c>
      <c r="AN12" s="177" t="s">
        <v>77</v>
      </c>
      <c r="AO12" s="162"/>
      <c r="AP12" s="98">
        <f t="shared" ref="AP12:AP29" si="0">AP11+((15/60)/24)</f>
        <v>1.0416666666666666E-2</v>
      </c>
    </row>
    <row r="13" spans="1:42" ht="15.6" customHeight="1">
      <c r="A13" s="4"/>
      <c r="B13" s="267" t="s">
        <v>78</v>
      </c>
      <c r="C13" s="268"/>
      <c r="D13" s="268"/>
      <c r="E13" s="268"/>
      <c r="F13" s="268"/>
      <c r="G13" s="268"/>
      <c r="H13" s="268"/>
      <c r="I13" s="268"/>
      <c r="J13" s="268"/>
      <c r="K13" s="268"/>
      <c r="L13" s="268"/>
      <c r="M13" s="268"/>
      <c r="N13" s="268"/>
      <c r="O13" s="269"/>
      <c r="P13" s="296">
        <f>IFERROR(R11/R13,"")</f>
        <v>0</v>
      </c>
      <c r="Q13" s="296"/>
      <c r="R13" s="304">
        <f>T35</f>
        <v>7547.6992500000006</v>
      </c>
      <c r="S13" s="305"/>
      <c r="T13" s="301"/>
      <c r="U13" s="4"/>
      <c r="X13" s="170"/>
      <c r="Y13" s="171">
        <v>4</v>
      </c>
      <c r="Z13" s="172">
        <f>'Avoided Costs Master'!C23</f>
        <v>64.88</v>
      </c>
      <c r="AA13" s="172"/>
      <c r="AJ13" s="95" t="s">
        <v>79</v>
      </c>
      <c r="AK13" s="177" t="s">
        <v>71</v>
      </c>
      <c r="AL13" s="177">
        <v>20</v>
      </c>
      <c r="AM13" s="227">
        <v>1.1748816194901383E-4</v>
      </c>
      <c r="AN13" s="177" t="s">
        <v>80</v>
      </c>
      <c r="AO13" s="162"/>
      <c r="AP13" s="98">
        <f t="shared" si="0"/>
        <v>2.0833333333333332E-2</v>
      </c>
    </row>
    <row r="14" spans="1:42" ht="15.6" customHeight="1">
      <c r="A14" s="4"/>
      <c r="B14" s="270"/>
      <c r="C14" s="271"/>
      <c r="D14" s="271"/>
      <c r="E14" s="271"/>
      <c r="F14" s="271"/>
      <c r="G14" s="271"/>
      <c r="H14" s="271"/>
      <c r="I14" s="271"/>
      <c r="J14" s="271"/>
      <c r="K14" s="271"/>
      <c r="L14" s="271"/>
      <c r="M14" s="271"/>
      <c r="N14" s="271"/>
      <c r="O14" s="272"/>
      <c r="P14" s="5"/>
      <c r="Q14" s="5"/>
      <c r="R14" s="297" t="s">
        <v>81</v>
      </c>
      <c r="S14" s="298"/>
      <c r="T14" s="301"/>
      <c r="U14" s="4"/>
      <c r="V14" s="100"/>
      <c r="W14" s="100"/>
      <c r="X14" s="170"/>
      <c r="Y14" s="171">
        <v>5</v>
      </c>
      <c r="Z14" s="172">
        <f>'Avoided Costs Master'!C24</f>
        <v>66.180000000000007</v>
      </c>
      <c r="AA14" s="172"/>
      <c r="AB14" s="100"/>
      <c r="AC14" s="100"/>
      <c r="AD14" s="100"/>
      <c r="AE14" s="100"/>
      <c r="AF14" s="100"/>
      <c r="AG14" s="100"/>
      <c r="AH14" s="100"/>
      <c r="AI14" s="100"/>
      <c r="AJ14" s="95" t="s">
        <v>79</v>
      </c>
      <c r="AK14" s="177" t="s">
        <v>82</v>
      </c>
      <c r="AL14" s="177">
        <v>15</v>
      </c>
      <c r="AM14" s="227">
        <v>1.7335907129233092E-4</v>
      </c>
      <c r="AN14" s="177" t="s">
        <v>83</v>
      </c>
      <c r="AO14" s="162"/>
      <c r="AP14" s="98">
        <f t="shared" si="0"/>
        <v>3.125E-2</v>
      </c>
    </row>
    <row r="15" spans="1:42" ht="15.6" customHeight="1">
      <c r="A15" s="4"/>
      <c r="B15" s="273"/>
      <c r="C15" s="274"/>
      <c r="D15" s="274"/>
      <c r="E15" s="274"/>
      <c r="F15" s="274"/>
      <c r="G15" s="274"/>
      <c r="H15" s="274"/>
      <c r="I15" s="274"/>
      <c r="J15" s="274"/>
      <c r="K15" s="274"/>
      <c r="L15" s="274"/>
      <c r="M15" s="274"/>
      <c r="N15" s="274"/>
      <c r="O15" s="275"/>
      <c r="P15" s="5"/>
      <c r="Q15" s="5"/>
      <c r="R15" s="256"/>
      <c r="S15" s="257"/>
      <c r="T15" s="301"/>
      <c r="U15" s="4"/>
      <c r="V15" s="100"/>
      <c r="W15" s="100"/>
      <c r="X15" s="170"/>
      <c r="Y15" s="171">
        <v>6</v>
      </c>
      <c r="Z15" s="172">
        <f>'Avoided Costs Master'!C25</f>
        <v>61.88</v>
      </c>
      <c r="AA15" s="172"/>
      <c r="AB15" s="100"/>
      <c r="AC15" s="100"/>
      <c r="AD15" s="100"/>
      <c r="AE15" s="100"/>
      <c r="AF15" s="100"/>
      <c r="AG15" s="100"/>
      <c r="AH15" s="100"/>
      <c r="AI15" s="100"/>
      <c r="AJ15" s="95" t="s">
        <v>79</v>
      </c>
      <c r="AK15" s="177" t="s">
        <v>84</v>
      </c>
      <c r="AL15" s="177">
        <v>5</v>
      </c>
      <c r="AM15" s="177"/>
      <c r="AN15" s="177"/>
      <c r="AO15" s="162"/>
      <c r="AP15" s="98">
        <f t="shared" si="0"/>
        <v>4.1666666666666664E-2</v>
      </c>
    </row>
    <row r="16" spans="1:42" ht="15.6" customHeight="1">
      <c r="A16" s="4"/>
      <c r="B16" s="290" t="s">
        <v>85</v>
      </c>
      <c r="C16" s="291"/>
      <c r="D16" s="291"/>
      <c r="E16" s="291"/>
      <c r="F16" s="291"/>
      <c r="G16" s="291"/>
      <c r="H16" s="291"/>
      <c r="I16" s="291"/>
      <c r="J16" s="291"/>
      <c r="K16" s="291"/>
      <c r="L16" s="291"/>
      <c r="M16" s="291"/>
      <c r="N16" s="291"/>
      <c r="O16" s="292"/>
      <c r="P16" s="5"/>
      <c r="Q16" s="5"/>
      <c r="R16" s="263" t="s">
        <v>86</v>
      </c>
      <c r="S16" s="264"/>
      <c r="T16" s="254" t="str">
        <f>IF(U16=1,"Incentive Capped at 75% of Cost","")</f>
        <v/>
      </c>
      <c r="U16" s="20">
        <f>IF(T9=(R15*0.75),1,0)</f>
        <v>0</v>
      </c>
      <c r="X16" s="170"/>
      <c r="Y16" s="171">
        <v>7</v>
      </c>
      <c r="Z16" s="172">
        <f>'Avoided Costs Master'!C26</f>
        <v>68.849999999999994</v>
      </c>
      <c r="AA16" s="172"/>
      <c r="AJ16" s="95" t="s">
        <v>75</v>
      </c>
      <c r="AK16" s="177" t="s">
        <v>87</v>
      </c>
      <c r="AL16" s="177">
        <v>15</v>
      </c>
      <c r="AM16" s="177"/>
      <c r="AN16" s="177"/>
      <c r="AO16" s="162"/>
      <c r="AP16" s="98">
        <f t="shared" si="0"/>
        <v>5.2083333333333329E-2</v>
      </c>
    </row>
    <row r="17" spans="1:51" ht="15.6" customHeight="1">
      <c r="A17" s="4"/>
      <c r="B17" s="267" t="s">
        <v>88</v>
      </c>
      <c r="C17" s="268"/>
      <c r="D17" s="268"/>
      <c r="E17" s="268"/>
      <c r="F17" s="268"/>
      <c r="G17" s="268"/>
      <c r="H17" s="268"/>
      <c r="I17" s="268"/>
      <c r="J17" s="268"/>
      <c r="K17" s="268"/>
      <c r="L17" s="268"/>
      <c r="M17" s="268"/>
      <c r="N17" s="268"/>
      <c r="O17" s="269"/>
      <c r="P17" s="5"/>
      <c r="Q17" s="5"/>
      <c r="R17" s="256"/>
      <c r="S17" s="257"/>
      <c r="T17" s="255"/>
      <c r="U17" s="4"/>
      <c r="X17" s="170"/>
      <c r="Y17" s="171">
        <v>8</v>
      </c>
      <c r="Z17" s="172">
        <f>'Avoided Costs Master'!C27</f>
        <v>81.94</v>
      </c>
      <c r="AA17" s="172"/>
      <c r="AJ17" s="95" t="s">
        <v>75</v>
      </c>
      <c r="AK17" s="177" t="s">
        <v>89</v>
      </c>
      <c r="AL17" s="177">
        <v>15</v>
      </c>
      <c r="AM17" s="177"/>
      <c r="AN17" s="177"/>
      <c r="AO17" s="162"/>
      <c r="AP17" s="98">
        <f t="shared" si="0"/>
        <v>6.2499999999999993E-2</v>
      </c>
    </row>
    <row r="18" spans="1:51" ht="14.45">
      <c r="A18" s="4"/>
      <c r="B18" s="270"/>
      <c r="C18" s="271"/>
      <c r="D18" s="271"/>
      <c r="E18" s="271"/>
      <c r="F18" s="271"/>
      <c r="G18" s="271"/>
      <c r="H18" s="271"/>
      <c r="I18" s="271"/>
      <c r="J18" s="271"/>
      <c r="K18" s="271"/>
      <c r="L18" s="271"/>
      <c r="M18" s="271"/>
      <c r="N18" s="271"/>
      <c r="O18" s="272"/>
      <c r="P18" s="5"/>
      <c r="Q18" s="5"/>
      <c r="R18" s="4"/>
      <c r="S18" s="4"/>
      <c r="T18" s="225"/>
      <c r="U18" s="4"/>
      <c r="X18" s="170"/>
      <c r="Y18" s="171">
        <v>9</v>
      </c>
      <c r="Z18" s="172">
        <f>'Avoided Costs Master'!C28</f>
        <v>95.51</v>
      </c>
      <c r="AA18" s="172"/>
      <c r="AJ18" s="95" t="s">
        <v>90</v>
      </c>
      <c r="AK18" s="177" t="s">
        <v>83</v>
      </c>
      <c r="AL18" s="177">
        <v>13</v>
      </c>
      <c r="AM18" s="177"/>
      <c r="AN18" s="177"/>
      <c r="AO18" s="162"/>
      <c r="AP18" s="98">
        <f t="shared" si="0"/>
        <v>7.2916666666666657E-2</v>
      </c>
    </row>
    <row r="19" spans="1:51" customFormat="1" ht="14.45">
      <c r="A19" s="4"/>
      <c r="B19" s="273"/>
      <c r="C19" s="274"/>
      <c r="D19" s="274"/>
      <c r="E19" s="274"/>
      <c r="F19" s="274"/>
      <c r="G19" s="274"/>
      <c r="H19" s="274"/>
      <c r="I19" s="274"/>
      <c r="J19" s="274"/>
      <c r="K19" s="274"/>
      <c r="L19" s="274"/>
      <c r="M19" s="274"/>
      <c r="N19" s="274"/>
      <c r="O19" s="275"/>
      <c r="P19" s="5"/>
      <c r="Q19" s="5"/>
      <c r="R19" s="4"/>
      <c r="S19" s="4"/>
      <c r="T19" s="225"/>
      <c r="U19" s="4"/>
      <c r="V19" s="95"/>
      <c r="W19" s="95"/>
      <c r="X19" s="170"/>
      <c r="Y19" s="171">
        <v>10</v>
      </c>
      <c r="Z19" s="172">
        <f>'Avoided Costs Master'!C29</f>
        <v>103.51</v>
      </c>
      <c r="AA19" s="172"/>
      <c r="AB19" s="95"/>
      <c r="AC19" s="95"/>
      <c r="AD19" s="95"/>
      <c r="AE19" s="95"/>
      <c r="AF19" s="95"/>
      <c r="AG19" s="95"/>
      <c r="AH19" s="95"/>
      <c r="AI19" s="95"/>
      <c r="AJ19" s="95" t="s">
        <v>75</v>
      </c>
      <c r="AK19" s="177" t="s">
        <v>91</v>
      </c>
      <c r="AL19" s="177">
        <v>10</v>
      </c>
      <c r="AM19" s="177"/>
      <c r="AN19" s="177"/>
      <c r="AO19" s="162"/>
      <c r="AP19" s="98">
        <f t="shared" si="0"/>
        <v>8.3333333333333329E-2</v>
      </c>
      <c r="AQ19" s="95"/>
      <c r="AR19" s="95"/>
      <c r="AS19" s="95"/>
      <c r="AT19" s="95"/>
      <c r="AU19" s="95"/>
      <c r="AV19" s="95"/>
      <c r="AW19" s="95"/>
      <c r="AX19" s="95"/>
      <c r="AY19" s="95"/>
    </row>
    <row r="20" spans="1:51" customFormat="1">
      <c r="A20" s="4"/>
      <c r="B20" s="290" t="s">
        <v>92</v>
      </c>
      <c r="C20" s="291"/>
      <c r="D20" s="291"/>
      <c r="E20" s="291"/>
      <c r="F20" s="291"/>
      <c r="G20" s="291"/>
      <c r="H20" s="291"/>
      <c r="I20" s="291"/>
      <c r="J20" s="291"/>
      <c r="K20" s="291"/>
      <c r="L20" s="291"/>
      <c r="M20" s="291"/>
      <c r="N20" s="291"/>
      <c r="O20" s="292"/>
      <c r="P20" s="5"/>
      <c r="Q20" s="5"/>
      <c r="R20" s="4"/>
      <c r="S20" s="4"/>
      <c r="T20" s="225"/>
      <c r="U20" s="4"/>
      <c r="V20" s="95"/>
      <c r="W20" s="95"/>
      <c r="X20" s="170"/>
      <c r="Y20" s="171">
        <v>11</v>
      </c>
      <c r="Z20" s="172">
        <f>'Avoided Costs Master'!C30</f>
        <v>110.55</v>
      </c>
      <c r="AA20" s="172"/>
      <c r="AB20" s="95"/>
      <c r="AC20" s="95"/>
      <c r="AD20" s="95"/>
      <c r="AE20" s="95"/>
      <c r="AF20" s="95"/>
      <c r="AG20" s="95"/>
      <c r="AH20" s="95"/>
      <c r="AI20" s="95"/>
      <c r="AJ20" s="95"/>
      <c r="AK20" s="95"/>
      <c r="AL20" s="95"/>
      <c r="AM20" s="164"/>
      <c r="AN20" s="163"/>
      <c r="AO20" s="95"/>
      <c r="AP20" s="98">
        <f t="shared" si="0"/>
        <v>9.375E-2</v>
      </c>
      <c r="AQ20" s="95"/>
      <c r="AR20" s="95"/>
      <c r="AS20" s="95"/>
      <c r="AT20" s="95"/>
      <c r="AU20" s="95"/>
      <c r="AV20" s="95"/>
      <c r="AW20" s="95"/>
      <c r="AX20" s="95"/>
      <c r="AY20" s="95"/>
    </row>
    <row r="21" spans="1:51" customFormat="1">
      <c r="A21" s="4"/>
      <c r="B21" s="267" t="s">
        <v>93</v>
      </c>
      <c r="C21" s="268"/>
      <c r="D21" s="268"/>
      <c r="E21" s="268"/>
      <c r="F21" s="268"/>
      <c r="G21" s="268"/>
      <c r="H21" s="268"/>
      <c r="I21" s="268"/>
      <c r="J21" s="268"/>
      <c r="K21" s="268"/>
      <c r="L21" s="268"/>
      <c r="M21" s="268"/>
      <c r="N21" s="268"/>
      <c r="O21" s="269"/>
      <c r="P21" s="5"/>
      <c r="Q21" s="5"/>
      <c r="R21" s="4"/>
      <c r="S21" s="4"/>
      <c r="T21" s="225"/>
      <c r="U21" s="4"/>
      <c r="V21" s="95"/>
      <c r="W21" s="95"/>
      <c r="X21" s="170"/>
      <c r="Y21" s="171">
        <v>12</v>
      </c>
      <c r="Z21" s="172">
        <f>'Avoided Costs Master'!C31</f>
        <v>121.63</v>
      </c>
      <c r="AA21" s="172"/>
      <c r="AB21" s="95"/>
      <c r="AC21" s="95"/>
      <c r="AD21" s="95"/>
      <c r="AE21" s="95"/>
      <c r="AF21" s="95"/>
      <c r="AG21" s="95"/>
      <c r="AH21" s="95"/>
      <c r="AI21" s="95"/>
      <c r="AJ21" s="95"/>
      <c r="AK21" s="95"/>
      <c r="AL21" s="95"/>
      <c r="AM21" s="164"/>
      <c r="AN21" s="164"/>
      <c r="AO21" s="95"/>
      <c r="AP21" s="98">
        <f t="shared" si="0"/>
        <v>0.10416666666666667</v>
      </c>
      <c r="AQ21" s="95"/>
      <c r="AR21" s="95"/>
      <c r="AS21" s="95"/>
      <c r="AT21" s="95"/>
      <c r="AU21" s="95"/>
      <c r="AV21" s="95"/>
      <c r="AW21" s="95"/>
      <c r="AX21" s="95"/>
      <c r="AY21" s="95"/>
    </row>
    <row r="22" spans="1:51" customFormat="1">
      <c r="A22" s="4"/>
      <c r="B22" s="270"/>
      <c r="C22" s="271"/>
      <c r="D22" s="271"/>
      <c r="E22" s="271"/>
      <c r="F22" s="271"/>
      <c r="G22" s="271"/>
      <c r="H22" s="271"/>
      <c r="I22" s="271"/>
      <c r="J22" s="271"/>
      <c r="K22" s="271"/>
      <c r="L22" s="271"/>
      <c r="M22" s="271"/>
      <c r="N22" s="271"/>
      <c r="O22" s="272"/>
      <c r="P22" s="5"/>
      <c r="Q22" s="5"/>
      <c r="R22" s="4"/>
      <c r="S22" s="4"/>
      <c r="T22" s="225"/>
      <c r="U22" s="4"/>
      <c r="V22" s="95"/>
      <c r="W22" s="95"/>
      <c r="X22" s="170"/>
      <c r="Y22" s="171">
        <v>13</v>
      </c>
      <c r="Z22" s="172">
        <f>'Avoided Costs Master'!C32</f>
        <v>131.82</v>
      </c>
      <c r="AA22" s="172"/>
      <c r="AB22" s="95"/>
      <c r="AC22" s="95"/>
      <c r="AD22" s="95"/>
      <c r="AE22" s="95"/>
      <c r="AF22" s="95"/>
      <c r="AG22" s="95"/>
      <c r="AH22" s="95"/>
      <c r="AI22" s="95"/>
      <c r="AJ22" s="95"/>
      <c r="AK22" s="95"/>
      <c r="AL22" s="95"/>
      <c r="AM22" s="164"/>
      <c r="AN22" s="164"/>
      <c r="AO22" s="95"/>
      <c r="AP22" s="98">
        <f t="shared" si="0"/>
        <v>0.11458333333333334</v>
      </c>
      <c r="AQ22" s="95"/>
      <c r="AR22" s="95"/>
      <c r="AS22" s="95"/>
      <c r="AT22" s="95"/>
      <c r="AU22" s="95"/>
      <c r="AV22" s="95"/>
      <c r="AW22" s="95"/>
      <c r="AX22" s="95"/>
      <c r="AY22" s="95"/>
    </row>
    <row r="23" spans="1:51" customFormat="1">
      <c r="A23" s="4"/>
      <c r="B23" s="273"/>
      <c r="C23" s="274"/>
      <c r="D23" s="274"/>
      <c r="E23" s="274"/>
      <c r="F23" s="274"/>
      <c r="G23" s="274"/>
      <c r="H23" s="274"/>
      <c r="I23" s="274"/>
      <c r="J23" s="274"/>
      <c r="K23" s="274"/>
      <c r="L23" s="274"/>
      <c r="M23" s="274"/>
      <c r="N23" s="274"/>
      <c r="O23" s="275"/>
      <c r="P23" s="5"/>
      <c r="Q23" s="5"/>
      <c r="R23" s="4"/>
      <c r="S23" s="4"/>
      <c r="T23" s="225"/>
      <c r="U23" s="4"/>
      <c r="V23" s="95"/>
      <c r="W23" s="95"/>
      <c r="X23" s="170"/>
      <c r="Y23" s="171">
        <v>14</v>
      </c>
      <c r="Z23" s="172">
        <f>'Avoided Costs Master'!C33</f>
        <v>145</v>
      </c>
      <c r="AA23" s="172"/>
      <c r="AB23" s="95"/>
      <c r="AC23" s="95"/>
      <c r="AD23" s="95"/>
      <c r="AE23" s="95"/>
      <c r="AF23" s="95"/>
      <c r="AG23" s="95"/>
      <c r="AH23" s="95"/>
      <c r="AI23" s="95"/>
      <c r="AJ23" s="95"/>
      <c r="AK23" s="95"/>
      <c r="AL23" s="95"/>
      <c r="AM23" s="164"/>
      <c r="AN23" s="164"/>
      <c r="AO23" s="95"/>
      <c r="AP23" s="98">
        <f t="shared" si="0"/>
        <v>0.125</v>
      </c>
      <c r="AQ23" s="95"/>
      <c r="AR23" s="95"/>
      <c r="AS23" s="95"/>
      <c r="AT23" s="95"/>
      <c r="AU23" s="95"/>
      <c r="AV23" s="95"/>
      <c r="AW23" s="95"/>
      <c r="AX23" s="95"/>
      <c r="AY23" s="95"/>
    </row>
    <row r="24" spans="1:51" customFormat="1">
      <c r="A24" s="4"/>
      <c r="B24" s="290" t="s">
        <v>94</v>
      </c>
      <c r="C24" s="291"/>
      <c r="D24" s="291"/>
      <c r="E24" s="291"/>
      <c r="F24" s="291"/>
      <c r="G24" s="291"/>
      <c r="H24" s="291"/>
      <c r="I24" s="291"/>
      <c r="J24" s="291"/>
      <c r="K24" s="291"/>
      <c r="L24" s="291"/>
      <c r="M24" s="291"/>
      <c r="N24" s="291"/>
      <c r="O24" s="292"/>
      <c r="P24" s="5"/>
      <c r="Q24" s="5"/>
      <c r="R24" s="4"/>
      <c r="S24" s="4"/>
      <c r="T24" s="225"/>
      <c r="U24" s="4"/>
      <c r="V24" s="95"/>
      <c r="W24" s="95"/>
      <c r="X24" s="170"/>
      <c r="Y24" s="171">
        <v>15</v>
      </c>
      <c r="Z24" s="172">
        <f>'Avoided Costs Master'!C34</f>
        <v>147.9</v>
      </c>
      <c r="AA24" s="172"/>
      <c r="AB24" s="95"/>
      <c r="AC24" s="95"/>
      <c r="AD24" s="95"/>
      <c r="AE24" s="95"/>
      <c r="AF24" s="95"/>
      <c r="AG24" s="95"/>
      <c r="AH24" s="95"/>
      <c r="AI24" s="95"/>
      <c r="AJ24" s="95"/>
      <c r="AK24" s="95"/>
      <c r="AL24" s="95"/>
      <c r="AM24" s="164"/>
      <c r="AN24" s="164"/>
      <c r="AO24" s="95"/>
      <c r="AP24" s="98">
        <f t="shared" si="0"/>
        <v>0.13541666666666666</v>
      </c>
      <c r="AQ24" s="95"/>
      <c r="AR24" s="95"/>
      <c r="AS24" s="95"/>
      <c r="AT24" s="95"/>
      <c r="AU24" s="95"/>
      <c r="AV24" s="95"/>
      <c r="AW24" s="95"/>
      <c r="AX24" s="95"/>
      <c r="AY24" s="95"/>
    </row>
    <row r="25" spans="1:51" customFormat="1" ht="14.45">
      <c r="A25" s="4"/>
      <c r="B25" s="267" t="s">
        <v>95</v>
      </c>
      <c r="C25" s="268"/>
      <c r="D25" s="268"/>
      <c r="E25" s="268"/>
      <c r="F25" s="268"/>
      <c r="G25" s="268"/>
      <c r="H25" s="268"/>
      <c r="I25" s="268"/>
      <c r="J25" s="268"/>
      <c r="K25" s="268"/>
      <c r="L25" s="268"/>
      <c r="M25" s="268"/>
      <c r="N25" s="268"/>
      <c r="O25" s="269"/>
      <c r="P25" s="5"/>
      <c r="Q25" s="5"/>
      <c r="R25" s="4"/>
      <c r="S25" s="4"/>
      <c r="T25" s="225"/>
      <c r="U25" s="4"/>
      <c r="V25" s="95"/>
      <c r="W25" s="95"/>
      <c r="X25" s="170"/>
      <c r="Y25" s="171">
        <v>16</v>
      </c>
      <c r="Z25" s="172">
        <f>'Avoided Costs Master'!C35</f>
        <v>150.86000000000001</v>
      </c>
      <c r="AA25" s="172"/>
      <c r="AB25" s="95"/>
      <c r="AC25" s="95"/>
      <c r="AD25" s="95"/>
      <c r="AE25" s="95"/>
      <c r="AF25" s="95"/>
      <c r="AG25" s="95"/>
      <c r="AH25" s="95"/>
      <c r="AI25" s="95"/>
      <c r="AJ25" s="95"/>
      <c r="AK25" s="222" t="s">
        <v>96</v>
      </c>
      <c r="AL25" s="222" t="s">
        <v>97</v>
      </c>
      <c r="AM25" s="164"/>
      <c r="AN25" s="164"/>
      <c r="AO25" s="95"/>
      <c r="AP25" s="98">
        <f t="shared" si="0"/>
        <v>0.14583333333333331</v>
      </c>
      <c r="AQ25" s="95"/>
      <c r="AR25" s="95"/>
      <c r="AS25" s="95"/>
      <c r="AT25" s="95"/>
      <c r="AU25" s="95"/>
      <c r="AV25" s="95"/>
      <c r="AW25" s="95"/>
      <c r="AX25" s="95"/>
      <c r="AY25" s="95"/>
    </row>
    <row r="26" spans="1:51" customFormat="1" ht="14.45">
      <c r="A26" s="4"/>
      <c r="B26" s="270"/>
      <c r="C26" s="271"/>
      <c r="D26" s="271"/>
      <c r="E26" s="271"/>
      <c r="F26" s="271"/>
      <c r="G26" s="271"/>
      <c r="H26" s="271"/>
      <c r="I26" s="271"/>
      <c r="J26" s="271"/>
      <c r="K26" s="271"/>
      <c r="L26" s="271"/>
      <c r="M26" s="271"/>
      <c r="N26" s="271"/>
      <c r="O26" s="272"/>
      <c r="P26" s="5"/>
      <c r="Q26" s="5"/>
      <c r="R26" s="4"/>
      <c r="S26" s="4"/>
      <c r="T26" s="225"/>
      <c r="U26" s="4"/>
      <c r="V26" s="95"/>
      <c r="W26" s="95"/>
      <c r="X26" s="170"/>
      <c r="Y26" s="171">
        <v>17</v>
      </c>
      <c r="Z26" s="172">
        <f>'Avoided Costs Master'!C36</f>
        <v>153.88</v>
      </c>
      <c r="AA26" s="172"/>
      <c r="AB26" s="95"/>
      <c r="AC26" s="95"/>
      <c r="AD26" s="95"/>
      <c r="AE26" s="95"/>
      <c r="AF26" s="95"/>
      <c r="AG26" s="95"/>
      <c r="AH26" s="95"/>
      <c r="AI26" s="95"/>
      <c r="AJ26" s="95"/>
      <c r="AK26" s="222" t="s">
        <v>98</v>
      </c>
      <c r="AL26" s="222" t="s">
        <v>97</v>
      </c>
      <c r="AM26" s="164"/>
      <c r="AN26" s="164"/>
      <c r="AO26" s="95"/>
      <c r="AP26" s="98">
        <f t="shared" si="0"/>
        <v>0.15624999999999997</v>
      </c>
      <c r="AQ26" s="95"/>
      <c r="AR26" s="95"/>
      <c r="AS26" s="95"/>
      <c r="AT26" s="95"/>
      <c r="AU26" s="95"/>
      <c r="AV26" s="95"/>
      <c r="AW26" s="95"/>
      <c r="AX26" s="95"/>
      <c r="AY26" s="95"/>
    </row>
    <row r="27" spans="1:51" customFormat="1" ht="14.45">
      <c r="A27" s="4"/>
      <c r="B27" s="273"/>
      <c r="C27" s="274"/>
      <c r="D27" s="274"/>
      <c r="E27" s="274"/>
      <c r="F27" s="274"/>
      <c r="G27" s="274"/>
      <c r="H27" s="274"/>
      <c r="I27" s="274"/>
      <c r="J27" s="274"/>
      <c r="K27" s="274"/>
      <c r="L27" s="274"/>
      <c r="M27" s="274"/>
      <c r="N27" s="274"/>
      <c r="O27" s="275"/>
      <c r="P27" s="5"/>
      <c r="Q27" s="5"/>
      <c r="R27" s="4"/>
      <c r="S27" s="4"/>
      <c r="T27" s="225"/>
      <c r="U27" s="4"/>
      <c r="V27" s="95"/>
      <c r="W27" s="95"/>
      <c r="X27" s="170"/>
      <c r="Y27" s="171">
        <v>18</v>
      </c>
      <c r="Z27" s="172">
        <f>'Avoided Costs Master'!C37</f>
        <v>156.94999999999999</v>
      </c>
      <c r="AA27" s="172"/>
      <c r="AB27" s="95"/>
      <c r="AC27" s="95"/>
      <c r="AD27" s="95"/>
      <c r="AE27" s="95"/>
      <c r="AF27" s="95"/>
      <c r="AG27" s="95"/>
      <c r="AH27" s="95"/>
      <c r="AI27" s="95"/>
      <c r="AJ27" s="95"/>
      <c r="AK27" s="222" t="s">
        <v>99</v>
      </c>
      <c r="AL27" s="222" t="s">
        <v>100</v>
      </c>
      <c r="AM27" s="164"/>
      <c r="AN27" s="164"/>
      <c r="AO27" s="95"/>
      <c r="AP27" s="98">
        <f t="shared" si="0"/>
        <v>0.16666666666666663</v>
      </c>
      <c r="AQ27" s="95"/>
      <c r="AR27" s="95"/>
      <c r="AS27" s="95"/>
      <c r="AT27" s="95"/>
      <c r="AU27" s="95"/>
      <c r="AV27" s="95"/>
      <c r="AW27" s="95"/>
      <c r="AX27" s="95"/>
      <c r="AY27" s="95"/>
    </row>
    <row r="28" spans="1:51" customFormat="1" ht="14.45">
      <c r="A28" s="4"/>
      <c r="B28" s="258" t="s">
        <v>101</v>
      </c>
      <c r="C28" s="259"/>
      <c r="D28" s="259"/>
      <c r="E28" s="259"/>
      <c r="F28" s="259"/>
      <c r="G28" s="259"/>
      <c r="H28" s="259"/>
      <c r="I28" s="259"/>
      <c r="J28" s="259"/>
      <c r="K28" s="259"/>
      <c r="L28" s="259"/>
      <c r="M28" s="259"/>
      <c r="N28" s="259"/>
      <c r="O28" s="259"/>
      <c r="P28" s="259"/>
      <c r="Q28" s="259"/>
      <c r="R28" s="259"/>
      <c r="S28" s="259"/>
      <c r="T28" s="260"/>
      <c r="U28" s="4"/>
      <c r="V28" s="95"/>
      <c r="W28" s="95"/>
      <c r="X28" s="173"/>
      <c r="Y28" s="171">
        <v>19</v>
      </c>
      <c r="Z28" s="172">
        <f>'Avoided Costs Master'!C38</f>
        <v>156.94999999999999</v>
      </c>
      <c r="AA28" s="172"/>
      <c r="AB28" s="95"/>
      <c r="AC28" s="95"/>
      <c r="AD28" s="95"/>
      <c r="AE28" s="95"/>
      <c r="AF28" s="95"/>
      <c r="AG28" s="95"/>
      <c r="AH28" s="95"/>
      <c r="AI28" s="95"/>
      <c r="AJ28" s="95"/>
      <c r="AK28" s="222" t="s">
        <v>102</v>
      </c>
      <c r="AL28" s="222" t="s">
        <v>103</v>
      </c>
      <c r="AM28" s="164"/>
      <c r="AN28" s="164"/>
      <c r="AO28" s="95"/>
      <c r="AP28" s="98">
        <f t="shared" si="0"/>
        <v>0.17708333333333329</v>
      </c>
      <c r="AQ28" s="95"/>
      <c r="AR28" s="95"/>
      <c r="AS28" s="95"/>
      <c r="AT28" s="95"/>
      <c r="AU28" s="95"/>
      <c r="AV28" s="95"/>
      <c r="AW28" s="95"/>
      <c r="AX28" s="95"/>
      <c r="AY28" s="95"/>
    </row>
    <row r="29" spans="1:51" ht="14.45">
      <c r="A29" s="4"/>
      <c r="B29" s="21" t="s">
        <v>104</v>
      </c>
      <c r="C29" s="113" t="s">
        <v>105</v>
      </c>
      <c r="D29" s="113" t="s">
        <v>106</v>
      </c>
      <c r="E29" s="6" t="s">
        <v>107</v>
      </c>
      <c r="F29" s="6" t="s">
        <v>108</v>
      </c>
      <c r="G29" s="6" t="s">
        <v>109</v>
      </c>
      <c r="H29" s="6" t="s">
        <v>110</v>
      </c>
      <c r="I29" s="6" t="s">
        <v>111</v>
      </c>
      <c r="J29" s="6" t="s">
        <v>112</v>
      </c>
      <c r="K29" s="6" t="s">
        <v>113</v>
      </c>
      <c r="L29" s="6" t="s">
        <v>114</v>
      </c>
      <c r="M29" s="6" t="s">
        <v>115</v>
      </c>
      <c r="N29" s="6" t="s">
        <v>116</v>
      </c>
      <c r="O29" s="113" t="s">
        <v>117</v>
      </c>
      <c r="P29" s="6" t="s">
        <v>118</v>
      </c>
      <c r="Q29" s="6" t="s">
        <v>119</v>
      </c>
      <c r="R29" s="4"/>
      <c r="S29" s="4"/>
      <c r="T29" s="22"/>
      <c r="U29" s="4"/>
      <c r="X29" s="173"/>
      <c r="Y29" s="171">
        <v>20</v>
      </c>
      <c r="Z29" s="172">
        <f>'Avoided Costs Master'!C39</f>
        <v>156.94999999999999</v>
      </c>
      <c r="AA29" s="172"/>
      <c r="AK29" s="222" t="s">
        <v>79</v>
      </c>
      <c r="AL29" s="222" t="s">
        <v>71</v>
      </c>
      <c r="AP29" s="98">
        <f t="shared" si="0"/>
        <v>0.18749999999999994</v>
      </c>
    </row>
    <row r="30" spans="1:51" ht="14.45">
      <c r="A30" s="294"/>
      <c r="B30" s="21" t="s">
        <v>120</v>
      </c>
      <c r="C30" s="46">
        <v>0</v>
      </c>
      <c r="D30" s="46">
        <v>3.125E-2</v>
      </c>
      <c r="E30" s="6">
        <f t="shared" ref="E30:F36" si="1">INT(C30*1440)/60</f>
        <v>0</v>
      </c>
      <c r="F30" s="6">
        <f t="shared" si="1"/>
        <v>0.75</v>
      </c>
      <c r="G30" s="6">
        <f t="shared" ref="G30:G36" si="2">IF(E30&lt;=6,IF(AND(F30&lt;=6, F30&gt;E30),0,IF(AND(F30&lt;12, F30&gt;6),F30-6,IF(F30&gt;=12,6,IF(F30&lt;=E30,6)))))</f>
        <v>0</v>
      </c>
      <c r="H30" s="6" t="b">
        <f t="shared" ref="H30:H36" si="3">IF(AND(E30&gt;6, E30&lt;=12), IF(AND(F30&lt;E30, F30&lt;=6), 12-E30, IF(AND(F30&lt;E30, F30&gt;6), 12-E30+F30-6, IF(F30&gt;=12, 12-E30, IF(E30=F30, 6, F30-E30)))))</f>
        <v>0</v>
      </c>
      <c r="I30" s="6" t="b">
        <f t="shared" ref="I30:I36" si="4">IF(AND(E30&gt;12, E30&lt;=22), IF(AND(F30&gt;12, F30&lt;E30), 6, IF(AND(F30&gt;12, F30&gt;E30), 0, IF(F30&lt;=6, 0,IF(AND(F30&lt;=12, F30&gt;6), F30-6, IF(E30=F30, 6))))))</f>
        <v>0</v>
      </c>
      <c r="J30" s="6" t="b">
        <f t="shared" ref="J30:J36" si="5">IF(AND(E30&gt;22, E30&lt;=24), IF(F30&lt;=6, 0, IF(AND(F30&gt;6, F30&lt;=12), F30-6, IF(AND(F30&gt;12, F30&lt;E30), 6, IF(AND(F30&gt;12, F30&gt;E30), 0, IF(E30=F30, 6))))))</f>
        <v>0</v>
      </c>
      <c r="K30" s="6">
        <f t="shared" ref="K30:K36" si="6">IF(E30&lt;=6, IF(AND(F30&lt;=12, F30&lt;E30), 10, IF(AND(F30&lt;=12, F30&gt;E30), 0, IF(AND(F30&gt;12, F30&lt;=22), F30-12, IF(F30&gt;22, 10, IF(E30=F30,10))))))</f>
        <v>0</v>
      </c>
      <c r="L30" s="6" t="b">
        <f t="shared" ref="L30:L36" si="7">IF(AND(E30&gt;6,E30&lt;=12),IF(AND(F30&lt;12,F30&lt;E30),10,IF(AND(F30&lt;12,F30&gt;E30),0,IF(AND(F30&gt;12,F30&lt;=22),F30-12,IF(F30&gt;22,10, IF(E30=F30, 10))))))</f>
        <v>0</v>
      </c>
      <c r="M30" s="6" t="b">
        <f t="shared" ref="M30:M36" si="8">IF(AND(E30&gt;12, E30&lt;=22), IF(F30&lt;=12, 22-E30, IF(AND(F30&gt;12, F30&lt;E30), 22-E30+F30-12, IF(AND(F30&gt;12, F30&lt;=22, F30&gt;E30), F30-E30, IF(F30&gt;22, 22-E30,IF(E30=F30, 10))))))</f>
        <v>0</v>
      </c>
      <c r="N30" s="6" t="b">
        <f t="shared" ref="N30:N36" si="9">IF(E30&gt;22, IF(F30&lt;=12, 0, IF(AND(F30&gt;12, F30&lt;=22), F30-12, IF(AND(F30&gt;22, F30&lt;E30), 10,  IF(AND(F30&gt;22, F30&gt;E30), 0, IF(E30=F30, 10))))))</f>
        <v>0</v>
      </c>
      <c r="O30" s="114">
        <f t="shared" ref="O30:O36" si="10">IF(OR($C30="",$D30=""),0,IF(F30&gt;E30, F30-E30, 24-E30+F30))</f>
        <v>0.75</v>
      </c>
      <c r="P30" s="6">
        <f t="shared" ref="P30:P35" si="11">IF(OR($C30="",$D30=""),0,SUM(G30:N30))</f>
        <v>0</v>
      </c>
      <c r="Q30" s="6">
        <f t="shared" ref="Q30:Q36" si="12">O30-P30</f>
        <v>0.75</v>
      </c>
      <c r="R30" s="47">
        <v>0</v>
      </c>
      <c r="S30" s="23" t="s">
        <v>121</v>
      </c>
      <c r="T30" s="22"/>
      <c r="U30" s="4"/>
      <c r="X30" s="173"/>
      <c r="Y30" s="171">
        <v>21</v>
      </c>
      <c r="Z30" s="172">
        <f>'Avoided Costs Master'!C40</f>
        <v>156.94999999999999</v>
      </c>
      <c r="AA30" s="172"/>
      <c r="AK30" s="222" t="s">
        <v>90</v>
      </c>
      <c r="AL30" s="222" t="s">
        <v>83</v>
      </c>
      <c r="AP30" s="98">
        <f t="shared" ref="AP30:AP75" si="13">AP29+((15/60)/24)</f>
        <v>0.1979166666666666</v>
      </c>
    </row>
    <row r="31" spans="1:51" ht="14.45">
      <c r="A31" s="294"/>
      <c r="B31" s="21" t="s">
        <v>122</v>
      </c>
      <c r="C31" s="46">
        <v>0</v>
      </c>
      <c r="D31" s="46">
        <v>0</v>
      </c>
      <c r="E31" s="6">
        <f t="shared" si="1"/>
        <v>0</v>
      </c>
      <c r="F31" s="6">
        <f t="shared" si="1"/>
        <v>0</v>
      </c>
      <c r="G31" s="6">
        <f t="shared" si="2"/>
        <v>6</v>
      </c>
      <c r="H31" s="6" t="b">
        <f t="shared" si="3"/>
        <v>0</v>
      </c>
      <c r="I31" s="6" t="b">
        <f t="shared" si="4"/>
        <v>0</v>
      </c>
      <c r="J31" s="6" t="b">
        <f t="shared" si="5"/>
        <v>0</v>
      </c>
      <c r="K31" s="6">
        <f t="shared" si="6"/>
        <v>10</v>
      </c>
      <c r="L31" s="6" t="b">
        <f t="shared" si="7"/>
        <v>0</v>
      </c>
      <c r="M31" s="6" t="b">
        <f t="shared" si="8"/>
        <v>0</v>
      </c>
      <c r="N31" s="6" t="b">
        <f t="shared" si="9"/>
        <v>0</v>
      </c>
      <c r="O31" s="114">
        <f t="shared" si="10"/>
        <v>24</v>
      </c>
      <c r="P31" s="6">
        <f t="shared" si="11"/>
        <v>16</v>
      </c>
      <c r="Q31" s="6">
        <f t="shared" si="12"/>
        <v>8</v>
      </c>
      <c r="R31" s="114">
        <f>R30/7</f>
        <v>0</v>
      </c>
      <c r="S31" s="23" t="s">
        <v>123</v>
      </c>
      <c r="T31" s="23"/>
      <c r="U31" s="4"/>
      <c r="X31" s="173"/>
      <c r="Y31" s="171">
        <v>22</v>
      </c>
      <c r="Z31" s="172">
        <f>'Avoided Costs Master'!C41</f>
        <v>156.94999999999999</v>
      </c>
      <c r="AA31" s="172"/>
      <c r="AK31" s="222" t="s">
        <v>124</v>
      </c>
      <c r="AL31" s="222" t="s">
        <v>125</v>
      </c>
      <c r="AP31" s="98">
        <f t="shared" si="13"/>
        <v>0.20833333333333326</v>
      </c>
    </row>
    <row r="32" spans="1:51" ht="14.45">
      <c r="A32" s="4"/>
      <c r="B32" s="21" t="s">
        <v>126</v>
      </c>
      <c r="C32" s="46">
        <v>0</v>
      </c>
      <c r="D32" s="46">
        <v>0</v>
      </c>
      <c r="E32" s="6">
        <f t="shared" si="1"/>
        <v>0</v>
      </c>
      <c r="F32" s="6">
        <f t="shared" si="1"/>
        <v>0</v>
      </c>
      <c r="G32" s="6">
        <f t="shared" si="2"/>
        <v>6</v>
      </c>
      <c r="H32" s="6" t="b">
        <f t="shared" si="3"/>
        <v>0</v>
      </c>
      <c r="I32" s="6" t="b">
        <f t="shared" si="4"/>
        <v>0</v>
      </c>
      <c r="J32" s="6" t="b">
        <f t="shared" si="5"/>
        <v>0</v>
      </c>
      <c r="K32" s="6">
        <f t="shared" si="6"/>
        <v>10</v>
      </c>
      <c r="L32" s="6" t="b">
        <f t="shared" si="7"/>
        <v>0</v>
      </c>
      <c r="M32" s="6" t="b">
        <f t="shared" si="8"/>
        <v>0</v>
      </c>
      <c r="N32" s="6" t="b">
        <f t="shared" si="9"/>
        <v>0</v>
      </c>
      <c r="O32" s="114">
        <f t="shared" si="10"/>
        <v>24</v>
      </c>
      <c r="P32" s="6">
        <f t="shared" si="11"/>
        <v>16</v>
      </c>
      <c r="Q32" s="6">
        <f t="shared" si="12"/>
        <v>8</v>
      </c>
      <c r="R32" s="115"/>
      <c r="S32" s="115"/>
      <c r="T32" s="22"/>
      <c r="U32" s="4"/>
      <c r="X32" s="173"/>
      <c r="Y32" s="171">
        <v>23</v>
      </c>
      <c r="Z32" s="172">
        <f>'Avoided Costs Master'!C42</f>
        <v>156.94999999999999</v>
      </c>
      <c r="AA32" s="172"/>
      <c r="AK32" s="222" t="s">
        <v>75</v>
      </c>
      <c r="AL32" s="222" t="s">
        <v>80</v>
      </c>
      <c r="AP32" s="98">
        <f t="shared" si="13"/>
        <v>0.21874999999999992</v>
      </c>
    </row>
    <row r="33" spans="1:42" ht="14.45">
      <c r="A33" s="4"/>
      <c r="B33" s="21" t="s">
        <v>127</v>
      </c>
      <c r="C33" s="46">
        <v>0</v>
      </c>
      <c r="D33" s="46">
        <v>0</v>
      </c>
      <c r="E33" s="6">
        <f t="shared" si="1"/>
        <v>0</v>
      </c>
      <c r="F33" s="6">
        <f t="shared" si="1"/>
        <v>0</v>
      </c>
      <c r="G33" s="6">
        <f t="shared" si="2"/>
        <v>6</v>
      </c>
      <c r="H33" s="6" t="b">
        <f t="shared" si="3"/>
        <v>0</v>
      </c>
      <c r="I33" s="6" t="b">
        <f t="shared" si="4"/>
        <v>0</v>
      </c>
      <c r="J33" s="6" t="b">
        <f t="shared" si="5"/>
        <v>0</v>
      </c>
      <c r="K33" s="6">
        <f t="shared" si="6"/>
        <v>10</v>
      </c>
      <c r="L33" s="6" t="b">
        <f t="shared" si="7"/>
        <v>0</v>
      </c>
      <c r="M33" s="6" t="b">
        <f t="shared" si="8"/>
        <v>0</v>
      </c>
      <c r="N33" s="6" t="b">
        <f t="shared" si="9"/>
        <v>0</v>
      </c>
      <c r="O33" s="114">
        <f t="shared" si="10"/>
        <v>24</v>
      </c>
      <c r="P33" s="6">
        <f t="shared" si="11"/>
        <v>16</v>
      </c>
      <c r="Q33" s="6">
        <f t="shared" si="12"/>
        <v>8</v>
      </c>
      <c r="R33" s="115"/>
      <c r="S33" s="116" t="s">
        <v>128</v>
      </c>
      <c r="T33" s="24">
        <f>IF(T34&gt;0,(52.143-R31),0)</f>
        <v>52.143000000000001</v>
      </c>
      <c r="U33" s="4"/>
      <c r="X33" s="173"/>
      <c r="Y33" s="171">
        <v>24</v>
      </c>
      <c r="Z33" s="172">
        <f>'Avoided Costs Master'!C43</f>
        <v>156.94999999999999</v>
      </c>
      <c r="AA33" s="172"/>
      <c r="AK33" s="222" t="s">
        <v>69</v>
      </c>
      <c r="AL33" s="222" t="s">
        <v>129</v>
      </c>
      <c r="AP33" s="98">
        <f t="shared" si="13"/>
        <v>0.22916666666666657</v>
      </c>
    </row>
    <row r="34" spans="1:42">
      <c r="A34" s="4"/>
      <c r="B34" s="21" t="s">
        <v>130</v>
      </c>
      <c r="C34" s="46">
        <v>0</v>
      </c>
      <c r="D34" s="46">
        <v>0</v>
      </c>
      <c r="E34" s="6">
        <f t="shared" si="1"/>
        <v>0</v>
      </c>
      <c r="F34" s="6">
        <f t="shared" si="1"/>
        <v>0</v>
      </c>
      <c r="G34" s="6">
        <f t="shared" si="2"/>
        <v>6</v>
      </c>
      <c r="H34" s="6" t="b">
        <f t="shared" si="3"/>
        <v>0</v>
      </c>
      <c r="I34" s="6" t="b">
        <f t="shared" si="4"/>
        <v>0</v>
      </c>
      <c r="J34" s="6" t="b">
        <f t="shared" si="5"/>
        <v>0</v>
      </c>
      <c r="K34" s="6">
        <f t="shared" si="6"/>
        <v>10</v>
      </c>
      <c r="L34" s="6" t="b">
        <f t="shared" si="7"/>
        <v>0</v>
      </c>
      <c r="M34" s="6" t="b">
        <f t="shared" si="8"/>
        <v>0</v>
      </c>
      <c r="N34" s="6" t="b">
        <f t="shared" si="9"/>
        <v>0</v>
      </c>
      <c r="O34" s="114">
        <f t="shared" si="10"/>
        <v>24</v>
      </c>
      <c r="P34" s="6">
        <f t="shared" si="11"/>
        <v>16</v>
      </c>
      <c r="Q34" s="6">
        <f t="shared" si="12"/>
        <v>8</v>
      </c>
      <c r="R34" s="115"/>
      <c r="S34" s="116" t="s">
        <v>131</v>
      </c>
      <c r="T34" s="24">
        <f>P37+Q37</f>
        <v>144.75</v>
      </c>
      <c r="U34" s="4"/>
      <c r="X34" s="173"/>
      <c r="Y34" s="171">
        <v>25</v>
      </c>
      <c r="Z34" s="172">
        <f>'Avoided Costs Master'!C44</f>
        <v>156.94999999999999</v>
      </c>
      <c r="AA34" s="172"/>
      <c r="AP34" s="98">
        <f t="shared" si="13"/>
        <v>0.23958333333333323</v>
      </c>
    </row>
    <row r="35" spans="1:42">
      <c r="A35" s="4"/>
      <c r="B35" s="21" t="s">
        <v>132</v>
      </c>
      <c r="C35" s="46">
        <v>0</v>
      </c>
      <c r="D35" s="46">
        <v>0</v>
      </c>
      <c r="E35" s="6">
        <f t="shared" si="1"/>
        <v>0</v>
      </c>
      <c r="F35" s="6">
        <f t="shared" si="1"/>
        <v>0</v>
      </c>
      <c r="G35" s="6">
        <f t="shared" si="2"/>
        <v>6</v>
      </c>
      <c r="H35" s="6" t="b">
        <f t="shared" si="3"/>
        <v>0</v>
      </c>
      <c r="I35" s="6" t="b">
        <f t="shared" si="4"/>
        <v>0</v>
      </c>
      <c r="J35" s="6" t="b">
        <f t="shared" si="5"/>
        <v>0</v>
      </c>
      <c r="K35" s="6">
        <f t="shared" si="6"/>
        <v>10</v>
      </c>
      <c r="L35" s="6" t="b">
        <f t="shared" si="7"/>
        <v>0</v>
      </c>
      <c r="M35" s="6" t="b">
        <f t="shared" si="8"/>
        <v>0</v>
      </c>
      <c r="N35" s="6" t="b">
        <f t="shared" si="9"/>
        <v>0</v>
      </c>
      <c r="O35" s="114">
        <f t="shared" si="10"/>
        <v>24</v>
      </c>
      <c r="P35" s="6">
        <f t="shared" si="11"/>
        <v>16</v>
      </c>
      <c r="Q35" s="6">
        <f t="shared" si="12"/>
        <v>8</v>
      </c>
      <c r="R35" s="115"/>
      <c r="S35" s="116" t="s">
        <v>133</v>
      </c>
      <c r="T35" s="24">
        <f>P38+Q38</f>
        <v>7547.6992500000006</v>
      </c>
      <c r="U35" s="4"/>
      <c r="X35" s="173"/>
      <c r="Y35" s="171">
        <v>26</v>
      </c>
      <c r="Z35" s="172">
        <f>'Avoided Costs Master'!C45</f>
        <v>156.94999999999999</v>
      </c>
      <c r="AA35" s="172"/>
      <c r="AP35" s="98">
        <f t="shared" si="13"/>
        <v>0.24999999999999989</v>
      </c>
    </row>
    <row r="36" spans="1:42" ht="13.9" thickBot="1">
      <c r="A36" s="4"/>
      <c r="B36" s="25" t="s">
        <v>134</v>
      </c>
      <c r="C36" s="55">
        <v>0</v>
      </c>
      <c r="D36" s="55">
        <v>0</v>
      </c>
      <c r="E36" s="7">
        <f t="shared" si="1"/>
        <v>0</v>
      </c>
      <c r="F36" s="7">
        <f t="shared" si="1"/>
        <v>0</v>
      </c>
      <c r="G36" s="7">
        <f t="shared" si="2"/>
        <v>6</v>
      </c>
      <c r="H36" s="7" t="b">
        <f t="shared" si="3"/>
        <v>0</v>
      </c>
      <c r="I36" s="7" t="b">
        <f t="shared" si="4"/>
        <v>0</v>
      </c>
      <c r="J36" s="7" t="b">
        <f t="shared" si="5"/>
        <v>0</v>
      </c>
      <c r="K36" s="7">
        <f t="shared" si="6"/>
        <v>10</v>
      </c>
      <c r="L36" s="7" t="b">
        <f t="shared" si="7"/>
        <v>0</v>
      </c>
      <c r="M36" s="7" t="b">
        <f t="shared" si="8"/>
        <v>0</v>
      </c>
      <c r="N36" s="7" t="b">
        <f t="shared" si="9"/>
        <v>0</v>
      </c>
      <c r="O36" s="57">
        <f t="shared" si="10"/>
        <v>24</v>
      </c>
      <c r="P36" s="7">
        <v>0</v>
      </c>
      <c r="Q36" s="7">
        <f t="shared" si="12"/>
        <v>24</v>
      </c>
      <c r="R36" s="26"/>
      <c r="S36" s="26"/>
      <c r="T36" s="27"/>
      <c r="U36" s="4"/>
      <c r="X36" s="173"/>
      <c r="Y36" s="171">
        <v>27</v>
      </c>
      <c r="Z36" s="172">
        <f>'Avoided Costs Master'!C46</f>
        <v>156.94999999999999</v>
      </c>
      <c r="AA36" s="172"/>
      <c r="AP36" s="98">
        <f t="shared" si="13"/>
        <v>0.26041666666666657</v>
      </c>
    </row>
    <row r="37" spans="1:42">
      <c r="A37" s="4"/>
      <c r="B37" s="4"/>
      <c r="C37" s="5"/>
      <c r="D37" s="5"/>
      <c r="E37" s="28"/>
      <c r="F37" s="28"/>
      <c r="G37" s="28"/>
      <c r="H37" s="28"/>
      <c r="I37" s="29"/>
      <c r="J37" s="29"/>
      <c r="K37" s="29"/>
      <c r="L37" s="29"/>
      <c r="M37" s="29"/>
      <c r="N37" s="29"/>
      <c r="O37" s="5"/>
      <c r="P37" s="29">
        <f>SUM(P30:P36)</f>
        <v>80</v>
      </c>
      <c r="Q37" s="29">
        <f>SUM(Q30:Q36)</f>
        <v>64.75</v>
      </c>
      <c r="R37" s="30"/>
      <c r="S37" s="30"/>
      <c r="T37" s="30"/>
      <c r="U37" s="4"/>
      <c r="X37" s="173"/>
      <c r="Y37" s="171">
        <v>28</v>
      </c>
      <c r="Z37" s="172">
        <f>'Avoided Costs Master'!C47</f>
        <v>156.94999999999999</v>
      </c>
      <c r="AA37" s="172"/>
      <c r="AP37" s="98">
        <f t="shared" si="13"/>
        <v>0.27083333333333326</v>
      </c>
    </row>
    <row r="38" spans="1:42" hidden="1">
      <c r="A38" s="4"/>
      <c r="B38" s="4"/>
      <c r="C38" s="5"/>
      <c r="D38" s="5"/>
      <c r="E38" s="28"/>
      <c r="F38" s="28"/>
      <c r="G38" s="28"/>
      <c r="H38" s="28"/>
      <c r="I38" s="31"/>
      <c r="J38" s="31"/>
      <c r="K38" s="28"/>
      <c r="L38" s="28"/>
      <c r="M38" s="28"/>
      <c r="N38" s="28"/>
      <c r="O38" s="5"/>
      <c r="P38" s="31">
        <f>P37*T33</f>
        <v>4171.4400000000005</v>
      </c>
      <c r="Q38" s="31">
        <f>T33*Q37</f>
        <v>3376.2592500000001</v>
      </c>
      <c r="R38" s="30"/>
      <c r="S38" s="30"/>
      <c r="T38" s="30"/>
      <c r="U38" s="4"/>
      <c r="X38" s="173"/>
      <c r="Y38" s="171">
        <v>29</v>
      </c>
      <c r="Z38" s="172">
        <f>'Avoided Costs Master'!C48</f>
        <v>156.94999999999999</v>
      </c>
      <c r="AA38" s="172"/>
      <c r="AP38" s="98">
        <f t="shared" si="13"/>
        <v>0.28124999999999994</v>
      </c>
    </row>
    <row r="39" spans="1:42" hidden="1">
      <c r="A39" s="4"/>
      <c r="B39" s="4"/>
      <c r="C39" s="4"/>
      <c r="D39" s="4"/>
      <c r="E39" s="4"/>
      <c r="F39" s="4"/>
      <c r="G39" s="4"/>
      <c r="H39" s="4"/>
      <c r="I39" s="4"/>
      <c r="J39" s="4"/>
      <c r="K39" s="4"/>
      <c r="L39" s="4"/>
      <c r="M39" s="4"/>
      <c r="N39" s="4"/>
      <c r="O39" s="4"/>
      <c r="P39" s="4"/>
      <c r="Q39" s="4"/>
      <c r="R39" s="4"/>
      <c r="S39" s="4"/>
      <c r="T39" s="4"/>
      <c r="U39" s="4"/>
      <c r="X39" s="173"/>
      <c r="Y39" s="171">
        <v>30</v>
      </c>
      <c r="Z39" s="172">
        <f>'Avoided Costs Master'!C49</f>
        <v>156.94999999999999</v>
      </c>
      <c r="AA39" s="172"/>
      <c r="AP39" s="98">
        <f t="shared" si="13"/>
        <v>0.29166666666666663</v>
      </c>
    </row>
    <row r="40" spans="1:42" hidden="1">
      <c r="A40" s="4"/>
      <c r="B40" s="4"/>
      <c r="C40" s="4"/>
      <c r="D40" s="4"/>
      <c r="E40" s="4"/>
      <c r="F40" s="4"/>
      <c r="G40" s="4"/>
      <c r="H40" s="4"/>
      <c r="I40" s="4"/>
      <c r="J40" s="4"/>
      <c r="K40" s="4"/>
      <c r="L40" s="4"/>
      <c r="M40" s="4"/>
      <c r="N40" s="4"/>
      <c r="O40" s="4"/>
      <c r="P40" s="4"/>
      <c r="Q40" s="4"/>
      <c r="R40" s="4"/>
      <c r="S40" s="4"/>
      <c r="T40" s="4"/>
      <c r="U40" s="4"/>
      <c r="X40" s="173"/>
      <c r="Y40" s="171"/>
      <c r="Z40" s="174"/>
      <c r="AA40" s="174"/>
      <c r="AP40" s="98">
        <f t="shared" si="13"/>
        <v>0.30208333333333331</v>
      </c>
    </row>
    <row r="41" spans="1:42" hidden="1">
      <c r="A41" s="4"/>
      <c r="B41" s="4"/>
      <c r="C41" s="4"/>
      <c r="D41" s="4"/>
      <c r="E41" s="4"/>
      <c r="F41" s="4"/>
      <c r="G41" s="4"/>
      <c r="H41" s="4"/>
      <c r="I41" s="4"/>
      <c r="J41" s="4"/>
      <c r="K41" s="4"/>
      <c r="L41" s="4"/>
      <c r="M41" s="4"/>
      <c r="N41" s="4"/>
      <c r="O41" s="4"/>
      <c r="P41" s="4"/>
      <c r="Q41" s="4"/>
      <c r="R41" s="4"/>
      <c r="S41" s="4"/>
      <c r="T41" s="4"/>
      <c r="U41" s="4"/>
      <c r="X41" s="166"/>
      <c r="Y41" s="166"/>
      <c r="Z41" s="166"/>
      <c r="AA41" s="166"/>
      <c r="AP41" s="98">
        <f t="shared" si="13"/>
        <v>0.3125</v>
      </c>
    </row>
    <row r="42" spans="1:42" ht="146.44999999999999" hidden="1">
      <c r="A42" s="4"/>
      <c r="B42" s="4"/>
      <c r="C42" s="4"/>
      <c r="D42" s="4"/>
      <c r="E42" s="4"/>
      <c r="F42" s="4"/>
      <c r="G42" s="4"/>
      <c r="H42" s="4"/>
      <c r="I42" s="4"/>
      <c r="J42" s="4"/>
      <c r="K42" s="4"/>
      <c r="L42" s="4"/>
      <c r="M42" s="4"/>
      <c r="N42" s="4"/>
      <c r="O42" s="4"/>
      <c r="P42" s="4"/>
      <c r="Q42" s="4"/>
      <c r="R42" s="4"/>
      <c r="S42" s="4"/>
      <c r="T42" s="4"/>
      <c r="U42" s="4"/>
      <c r="V42" s="165" t="s">
        <v>44</v>
      </c>
      <c r="W42" s="165" t="s">
        <v>45</v>
      </c>
      <c r="X42" s="165" t="s">
        <v>46</v>
      </c>
      <c r="Y42" s="165" t="s">
        <v>47</v>
      </c>
      <c r="Z42" s="165" t="s">
        <v>48</v>
      </c>
      <c r="AA42" s="165" t="s">
        <v>49</v>
      </c>
      <c r="AB42" s="165" t="s">
        <v>50</v>
      </c>
      <c r="AC42" s="165" t="s">
        <v>51</v>
      </c>
      <c r="AP42" s="98">
        <f t="shared" si="13"/>
        <v>0.32291666666666669</v>
      </c>
    </row>
    <row r="43" spans="1:42" ht="15.6" hidden="1" customHeight="1">
      <c r="A43" s="4"/>
      <c r="B43" s="4"/>
      <c r="C43" s="4"/>
      <c r="D43" s="4"/>
      <c r="E43" s="4"/>
      <c r="F43" s="4"/>
      <c r="G43" s="4"/>
      <c r="H43" s="4"/>
      <c r="I43" s="4"/>
      <c r="J43" s="4"/>
      <c r="K43" s="4"/>
      <c r="L43" s="4"/>
      <c r="M43" s="4"/>
      <c r="N43" s="4"/>
      <c r="O43" s="4"/>
      <c r="P43" s="4"/>
      <c r="Q43" s="4"/>
      <c r="R43" s="4"/>
      <c r="S43" s="4"/>
      <c r="T43" s="4"/>
      <c r="U43" s="4"/>
      <c r="V43" s="226">
        <f>_xlfn.XLOOKUP(R57,AN10:AN19,AM10:AM19)</f>
        <v>0</v>
      </c>
      <c r="W43" s="180" t="str">
        <f>IF(T55="","",T55)</f>
        <v/>
      </c>
      <c r="X43" s="181" t="e">
        <f>IF(W43="",_xlfn.XLOOKUP(R55,Category,AL11:AL19),IF(W43&gt;30,30,W43))</f>
        <v>#N/A</v>
      </c>
      <c r="Y43" s="182">
        <f>V43*Z43</f>
        <v>0</v>
      </c>
      <c r="Z43" s="183">
        <f>R59</f>
        <v>0</v>
      </c>
      <c r="AA43" s="175" t="str" cm="1">
        <f t="array" ref="AA43">IF(P61&gt;0,NPV($X$80,$Y43*(1+$X$81)*(1+$X$83)*$Z$48:INDEX($Z$48:$Z$77,MATCH($X43,Y48:Y77,0)))+NPV($X$80,$Z43*(1+$X$82)*$AA$48:INDEX($AA$48:$AA$77,MATCH($X43,Y48:Y77,0))),"")</f>
        <v/>
      </c>
      <c r="AB43" s="184">
        <f>R63</f>
        <v>0</v>
      </c>
      <c r="AC43" s="183" t="str">
        <f>IF(P61=0,"",AA43/(AB43+(X84*Z43)))</f>
        <v/>
      </c>
      <c r="AD43" s="163"/>
      <c r="AP43" s="98">
        <f t="shared" si="13"/>
        <v>0.33333333333333337</v>
      </c>
    </row>
    <row r="44" spans="1:42" ht="15.6" hidden="1" customHeight="1">
      <c r="A44" s="4"/>
      <c r="B44" s="4"/>
      <c r="C44" s="4"/>
      <c r="D44" s="4"/>
      <c r="E44" s="4"/>
      <c r="F44" s="4"/>
      <c r="G44" s="4"/>
      <c r="H44" s="4"/>
      <c r="I44" s="4"/>
      <c r="J44" s="4"/>
      <c r="K44" s="4"/>
      <c r="L44" s="4"/>
      <c r="M44" s="4"/>
      <c r="N44" s="4"/>
      <c r="O44" s="4"/>
      <c r="P44" s="4"/>
      <c r="Q44" s="4"/>
      <c r="R44" s="4"/>
      <c r="S44" s="4"/>
      <c r="T44" s="4"/>
      <c r="U44" s="4"/>
      <c r="AP44" s="98">
        <f t="shared" si="13"/>
        <v>0.34375000000000006</v>
      </c>
    </row>
    <row r="45" spans="1:42" ht="15.6" hidden="1" customHeight="1">
      <c r="A45" s="4"/>
      <c r="B45" s="4"/>
      <c r="C45" s="4"/>
      <c r="D45" s="4"/>
      <c r="E45" s="4"/>
      <c r="F45" s="4"/>
      <c r="G45" s="4"/>
      <c r="H45" s="4"/>
      <c r="I45" s="4"/>
      <c r="J45" s="4"/>
      <c r="K45" s="4"/>
      <c r="L45" s="4"/>
      <c r="M45" s="4"/>
      <c r="N45" s="4"/>
      <c r="O45" s="4"/>
      <c r="P45" s="4"/>
      <c r="Q45" s="4"/>
      <c r="R45" s="4"/>
      <c r="S45" s="4"/>
      <c r="T45" s="4"/>
      <c r="U45" s="4"/>
      <c r="X45" s="167"/>
      <c r="Y45" s="167"/>
      <c r="Z45" s="167"/>
      <c r="AA45" s="168"/>
      <c r="AP45" s="98">
        <f t="shared" si="13"/>
        <v>0.35416666666666674</v>
      </c>
    </row>
    <row r="46" spans="1:42" ht="15.6" hidden="1" customHeight="1">
      <c r="A46" s="4"/>
      <c r="B46" s="4"/>
      <c r="C46" s="4"/>
      <c r="D46" s="4"/>
      <c r="E46" s="4"/>
      <c r="F46" s="4"/>
      <c r="G46" s="4"/>
      <c r="H46" s="4"/>
      <c r="I46" s="4"/>
      <c r="J46" s="4"/>
      <c r="K46" s="4"/>
      <c r="L46" s="4"/>
      <c r="M46" s="4"/>
      <c r="N46" s="4"/>
      <c r="O46" s="4"/>
      <c r="P46" s="4"/>
      <c r="Q46" s="4"/>
      <c r="R46" s="4"/>
      <c r="S46" s="4"/>
      <c r="T46" s="4"/>
      <c r="U46" s="4"/>
      <c r="X46" s="167"/>
      <c r="Y46" s="168" t="s">
        <v>61</v>
      </c>
      <c r="Z46" s="169" t="s">
        <v>62</v>
      </c>
      <c r="AA46" s="169" t="s">
        <v>63</v>
      </c>
      <c r="AP46" s="98">
        <f t="shared" si="13"/>
        <v>0.36458333333333343</v>
      </c>
    </row>
    <row r="47" spans="1:42" ht="15.6" hidden="1" customHeight="1">
      <c r="A47" s="4"/>
      <c r="B47" s="4"/>
      <c r="C47" s="4"/>
      <c r="D47" s="4"/>
      <c r="E47" s="4"/>
      <c r="F47" s="4"/>
      <c r="G47" s="4"/>
      <c r="H47" s="4"/>
      <c r="I47" s="4"/>
      <c r="J47" s="4"/>
      <c r="K47" s="4"/>
      <c r="L47" s="4"/>
      <c r="M47" s="4"/>
      <c r="N47" s="4"/>
      <c r="O47" s="4"/>
      <c r="P47" s="4"/>
      <c r="Q47" s="4"/>
      <c r="R47" s="4"/>
      <c r="S47" s="4"/>
      <c r="T47" s="4"/>
      <c r="U47" s="4"/>
      <c r="X47" s="167"/>
      <c r="Y47" s="168"/>
      <c r="Z47" s="168"/>
      <c r="AA47" s="168"/>
      <c r="AP47" s="98">
        <f t="shared" si="13"/>
        <v>0.37500000000000011</v>
      </c>
    </row>
    <row r="48" spans="1:42" ht="15.6" hidden="1" customHeight="1">
      <c r="A48" s="4"/>
      <c r="B48" s="4"/>
      <c r="C48" s="4"/>
      <c r="D48" s="4"/>
      <c r="E48" s="4"/>
      <c r="F48" s="4"/>
      <c r="G48" s="4"/>
      <c r="H48" s="4"/>
      <c r="I48" s="4"/>
      <c r="J48" s="4"/>
      <c r="K48" s="4"/>
      <c r="L48" s="4"/>
      <c r="M48" s="4"/>
      <c r="N48" s="4"/>
      <c r="O48" s="4"/>
      <c r="P48" s="4"/>
      <c r="Q48" s="4"/>
      <c r="R48" s="4"/>
      <c r="S48" s="4"/>
      <c r="T48" s="4"/>
      <c r="U48" s="4"/>
      <c r="X48" s="170"/>
      <c r="Y48" s="171">
        <v>1</v>
      </c>
      <c r="Z48" s="172">
        <f>'Avoided Costs Master'!C20</f>
        <v>71.260000000000005</v>
      </c>
      <c r="AA48" s="172" t="e" cm="1">
        <f t="array" ref="AA48">INDEX('Avoided Costs Master'!D20:N49,0,MATCH(R57,'Avoided Costs Master'!D19:N19,0))</f>
        <v>#N/A</v>
      </c>
      <c r="AP48" s="98">
        <f t="shared" si="13"/>
        <v>0.3854166666666668</v>
      </c>
    </row>
    <row r="49" spans="1:51" ht="15.6" hidden="1" customHeight="1">
      <c r="A49" s="4"/>
      <c r="B49" s="4"/>
      <c r="C49" s="4"/>
      <c r="D49" s="4"/>
      <c r="E49" s="4"/>
      <c r="F49" s="4"/>
      <c r="G49" s="4"/>
      <c r="H49" s="4"/>
      <c r="I49" s="4"/>
      <c r="J49" s="4"/>
      <c r="K49" s="4"/>
      <c r="L49" s="4"/>
      <c r="M49" s="4"/>
      <c r="N49" s="4"/>
      <c r="O49" s="4"/>
      <c r="P49" s="4"/>
      <c r="Q49" s="4"/>
      <c r="R49" s="4"/>
      <c r="S49" s="4"/>
      <c r="T49" s="4"/>
      <c r="U49" s="4"/>
      <c r="X49" s="170"/>
      <c r="Y49" s="171">
        <v>2</v>
      </c>
      <c r="Z49" s="172">
        <f>'Avoided Costs Master'!C21</f>
        <v>72.760000000000005</v>
      </c>
      <c r="AA49" s="172"/>
      <c r="AP49" s="98">
        <f t="shared" si="13"/>
        <v>0.39583333333333348</v>
      </c>
    </row>
    <row r="50" spans="1:51" ht="15.6" hidden="1" customHeight="1">
      <c r="A50" s="4"/>
      <c r="B50" s="4"/>
      <c r="C50" s="4"/>
      <c r="D50" s="4"/>
      <c r="E50" s="4"/>
      <c r="F50" s="4"/>
      <c r="G50" s="4"/>
      <c r="H50" s="4"/>
      <c r="I50" s="4"/>
      <c r="J50" s="4"/>
      <c r="K50" s="4"/>
      <c r="L50" s="4"/>
      <c r="M50" s="4"/>
      <c r="N50" s="4"/>
      <c r="O50" s="4"/>
      <c r="P50" s="4"/>
      <c r="Q50" s="4"/>
      <c r="R50" s="4"/>
      <c r="S50" s="4"/>
      <c r="T50" s="4"/>
      <c r="U50" s="4"/>
      <c r="X50" s="170"/>
      <c r="Y50" s="171">
        <v>3</v>
      </c>
      <c r="Z50" s="172">
        <f>'Avoided Costs Master'!C22</f>
        <v>63.61</v>
      </c>
      <c r="AA50" s="172"/>
      <c r="AP50" s="98">
        <f t="shared" si="13"/>
        <v>0.40625000000000017</v>
      </c>
    </row>
    <row r="51" spans="1:51" ht="15.6" hidden="1" customHeight="1">
      <c r="A51" s="4"/>
      <c r="B51" s="4"/>
      <c r="C51" s="4"/>
      <c r="D51" s="4"/>
      <c r="E51" s="4"/>
      <c r="F51" s="4"/>
      <c r="G51" s="4"/>
      <c r="H51" s="4"/>
      <c r="I51" s="4"/>
      <c r="J51" s="4"/>
      <c r="K51" s="4"/>
      <c r="L51" s="4"/>
      <c r="M51" s="4"/>
      <c r="N51" s="4"/>
      <c r="O51" s="4"/>
      <c r="P51" s="4"/>
      <c r="Q51" s="4"/>
      <c r="R51" s="4"/>
      <c r="S51" s="4"/>
      <c r="T51" s="4"/>
      <c r="U51" s="4"/>
      <c r="X51" s="170"/>
      <c r="Y51" s="171">
        <v>4</v>
      </c>
      <c r="Z51" s="172">
        <f>'Avoided Costs Master'!C23</f>
        <v>64.88</v>
      </c>
      <c r="AA51" s="172"/>
      <c r="AP51" s="98">
        <f t="shared" si="13"/>
        <v>0.41666666666666685</v>
      </c>
    </row>
    <row r="52" spans="1:51" ht="15.6" customHeight="1" thickBot="1">
      <c r="A52" s="4"/>
      <c r="B52" s="4"/>
      <c r="C52" s="4"/>
      <c r="D52" s="4"/>
      <c r="E52" s="4"/>
      <c r="F52" s="4"/>
      <c r="G52" s="4"/>
      <c r="H52" s="4"/>
      <c r="I52" s="4"/>
      <c r="J52" s="4"/>
      <c r="K52" s="4"/>
      <c r="L52" s="4"/>
      <c r="M52" s="4"/>
      <c r="N52" s="4"/>
      <c r="O52" s="4"/>
      <c r="P52" s="4"/>
      <c r="Q52" s="4"/>
      <c r="R52" s="4"/>
      <c r="S52" s="4"/>
      <c r="T52" s="4"/>
      <c r="U52" s="4"/>
      <c r="V52" s="100"/>
      <c r="W52" s="100"/>
      <c r="X52" s="170"/>
      <c r="Y52" s="171">
        <v>5</v>
      </c>
      <c r="Z52" s="172">
        <f>'Avoided Costs Master'!C24</f>
        <v>66.180000000000007</v>
      </c>
      <c r="AA52" s="172"/>
      <c r="AB52" s="100"/>
      <c r="AC52" s="100"/>
      <c r="AP52" s="98">
        <f t="shared" si="13"/>
        <v>0.42708333333333354</v>
      </c>
    </row>
    <row r="53" spans="1:51" ht="15.6" customHeight="1">
      <c r="A53" s="4"/>
      <c r="B53" s="67" t="s">
        <v>135</v>
      </c>
      <c r="C53" s="279" t="s">
        <v>53</v>
      </c>
      <c r="D53" s="279"/>
      <c r="E53" s="68"/>
      <c r="F53" s="68"/>
      <c r="G53" s="68"/>
      <c r="H53" s="68"/>
      <c r="I53" s="68"/>
      <c r="J53" s="68"/>
      <c r="K53" s="68"/>
      <c r="L53" s="68"/>
      <c r="M53" s="68"/>
      <c r="N53" s="68"/>
      <c r="O53" s="68"/>
      <c r="P53" s="69"/>
      <c r="Q53" s="69"/>
      <c r="R53" s="70" t="s">
        <v>54</v>
      </c>
      <c r="S53" s="71">
        <v>0.06</v>
      </c>
      <c r="T53" s="72" t="s">
        <v>55</v>
      </c>
      <c r="U53" s="4"/>
      <c r="V53" s="100"/>
      <c r="W53" s="100"/>
      <c r="X53" s="170"/>
      <c r="Y53" s="171">
        <v>6</v>
      </c>
      <c r="Z53" s="172">
        <f>'Avoided Costs Master'!C25</f>
        <v>61.88</v>
      </c>
      <c r="AA53" s="172"/>
      <c r="AB53" s="100"/>
      <c r="AC53" s="100"/>
      <c r="AP53" s="98">
        <f t="shared" si="13"/>
        <v>0.43750000000000022</v>
      </c>
    </row>
    <row r="54" spans="1:51">
      <c r="A54" s="4"/>
      <c r="B54" s="265" t="s">
        <v>56</v>
      </c>
      <c r="C54" s="266"/>
      <c r="D54" s="266"/>
      <c r="E54" s="266"/>
      <c r="F54" s="266"/>
      <c r="G54" s="266"/>
      <c r="H54" s="266"/>
      <c r="I54" s="266"/>
      <c r="J54" s="266"/>
      <c r="K54" s="266"/>
      <c r="L54" s="266"/>
      <c r="M54" s="266"/>
      <c r="N54" s="266"/>
      <c r="O54" s="266"/>
      <c r="P54" s="117"/>
      <c r="Q54" s="117"/>
      <c r="R54" s="293" t="s">
        <v>57</v>
      </c>
      <c r="S54" s="293"/>
      <c r="T54" s="19" t="s">
        <v>58</v>
      </c>
      <c r="X54" s="170"/>
      <c r="Y54" s="171">
        <v>7</v>
      </c>
      <c r="Z54" s="172">
        <f>'Avoided Costs Master'!C26</f>
        <v>68.849999999999994</v>
      </c>
      <c r="AA54" s="172"/>
      <c r="AP54" s="98">
        <f t="shared" si="13"/>
        <v>0.44791666666666691</v>
      </c>
    </row>
    <row r="55" spans="1:51" customFormat="1" ht="15">
      <c r="A55" s="4"/>
      <c r="B55" s="267"/>
      <c r="C55" s="268"/>
      <c r="D55" s="268"/>
      <c r="E55" s="268"/>
      <c r="F55" s="268"/>
      <c r="G55" s="268"/>
      <c r="H55" s="268"/>
      <c r="I55" s="268"/>
      <c r="J55" s="268"/>
      <c r="K55" s="268"/>
      <c r="L55" s="268"/>
      <c r="M55" s="268"/>
      <c r="N55" s="268"/>
      <c r="O55" s="269"/>
      <c r="P55" s="117"/>
      <c r="Q55" s="117"/>
      <c r="R55" s="295"/>
      <c r="S55" s="295"/>
      <c r="T55" s="185"/>
      <c r="U55" s="96"/>
      <c r="V55" s="95"/>
      <c r="W55" s="95"/>
      <c r="X55" s="170"/>
      <c r="Y55" s="171">
        <v>8</v>
      </c>
      <c r="Z55" s="172">
        <f>'Avoided Costs Master'!C27</f>
        <v>81.94</v>
      </c>
      <c r="AA55" s="172"/>
      <c r="AB55" s="95"/>
      <c r="AC55" s="95"/>
      <c r="AD55" s="95"/>
      <c r="AE55" s="95"/>
      <c r="AF55" s="95"/>
      <c r="AG55" s="95"/>
      <c r="AH55" s="95"/>
      <c r="AI55" s="95"/>
      <c r="AJ55" s="95"/>
      <c r="AK55" s="95"/>
      <c r="AL55" s="95"/>
      <c r="AM55" s="164"/>
      <c r="AN55" s="164"/>
      <c r="AO55" s="95"/>
      <c r="AP55" s="98">
        <f t="shared" si="13"/>
        <v>0.45833333333333359</v>
      </c>
      <c r="AQ55" s="95"/>
      <c r="AR55" s="95"/>
      <c r="AS55" s="95"/>
      <c r="AT55" s="95"/>
      <c r="AU55" s="95"/>
      <c r="AV55" s="95"/>
      <c r="AW55" s="95"/>
      <c r="AX55" s="95"/>
      <c r="AY55" s="95"/>
    </row>
    <row r="56" spans="1:51" customFormat="1">
      <c r="A56" s="4"/>
      <c r="B56" s="270"/>
      <c r="C56" s="271"/>
      <c r="D56" s="271"/>
      <c r="E56" s="271"/>
      <c r="F56" s="271"/>
      <c r="G56" s="271"/>
      <c r="H56" s="271"/>
      <c r="I56" s="271"/>
      <c r="J56" s="271"/>
      <c r="K56" s="271"/>
      <c r="L56" s="271"/>
      <c r="M56" s="271"/>
      <c r="N56" s="271"/>
      <c r="O56" s="272"/>
      <c r="P56" s="117"/>
      <c r="Q56" s="117"/>
      <c r="R56" s="293" t="s">
        <v>59</v>
      </c>
      <c r="S56" s="293"/>
      <c r="T56" s="19" t="s">
        <v>60</v>
      </c>
      <c r="U56" s="4"/>
      <c r="V56" s="95"/>
      <c r="W56" s="95"/>
      <c r="X56" s="170"/>
      <c r="Y56" s="171">
        <v>9</v>
      </c>
      <c r="Z56" s="172">
        <f>'Avoided Costs Master'!C28</f>
        <v>95.51</v>
      </c>
      <c r="AA56" s="172"/>
      <c r="AB56" s="95"/>
      <c r="AC56" s="95"/>
      <c r="AD56" s="95"/>
      <c r="AE56" s="95"/>
      <c r="AF56" s="95"/>
      <c r="AG56" s="95"/>
      <c r="AH56" s="95"/>
      <c r="AI56" s="95"/>
      <c r="AJ56" s="95"/>
      <c r="AK56" s="95"/>
      <c r="AL56" s="95"/>
      <c r="AM56" s="164"/>
      <c r="AN56" s="164"/>
      <c r="AO56" s="95"/>
      <c r="AP56" s="98">
        <f t="shared" si="13"/>
        <v>0.46875000000000028</v>
      </c>
      <c r="AQ56" s="95"/>
      <c r="AR56" s="95"/>
      <c r="AS56" s="95"/>
      <c r="AT56" s="95"/>
      <c r="AU56" s="95"/>
      <c r="AV56" s="95"/>
      <c r="AW56" s="95"/>
      <c r="AX56" s="95"/>
      <c r="AY56" s="95"/>
    </row>
    <row r="57" spans="1:51" customFormat="1" ht="15">
      <c r="A57" s="4"/>
      <c r="B57" s="270"/>
      <c r="C57" s="271"/>
      <c r="D57" s="271"/>
      <c r="E57" s="271"/>
      <c r="F57" s="271"/>
      <c r="G57" s="271"/>
      <c r="H57" s="271"/>
      <c r="I57" s="271"/>
      <c r="J57" s="271"/>
      <c r="K57" s="271"/>
      <c r="L57" s="271"/>
      <c r="M57" s="271"/>
      <c r="N57" s="271"/>
      <c r="O57" s="272"/>
      <c r="P57" s="117"/>
      <c r="Q57" s="117"/>
      <c r="R57" s="295"/>
      <c r="S57" s="295"/>
      <c r="T57" s="300" t="str">
        <f>IF(AC43&lt;1,"DNQ",IF(OR(R59&lt;1,R61&lt;1,R63&lt;1),"",MIN(R59*S53,R63*0.75)))</f>
        <v/>
      </c>
      <c r="U57" s="4"/>
      <c r="V57" s="95"/>
      <c r="W57" s="95"/>
      <c r="X57" s="170"/>
      <c r="Y57" s="171">
        <v>10</v>
      </c>
      <c r="Z57" s="172">
        <f>'Avoided Costs Master'!C29</f>
        <v>103.51</v>
      </c>
      <c r="AA57" s="172"/>
      <c r="AB57" s="95"/>
      <c r="AC57" s="95"/>
      <c r="AD57" s="95"/>
      <c r="AE57" s="95"/>
      <c r="AF57" s="95"/>
      <c r="AG57" s="95"/>
      <c r="AH57" s="95"/>
      <c r="AI57" s="95"/>
      <c r="AJ57" s="95"/>
      <c r="AK57" s="95"/>
      <c r="AL57" s="95"/>
      <c r="AM57" s="164"/>
      <c r="AN57" s="164"/>
      <c r="AO57" s="95"/>
      <c r="AP57" s="98">
        <f t="shared" si="13"/>
        <v>0.47916666666666696</v>
      </c>
      <c r="AQ57" s="95"/>
      <c r="AR57" s="95"/>
      <c r="AS57" s="95"/>
      <c r="AT57" s="95"/>
      <c r="AU57" s="95"/>
      <c r="AV57" s="95"/>
      <c r="AW57" s="95"/>
      <c r="AX57" s="95"/>
      <c r="AY57" s="95"/>
    </row>
    <row r="58" spans="1:51" customFormat="1">
      <c r="A58" s="4"/>
      <c r="B58" s="270"/>
      <c r="C58" s="271"/>
      <c r="D58" s="271"/>
      <c r="E58" s="271"/>
      <c r="F58" s="271"/>
      <c r="G58" s="271"/>
      <c r="H58" s="271"/>
      <c r="I58" s="271"/>
      <c r="J58" s="271"/>
      <c r="K58" s="271"/>
      <c r="L58" s="271"/>
      <c r="M58" s="271"/>
      <c r="N58" s="271"/>
      <c r="O58" s="272"/>
      <c r="P58" s="5"/>
      <c r="Q58" s="5"/>
      <c r="R58" s="293" t="s">
        <v>64</v>
      </c>
      <c r="S58" s="293"/>
      <c r="T58" s="301"/>
      <c r="U58" s="4"/>
      <c r="V58" s="95"/>
      <c r="W58" s="95"/>
      <c r="X58" s="170"/>
      <c r="Y58" s="171">
        <v>11</v>
      </c>
      <c r="Z58" s="172">
        <f>'Avoided Costs Master'!C30</f>
        <v>110.55</v>
      </c>
      <c r="AA58" s="172"/>
      <c r="AB58" s="95"/>
      <c r="AC58" s="95"/>
      <c r="AD58" s="95"/>
      <c r="AE58" s="95"/>
      <c r="AF58" s="95"/>
      <c r="AG58" s="95"/>
      <c r="AH58" s="95"/>
      <c r="AI58" s="95"/>
      <c r="AJ58" s="95"/>
      <c r="AK58" s="95"/>
      <c r="AL58" s="95"/>
      <c r="AM58" s="164"/>
      <c r="AN58" s="164"/>
      <c r="AO58" s="95"/>
      <c r="AP58" s="98">
        <f t="shared" si="13"/>
        <v>0.48958333333333365</v>
      </c>
      <c r="AQ58" s="95"/>
      <c r="AR58" s="95"/>
      <c r="AS58" s="95"/>
      <c r="AT58" s="95"/>
      <c r="AU58" s="95"/>
      <c r="AV58" s="95"/>
      <c r="AW58" s="95"/>
      <c r="AX58" s="95"/>
      <c r="AY58" s="95"/>
    </row>
    <row r="59" spans="1:51" customFormat="1" ht="15">
      <c r="A59" s="4"/>
      <c r="B59" s="273"/>
      <c r="C59" s="274"/>
      <c r="D59" s="274"/>
      <c r="E59" s="274"/>
      <c r="F59" s="274"/>
      <c r="G59" s="274"/>
      <c r="H59" s="274"/>
      <c r="I59" s="274"/>
      <c r="J59" s="274"/>
      <c r="K59" s="274"/>
      <c r="L59" s="274"/>
      <c r="M59" s="274"/>
      <c r="N59" s="274"/>
      <c r="O59" s="275"/>
      <c r="P59" s="5"/>
      <c r="Q59" s="5"/>
      <c r="R59" s="295"/>
      <c r="S59" s="295"/>
      <c r="T59" s="301"/>
      <c r="U59" s="4"/>
      <c r="V59" s="95"/>
      <c r="W59" s="95"/>
      <c r="X59" s="170"/>
      <c r="Y59" s="171">
        <v>12</v>
      </c>
      <c r="Z59" s="172">
        <f>'Avoided Costs Master'!C31</f>
        <v>121.63</v>
      </c>
      <c r="AA59" s="172"/>
      <c r="AB59" s="95"/>
      <c r="AC59" s="95"/>
      <c r="AD59" s="95"/>
      <c r="AE59" s="95"/>
      <c r="AF59" s="95"/>
      <c r="AG59" s="95"/>
      <c r="AH59" s="95"/>
      <c r="AI59" s="95"/>
      <c r="AJ59" s="95"/>
      <c r="AK59" s="95"/>
      <c r="AL59" s="95"/>
      <c r="AM59" s="164"/>
      <c r="AN59" s="164"/>
      <c r="AO59" s="95"/>
      <c r="AP59" s="98">
        <f t="shared" si="13"/>
        <v>0.50000000000000033</v>
      </c>
      <c r="AQ59" s="95"/>
      <c r="AR59" s="95"/>
      <c r="AS59" s="95"/>
      <c r="AT59" s="95"/>
      <c r="AU59" s="95"/>
      <c r="AV59" s="95"/>
      <c r="AW59" s="95"/>
      <c r="AX59" s="95"/>
      <c r="AY59" s="95"/>
    </row>
    <row r="60" spans="1:51" customFormat="1">
      <c r="A60" s="4"/>
      <c r="B60" s="265" t="s">
        <v>72</v>
      </c>
      <c r="C60" s="266"/>
      <c r="D60" s="266"/>
      <c r="E60" s="266"/>
      <c r="F60" s="266"/>
      <c r="G60" s="266"/>
      <c r="H60" s="266"/>
      <c r="I60" s="266"/>
      <c r="J60" s="266"/>
      <c r="K60" s="266"/>
      <c r="L60" s="266"/>
      <c r="M60" s="266"/>
      <c r="N60" s="266"/>
      <c r="O60" s="266"/>
      <c r="P60" s="293" t="s">
        <v>73</v>
      </c>
      <c r="Q60" s="293"/>
      <c r="R60" s="297" t="s">
        <v>74</v>
      </c>
      <c r="S60" s="298"/>
      <c r="T60" s="301"/>
      <c r="U60" s="4"/>
      <c r="V60" s="95"/>
      <c r="W60" s="95"/>
      <c r="X60" s="170"/>
      <c r="Y60" s="171">
        <v>13</v>
      </c>
      <c r="Z60" s="172">
        <f>'Avoided Costs Master'!C32</f>
        <v>131.82</v>
      </c>
      <c r="AA60" s="172"/>
      <c r="AB60" s="95"/>
      <c r="AC60" s="95"/>
      <c r="AD60" s="95"/>
      <c r="AE60" s="95"/>
      <c r="AF60" s="95"/>
      <c r="AG60" s="95"/>
      <c r="AH60" s="95"/>
      <c r="AI60" s="95"/>
      <c r="AJ60" s="95"/>
      <c r="AK60" s="95"/>
      <c r="AL60" s="95"/>
      <c r="AM60" s="164"/>
      <c r="AN60" s="164"/>
      <c r="AO60" s="95"/>
      <c r="AP60" s="98">
        <f t="shared" si="13"/>
        <v>0.51041666666666696</v>
      </c>
      <c r="AQ60" s="95"/>
      <c r="AR60" s="95"/>
      <c r="AS60" s="95"/>
      <c r="AT60" s="95"/>
      <c r="AU60" s="95"/>
      <c r="AV60" s="95"/>
      <c r="AW60" s="95"/>
      <c r="AX60" s="95"/>
      <c r="AY60" s="95"/>
    </row>
    <row r="61" spans="1:51" customFormat="1" ht="15">
      <c r="A61" s="4"/>
      <c r="B61" s="267" t="s">
        <v>78</v>
      </c>
      <c r="C61" s="268"/>
      <c r="D61" s="268"/>
      <c r="E61" s="268"/>
      <c r="F61" s="268"/>
      <c r="G61" s="268"/>
      <c r="H61" s="268"/>
      <c r="I61" s="268"/>
      <c r="J61" s="268"/>
      <c r="K61" s="268"/>
      <c r="L61" s="268"/>
      <c r="M61" s="268"/>
      <c r="N61" s="268"/>
      <c r="O61" s="269"/>
      <c r="P61" s="296">
        <f>IFERROR(R59/R61,"")</f>
        <v>0</v>
      </c>
      <c r="Q61" s="296"/>
      <c r="R61" s="304">
        <f>T83</f>
        <v>8760.0240000000013</v>
      </c>
      <c r="S61" s="305"/>
      <c r="T61" s="301"/>
      <c r="U61" s="4"/>
      <c r="V61" s="95"/>
      <c r="W61" s="95"/>
      <c r="X61" s="170"/>
      <c r="Y61" s="171">
        <v>14</v>
      </c>
      <c r="Z61" s="172">
        <f>'Avoided Costs Master'!C33</f>
        <v>145</v>
      </c>
      <c r="AA61" s="172"/>
      <c r="AB61" s="95"/>
      <c r="AC61" s="95"/>
      <c r="AD61" s="95"/>
      <c r="AE61" s="95"/>
      <c r="AF61" s="95"/>
      <c r="AG61" s="95"/>
      <c r="AH61" s="95"/>
      <c r="AI61" s="95"/>
      <c r="AJ61" s="95"/>
      <c r="AK61" s="95"/>
      <c r="AL61" s="95"/>
      <c r="AM61" s="164"/>
      <c r="AN61" s="164"/>
      <c r="AO61" s="95"/>
      <c r="AP61" s="98">
        <f t="shared" si="13"/>
        <v>0.52083333333333359</v>
      </c>
      <c r="AQ61" s="95"/>
      <c r="AR61" s="95"/>
      <c r="AS61" s="95"/>
      <c r="AT61" s="95"/>
      <c r="AU61" s="95"/>
      <c r="AV61" s="95"/>
      <c r="AW61" s="95"/>
      <c r="AX61" s="95"/>
      <c r="AY61" s="95"/>
    </row>
    <row r="62" spans="1:51" customFormat="1">
      <c r="A62" s="4"/>
      <c r="B62" s="270"/>
      <c r="C62" s="271"/>
      <c r="D62" s="271"/>
      <c r="E62" s="271"/>
      <c r="F62" s="271"/>
      <c r="G62" s="271"/>
      <c r="H62" s="271"/>
      <c r="I62" s="271"/>
      <c r="J62" s="271"/>
      <c r="K62" s="271"/>
      <c r="L62" s="271"/>
      <c r="M62" s="271"/>
      <c r="N62" s="271"/>
      <c r="O62" s="272"/>
      <c r="P62" s="5"/>
      <c r="Q62" s="5"/>
      <c r="R62" s="297" t="s">
        <v>81</v>
      </c>
      <c r="S62" s="298"/>
      <c r="T62" s="301"/>
      <c r="U62" s="4"/>
      <c r="V62" s="95"/>
      <c r="W62" s="95"/>
      <c r="X62" s="170"/>
      <c r="Y62" s="171">
        <v>15</v>
      </c>
      <c r="Z62" s="172">
        <f>'Avoided Costs Master'!C34</f>
        <v>147.9</v>
      </c>
      <c r="AA62" s="172"/>
      <c r="AB62" s="95"/>
      <c r="AC62" s="95"/>
      <c r="AD62" s="95"/>
      <c r="AE62" s="95"/>
      <c r="AF62" s="95"/>
      <c r="AG62" s="95"/>
      <c r="AH62" s="95"/>
      <c r="AI62" s="95"/>
      <c r="AJ62" s="95"/>
      <c r="AK62" s="95"/>
      <c r="AL62" s="95"/>
      <c r="AM62" s="164"/>
      <c r="AN62" s="164"/>
      <c r="AO62" s="95"/>
      <c r="AP62" s="98">
        <f t="shared" si="13"/>
        <v>0.53125000000000022</v>
      </c>
      <c r="AQ62" s="95"/>
      <c r="AR62" s="95"/>
      <c r="AS62" s="95"/>
      <c r="AT62" s="95"/>
      <c r="AU62" s="95"/>
      <c r="AV62" s="95"/>
      <c r="AW62" s="95"/>
      <c r="AX62" s="95"/>
      <c r="AY62" s="95"/>
    </row>
    <row r="63" spans="1:51" customFormat="1" ht="15">
      <c r="A63" s="4"/>
      <c r="B63" s="273"/>
      <c r="C63" s="274"/>
      <c r="D63" s="274"/>
      <c r="E63" s="274"/>
      <c r="F63" s="274"/>
      <c r="G63" s="274"/>
      <c r="H63" s="274"/>
      <c r="I63" s="274"/>
      <c r="J63" s="274"/>
      <c r="K63" s="274"/>
      <c r="L63" s="274"/>
      <c r="M63" s="274"/>
      <c r="N63" s="274"/>
      <c r="O63" s="275"/>
      <c r="P63" s="5"/>
      <c r="Q63" s="5"/>
      <c r="R63" s="256"/>
      <c r="S63" s="257"/>
      <c r="T63" s="301"/>
      <c r="U63" s="4"/>
      <c r="V63" s="95"/>
      <c r="W63" s="95"/>
      <c r="X63" s="170"/>
      <c r="Y63" s="171">
        <v>16</v>
      </c>
      <c r="Z63" s="172">
        <f>'Avoided Costs Master'!C35</f>
        <v>150.86000000000001</v>
      </c>
      <c r="AA63" s="172"/>
      <c r="AB63" s="95"/>
      <c r="AC63" s="95"/>
      <c r="AD63" s="95"/>
      <c r="AE63" s="95"/>
      <c r="AF63" s="95"/>
      <c r="AG63" s="95"/>
      <c r="AH63" s="95"/>
      <c r="AI63" s="95"/>
      <c r="AJ63" s="95"/>
      <c r="AK63" s="95"/>
      <c r="AL63" s="95"/>
      <c r="AM63" s="164"/>
      <c r="AN63" s="164"/>
      <c r="AO63" s="95"/>
      <c r="AP63" s="98">
        <f t="shared" si="13"/>
        <v>0.54166666666666685</v>
      </c>
      <c r="AQ63" s="95"/>
      <c r="AR63" s="95"/>
      <c r="AS63" s="95"/>
      <c r="AT63" s="95"/>
      <c r="AU63" s="95"/>
      <c r="AV63" s="95"/>
      <c r="AW63" s="95"/>
      <c r="AX63" s="95"/>
      <c r="AY63" s="95"/>
    </row>
    <row r="64" spans="1:51" customFormat="1">
      <c r="A64" s="4"/>
      <c r="B64" s="265" t="s">
        <v>85</v>
      </c>
      <c r="C64" s="266"/>
      <c r="D64" s="266"/>
      <c r="E64" s="266"/>
      <c r="F64" s="266"/>
      <c r="G64" s="266"/>
      <c r="H64" s="266"/>
      <c r="I64" s="266"/>
      <c r="J64" s="266"/>
      <c r="K64" s="266"/>
      <c r="L64" s="266"/>
      <c r="M64" s="266"/>
      <c r="N64" s="266"/>
      <c r="O64" s="266"/>
      <c r="P64" s="5"/>
      <c r="Q64" s="5"/>
      <c r="R64" s="263" t="s">
        <v>86</v>
      </c>
      <c r="S64" s="264"/>
      <c r="T64" s="254" t="str">
        <f>IF(U64=1,"Incentive Capped at 75% of Cost","")</f>
        <v/>
      </c>
      <c r="U64" s="20">
        <f>IF(T57=(R63*0.75),1,0)</f>
        <v>0</v>
      </c>
      <c r="V64" s="95"/>
      <c r="W64" s="95"/>
      <c r="X64" s="170"/>
      <c r="Y64" s="171">
        <v>17</v>
      </c>
      <c r="Z64" s="172">
        <f>'Avoided Costs Master'!C36</f>
        <v>153.88</v>
      </c>
      <c r="AA64" s="172"/>
      <c r="AB64" s="95"/>
      <c r="AC64" s="95"/>
      <c r="AD64" s="95"/>
      <c r="AE64" s="95"/>
      <c r="AF64" s="95"/>
      <c r="AG64" s="95"/>
      <c r="AH64" s="95"/>
      <c r="AI64" s="95"/>
      <c r="AJ64" s="95"/>
      <c r="AK64" s="95"/>
      <c r="AL64" s="95"/>
      <c r="AM64" s="164"/>
      <c r="AN64" s="164"/>
      <c r="AO64" s="95"/>
      <c r="AP64" s="98">
        <f t="shared" si="13"/>
        <v>0.55208333333333348</v>
      </c>
      <c r="AQ64" s="95"/>
      <c r="AR64" s="95"/>
      <c r="AS64" s="95"/>
      <c r="AT64" s="95"/>
      <c r="AU64" s="95"/>
      <c r="AV64" s="95"/>
      <c r="AW64" s="95"/>
      <c r="AX64" s="95"/>
      <c r="AY64" s="95"/>
    </row>
    <row r="65" spans="1:51" customFormat="1" ht="15">
      <c r="A65" s="4"/>
      <c r="B65" s="267" t="s">
        <v>88</v>
      </c>
      <c r="C65" s="268"/>
      <c r="D65" s="268"/>
      <c r="E65" s="268"/>
      <c r="F65" s="268"/>
      <c r="G65" s="268"/>
      <c r="H65" s="268"/>
      <c r="I65" s="268"/>
      <c r="J65" s="268"/>
      <c r="K65" s="268"/>
      <c r="L65" s="268"/>
      <c r="M65" s="268"/>
      <c r="N65" s="268"/>
      <c r="O65" s="269"/>
      <c r="P65" s="5"/>
      <c r="Q65" s="5"/>
      <c r="R65" s="256" t="s">
        <v>136</v>
      </c>
      <c r="S65" s="257"/>
      <c r="T65" s="255"/>
      <c r="U65" s="4"/>
      <c r="V65" s="95"/>
      <c r="W65" s="95"/>
      <c r="X65" s="170"/>
      <c r="Y65" s="171">
        <v>18</v>
      </c>
      <c r="Z65" s="172">
        <f>'Avoided Costs Master'!C37</f>
        <v>156.94999999999999</v>
      </c>
      <c r="AA65" s="172"/>
      <c r="AB65" s="95"/>
      <c r="AC65" s="95"/>
      <c r="AD65" s="95"/>
      <c r="AE65" s="95"/>
      <c r="AF65" s="95"/>
      <c r="AG65" s="95"/>
      <c r="AH65" s="95"/>
      <c r="AI65" s="95"/>
      <c r="AJ65" s="95"/>
      <c r="AK65" s="95"/>
      <c r="AL65" s="95"/>
      <c r="AM65" s="164"/>
      <c r="AN65" s="164"/>
      <c r="AO65" s="95"/>
      <c r="AP65" s="98">
        <f t="shared" si="13"/>
        <v>0.56250000000000011</v>
      </c>
      <c r="AQ65" s="95"/>
      <c r="AR65" s="95"/>
      <c r="AS65" s="95"/>
      <c r="AT65" s="95"/>
      <c r="AU65" s="95"/>
      <c r="AV65" s="95"/>
      <c r="AW65" s="95"/>
      <c r="AX65" s="95"/>
      <c r="AY65" s="95"/>
    </row>
    <row r="66" spans="1:51" ht="11.45" customHeight="1">
      <c r="A66" s="4"/>
      <c r="B66" s="270"/>
      <c r="C66" s="271"/>
      <c r="D66" s="271"/>
      <c r="E66" s="271"/>
      <c r="F66" s="271"/>
      <c r="G66" s="271"/>
      <c r="H66" s="271"/>
      <c r="I66" s="271"/>
      <c r="J66" s="271"/>
      <c r="K66" s="271"/>
      <c r="L66" s="271"/>
      <c r="M66" s="271"/>
      <c r="N66" s="271"/>
      <c r="O66" s="272"/>
      <c r="P66" s="5"/>
      <c r="Q66" s="5"/>
      <c r="R66" s="4"/>
      <c r="S66" s="4"/>
      <c r="T66" s="225"/>
      <c r="U66" s="4"/>
      <c r="X66" s="173"/>
      <c r="Y66" s="171">
        <v>19</v>
      </c>
      <c r="Z66" s="172">
        <f>'Avoided Costs Master'!C38</f>
        <v>156.94999999999999</v>
      </c>
      <c r="AA66" s="172"/>
      <c r="AP66" s="98">
        <f>AP65+((15/60)/24)</f>
        <v>0.57291666666666674</v>
      </c>
    </row>
    <row r="67" spans="1:51" ht="16.5" customHeight="1">
      <c r="A67" s="4"/>
      <c r="B67" s="273"/>
      <c r="C67" s="274"/>
      <c r="D67" s="274"/>
      <c r="E67" s="274"/>
      <c r="F67" s="274"/>
      <c r="G67" s="274"/>
      <c r="H67" s="274"/>
      <c r="I67" s="274"/>
      <c r="J67" s="274"/>
      <c r="K67" s="274"/>
      <c r="L67" s="274"/>
      <c r="M67" s="274"/>
      <c r="N67" s="274"/>
      <c r="O67" s="275"/>
      <c r="P67" s="5"/>
      <c r="Q67" s="5"/>
      <c r="R67" s="4"/>
      <c r="S67" s="4"/>
      <c r="T67" s="225"/>
      <c r="U67" s="4"/>
      <c r="X67" s="173"/>
      <c r="Y67" s="171">
        <v>20</v>
      </c>
      <c r="Z67" s="172">
        <f>'Avoided Costs Master'!C39</f>
        <v>156.94999999999999</v>
      </c>
      <c r="AA67" s="172"/>
      <c r="AD67" s="99"/>
      <c r="AE67" s="99"/>
      <c r="AF67" s="99"/>
      <c r="AG67" s="99"/>
      <c r="AH67" s="99"/>
      <c r="AI67" s="99"/>
      <c r="AJ67" s="99"/>
      <c r="AP67" s="98">
        <f t="shared" si="13"/>
        <v>0.58333333333333337</v>
      </c>
    </row>
    <row r="68" spans="1:51" ht="12.75" customHeight="1">
      <c r="A68" s="4"/>
      <c r="B68" s="265" t="s">
        <v>92</v>
      </c>
      <c r="C68" s="266"/>
      <c r="D68" s="266"/>
      <c r="E68" s="266"/>
      <c r="F68" s="266"/>
      <c r="G68" s="266"/>
      <c r="H68" s="266"/>
      <c r="I68" s="266"/>
      <c r="J68" s="266"/>
      <c r="K68" s="266"/>
      <c r="L68" s="266"/>
      <c r="M68" s="266"/>
      <c r="N68" s="266"/>
      <c r="O68" s="266"/>
      <c r="P68" s="5"/>
      <c r="Q68" s="5"/>
      <c r="R68" s="4"/>
      <c r="S68" s="4"/>
      <c r="T68" s="225"/>
      <c r="U68" s="4"/>
      <c r="X68" s="173"/>
      <c r="Y68" s="171">
        <v>21</v>
      </c>
      <c r="Z68" s="172">
        <f>'Avoided Costs Master'!C40</f>
        <v>156.94999999999999</v>
      </c>
      <c r="AA68" s="172"/>
      <c r="AP68" s="98">
        <f t="shared" si="13"/>
        <v>0.59375</v>
      </c>
    </row>
    <row r="69" spans="1:51" ht="12.75" customHeight="1">
      <c r="A69" s="4"/>
      <c r="B69" s="267" t="s">
        <v>93</v>
      </c>
      <c r="C69" s="268"/>
      <c r="D69" s="268"/>
      <c r="E69" s="268"/>
      <c r="F69" s="268"/>
      <c r="G69" s="268"/>
      <c r="H69" s="268"/>
      <c r="I69" s="268"/>
      <c r="J69" s="268"/>
      <c r="K69" s="268"/>
      <c r="L69" s="268"/>
      <c r="M69" s="268"/>
      <c r="N69" s="268"/>
      <c r="O69" s="269"/>
      <c r="P69" s="5"/>
      <c r="Q69" s="5"/>
      <c r="R69" s="4"/>
      <c r="S69" s="4"/>
      <c r="T69" s="225"/>
      <c r="U69" s="4"/>
      <c r="X69" s="173"/>
      <c r="Y69" s="171">
        <v>22</v>
      </c>
      <c r="Z69" s="172">
        <f>'Avoided Costs Master'!C41</f>
        <v>156.94999999999999</v>
      </c>
      <c r="AA69" s="172"/>
      <c r="AP69" s="98">
        <f t="shared" si="13"/>
        <v>0.60416666666666663</v>
      </c>
    </row>
    <row r="70" spans="1:51">
      <c r="A70" s="4"/>
      <c r="B70" s="270"/>
      <c r="C70" s="271"/>
      <c r="D70" s="271"/>
      <c r="E70" s="271"/>
      <c r="F70" s="271"/>
      <c r="G70" s="271"/>
      <c r="H70" s="271"/>
      <c r="I70" s="271"/>
      <c r="J70" s="271"/>
      <c r="K70" s="271"/>
      <c r="L70" s="271"/>
      <c r="M70" s="271"/>
      <c r="N70" s="271"/>
      <c r="O70" s="272"/>
      <c r="P70" s="5"/>
      <c r="Q70" s="5"/>
      <c r="R70" s="4"/>
      <c r="S70" s="4"/>
      <c r="T70" s="225"/>
      <c r="U70" s="4"/>
      <c r="X70" s="173"/>
      <c r="Y70" s="171">
        <v>23</v>
      </c>
      <c r="Z70" s="172">
        <f>'Avoided Costs Master'!C42</f>
        <v>156.94999999999999</v>
      </c>
      <c r="AA70" s="172"/>
      <c r="AP70" s="98">
        <f t="shared" si="13"/>
        <v>0.61458333333333326</v>
      </c>
    </row>
    <row r="71" spans="1:51">
      <c r="A71" s="4"/>
      <c r="B71" s="273"/>
      <c r="C71" s="274"/>
      <c r="D71" s="274"/>
      <c r="E71" s="274"/>
      <c r="F71" s="274"/>
      <c r="G71" s="274"/>
      <c r="H71" s="274"/>
      <c r="I71" s="274"/>
      <c r="J71" s="274"/>
      <c r="K71" s="274"/>
      <c r="L71" s="274"/>
      <c r="M71" s="274"/>
      <c r="N71" s="274"/>
      <c r="O71" s="275"/>
      <c r="P71" s="5"/>
      <c r="Q71" s="5"/>
      <c r="R71" s="4"/>
      <c r="S71" s="4"/>
      <c r="T71" s="225"/>
      <c r="U71" s="4"/>
      <c r="X71" s="173"/>
      <c r="Y71" s="171">
        <v>24</v>
      </c>
      <c r="Z71" s="172">
        <f>'Avoided Costs Master'!C43</f>
        <v>156.94999999999999</v>
      </c>
      <c r="AA71" s="172"/>
      <c r="AP71" s="98">
        <f t="shared" si="13"/>
        <v>0.62499999999999989</v>
      </c>
    </row>
    <row r="72" spans="1:51">
      <c r="A72" s="4"/>
      <c r="B72" s="265" t="s">
        <v>94</v>
      </c>
      <c r="C72" s="266"/>
      <c r="D72" s="266"/>
      <c r="E72" s="266"/>
      <c r="F72" s="266"/>
      <c r="G72" s="266"/>
      <c r="H72" s="266"/>
      <c r="I72" s="266"/>
      <c r="J72" s="266"/>
      <c r="K72" s="266"/>
      <c r="L72" s="266"/>
      <c r="M72" s="266"/>
      <c r="N72" s="266"/>
      <c r="O72" s="266"/>
      <c r="P72" s="5"/>
      <c r="Q72" s="5"/>
      <c r="R72" s="4"/>
      <c r="S72" s="4"/>
      <c r="T72" s="225"/>
      <c r="U72" s="4"/>
      <c r="X72" s="173"/>
      <c r="Y72" s="171">
        <v>25</v>
      </c>
      <c r="Z72" s="172">
        <f>'Avoided Costs Master'!C44</f>
        <v>156.94999999999999</v>
      </c>
      <c r="AA72" s="172"/>
      <c r="AP72" s="98">
        <f t="shared" si="13"/>
        <v>0.63541666666666652</v>
      </c>
    </row>
    <row r="73" spans="1:51">
      <c r="A73" s="4"/>
      <c r="B73" s="267" t="s">
        <v>95</v>
      </c>
      <c r="C73" s="268"/>
      <c r="D73" s="268"/>
      <c r="E73" s="268"/>
      <c r="F73" s="268"/>
      <c r="G73" s="268"/>
      <c r="H73" s="268"/>
      <c r="I73" s="268"/>
      <c r="J73" s="268"/>
      <c r="K73" s="268"/>
      <c r="L73" s="268"/>
      <c r="M73" s="268"/>
      <c r="N73" s="268"/>
      <c r="O73" s="269"/>
      <c r="P73" s="5"/>
      <c r="Q73" s="5"/>
      <c r="R73" s="4"/>
      <c r="S73" s="4"/>
      <c r="T73" s="225"/>
      <c r="U73" s="4"/>
      <c r="X73" s="173"/>
      <c r="Y73" s="171">
        <v>26</v>
      </c>
      <c r="Z73" s="172">
        <f>'Avoided Costs Master'!C45</f>
        <v>156.94999999999999</v>
      </c>
      <c r="AA73" s="172"/>
      <c r="AP73" s="98">
        <f t="shared" si="13"/>
        <v>0.64583333333333315</v>
      </c>
    </row>
    <row r="74" spans="1:51" ht="13.5" customHeight="1">
      <c r="A74" s="4"/>
      <c r="B74" s="270"/>
      <c r="C74" s="271"/>
      <c r="D74" s="271"/>
      <c r="E74" s="271"/>
      <c r="F74" s="271"/>
      <c r="G74" s="271"/>
      <c r="H74" s="271"/>
      <c r="I74" s="271"/>
      <c r="J74" s="271"/>
      <c r="K74" s="271"/>
      <c r="L74" s="271"/>
      <c r="M74" s="271"/>
      <c r="N74" s="271"/>
      <c r="O74" s="272"/>
      <c r="P74" s="5"/>
      <c r="Q74" s="5"/>
      <c r="R74" s="4"/>
      <c r="S74" s="4"/>
      <c r="T74" s="225"/>
      <c r="U74" s="4"/>
      <c r="X74" s="173"/>
      <c r="Y74" s="171">
        <v>27</v>
      </c>
      <c r="Z74" s="172">
        <f>'Avoided Costs Master'!C46</f>
        <v>156.94999999999999</v>
      </c>
      <c r="AA74" s="172"/>
      <c r="AP74" s="98">
        <f t="shared" si="13"/>
        <v>0.65624999999999978</v>
      </c>
    </row>
    <row r="75" spans="1:51">
      <c r="A75" s="4"/>
      <c r="B75" s="273"/>
      <c r="C75" s="274"/>
      <c r="D75" s="274"/>
      <c r="E75" s="274"/>
      <c r="F75" s="274"/>
      <c r="G75" s="274"/>
      <c r="H75" s="274"/>
      <c r="I75" s="274"/>
      <c r="J75" s="274"/>
      <c r="K75" s="274"/>
      <c r="L75" s="274"/>
      <c r="M75" s="274"/>
      <c r="N75" s="274"/>
      <c r="O75" s="275"/>
      <c r="P75" s="5"/>
      <c r="Q75" s="5"/>
      <c r="R75" s="4"/>
      <c r="S75" s="4"/>
      <c r="T75" s="225"/>
      <c r="U75" s="4"/>
      <c r="X75" s="173"/>
      <c r="Y75" s="171">
        <v>28</v>
      </c>
      <c r="Z75" s="172">
        <f>'Avoided Costs Master'!C47</f>
        <v>156.94999999999999</v>
      </c>
      <c r="AA75" s="172"/>
      <c r="AP75" s="98">
        <f t="shared" si="13"/>
        <v>0.66666666666666641</v>
      </c>
    </row>
    <row r="76" spans="1:51">
      <c r="A76" s="4"/>
      <c r="B76" s="258" t="s">
        <v>101</v>
      </c>
      <c r="C76" s="259"/>
      <c r="D76" s="259"/>
      <c r="E76" s="259"/>
      <c r="F76" s="259"/>
      <c r="G76" s="259"/>
      <c r="H76" s="259"/>
      <c r="I76" s="259"/>
      <c r="J76" s="259"/>
      <c r="K76" s="259"/>
      <c r="L76" s="259"/>
      <c r="M76" s="259"/>
      <c r="N76" s="259"/>
      <c r="O76" s="259"/>
      <c r="P76" s="259"/>
      <c r="Q76" s="259"/>
      <c r="R76" s="259"/>
      <c r="S76" s="259"/>
      <c r="T76" s="260"/>
      <c r="U76" s="4"/>
      <c r="X76" s="173"/>
      <c r="Y76" s="171">
        <v>29</v>
      </c>
      <c r="Z76" s="172">
        <f>'Avoided Costs Master'!C48</f>
        <v>156.94999999999999</v>
      </c>
      <c r="AA76" s="172"/>
      <c r="AP76" s="98">
        <f t="shared" ref="AP76:AP106" si="14">AP75+((15/60)/24)</f>
        <v>0.67708333333333304</v>
      </c>
    </row>
    <row r="77" spans="1:51">
      <c r="A77" s="4"/>
      <c r="B77" s="21" t="s">
        <v>104</v>
      </c>
      <c r="C77" s="113" t="s">
        <v>105</v>
      </c>
      <c r="D77" s="113" t="s">
        <v>106</v>
      </c>
      <c r="E77" s="6" t="s">
        <v>107</v>
      </c>
      <c r="F77" s="6" t="s">
        <v>108</v>
      </c>
      <c r="G77" s="6" t="s">
        <v>109</v>
      </c>
      <c r="H77" s="6" t="s">
        <v>110</v>
      </c>
      <c r="I77" s="6" t="s">
        <v>111</v>
      </c>
      <c r="J77" s="6" t="s">
        <v>112</v>
      </c>
      <c r="K77" s="6" t="s">
        <v>113</v>
      </c>
      <c r="L77" s="6" t="s">
        <v>114</v>
      </c>
      <c r="M77" s="6" t="s">
        <v>115</v>
      </c>
      <c r="N77" s="6" t="s">
        <v>116</v>
      </c>
      <c r="O77" s="113" t="s">
        <v>117</v>
      </c>
      <c r="P77" s="6" t="s">
        <v>118</v>
      </c>
      <c r="Q77" s="6" t="s">
        <v>119</v>
      </c>
      <c r="R77" s="4"/>
      <c r="S77" s="4"/>
      <c r="T77" s="22"/>
      <c r="U77" s="4"/>
      <c r="X77" s="173"/>
      <c r="Y77" s="171">
        <v>30</v>
      </c>
      <c r="Z77" s="172">
        <f>'Avoided Costs Master'!C49</f>
        <v>156.94999999999999</v>
      </c>
      <c r="AA77" s="172"/>
      <c r="AP77" s="98">
        <f t="shared" si="14"/>
        <v>0.68749999999999967</v>
      </c>
    </row>
    <row r="78" spans="1:51">
      <c r="A78" s="4"/>
      <c r="B78" s="21" t="s">
        <v>120</v>
      </c>
      <c r="C78" s="46">
        <v>0</v>
      </c>
      <c r="D78" s="46">
        <v>0</v>
      </c>
      <c r="E78" s="6">
        <f t="shared" ref="E78:F84" si="15">INT(C78*1440)/60</f>
        <v>0</v>
      </c>
      <c r="F78" s="6">
        <f t="shared" si="15"/>
        <v>0</v>
      </c>
      <c r="G78" s="6">
        <f t="shared" ref="G78:G84" si="16">IF(E78&lt;=6,IF(AND(F78&lt;=6, F78&gt;E78),0,IF(AND(F78&lt;12, F78&gt;6),F78-6,IF(F78&gt;=12,6,IF(F78&lt;=E78,6)))))</f>
        <v>6</v>
      </c>
      <c r="H78" s="6" t="b">
        <f t="shared" ref="H78:H84" si="17">IF(AND(E78&gt;6, E78&lt;=12), IF(AND(F78&lt;E78, F78&lt;=6), 12-E78, IF(AND(F78&lt;E78, F78&gt;6), 12-E78+F78-6, IF(F78&gt;=12, 12-E78, IF(E78=F78, 6, F78-E78)))))</f>
        <v>0</v>
      </c>
      <c r="I78" s="6" t="b">
        <f t="shared" ref="I78:I84" si="18">IF(AND(E78&gt;12, E78&lt;=22), IF(AND(F78&gt;12, F78&lt;E78), 6, IF(AND(F78&gt;12, F78&gt;E78), 0, IF(F78&lt;=6, 0,IF(AND(F78&lt;=12, F78&gt;6), F78-6, IF(E78=F78, 6))))))</f>
        <v>0</v>
      </c>
      <c r="J78" s="6" t="b">
        <f t="shared" ref="J78:J84" si="19">IF(AND(E78&gt;22, E78&lt;=24), IF(F78&lt;=6, 0, IF(AND(F78&gt;6, F78&lt;=12), F78-6, IF(AND(F78&gt;12, F78&lt;E78), 6, IF(AND(F78&gt;12, F78&gt;E78), 0, IF(E78=F78, 6))))))</f>
        <v>0</v>
      </c>
      <c r="K78" s="6">
        <f t="shared" ref="K78:K84" si="20">IF(E78&lt;=6, IF(AND(F78&lt;=12, F78&lt;E78), 10, IF(AND(F78&lt;=12, F78&gt;E78), 0, IF(AND(F78&gt;12, F78&lt;=22), F78-12, IF(F78&gt;22, 10, IF(E78=F78,10))))))</f>
        <v>10</v>
      </c>
      <c r="L78" s="6" t="b">
        <f t="shared" ref="L78:L84" si="21">IF(AND(E78&gt;6,E78&lt;=12),IF(AND(F78&lt;12,F78&lt;E78),10,IF(AND(F78&lt;12,F78&gt;E78),0,IF(AND(F78&gt;12,F78&lt;=22),F78-12,IF(F78&gt;22,10, IF(E78=F78, 10))))))</f>
        <v>0</v>
      </c>
      <c r="M78" s="6" t="b">
        <f t="shared" ref="M78:M84" si="22">IF(AND(E78&gt;12, E78&lt;=22), IF(F78&lt;=12, 22-E78, IF(AND(F78&gt;12, F78&lt;E78), 22-E78+F78-12, IF(AND(F78&gt;12, F78&lt;=22, F78&gt;E78), F78-E78, IF(F78&gt;22, 22-E78,IF(E78=F78, 10))))))</f>
        <v>0</v>
      </c>
      <c r="N78" s="6" t="b">
        <f t="shared" ref="N78:N84" si="23">IF(E78&gt;22, IF(F78&lt;=12, 0, IF(AND(F78&gt;12, F78&lt;=22), F78-12, IF(AND(F78&gt;22, F78&lt;E78), 10,  IF(AND(F78&gt;22, F78&gt;E78), 0, IF(E78=F78, 10))))))</f>
        <v>0</v>
      </c>
      <c r="O78" s="114">
        <f t="shared" ref="O78:O84" si="24">IF(OR($C78="",$D78=""),0,IF(F78&gt;E78, F78-E78, 24-E78+F78))</f>
        <v>24</v>
      </c>
      <c r="P78" s="6">
        <f t="shared" ref="P78:P83" si="25">IF(OR($C78="",$D78=""),0,SUM(G78:N78))</f>
        <v>16</v>
      </c>
      <c r="Q78" s="6">
        <f t="shared" ref="Q78:Q84" si="26">O78-P78</f>
        <v>8</v>
      </c>
      <c r="R78" s="47"/>
      <c r="S78" s="23" t="s">
        <v>121</v>
      </c>
      <c r="T78" s="22"/>
      <c r="U78" s="4"/>
      <c r="X78" s="173"/>
      <c r="Y78" s="171"/>
      <c r="Z78" s="174"/>
      <c r="AA78" s="174"/>
      <c r="AP78" s="98">
        <f t="shared" si="14"/>
        <v>0.6979166666666663</v>
      </c>
    </row>
    <row r="79" spans="1:51">
      <c r="A79" s="4"/>
      <c r="B79" s="21" t="s">
        <v>122</v>
      </c>
      <c r="C79" s="46">
        <v>0</v>
      </c>
      <c r="D79" s="46">
        <v>0</v>
      </c>
      <c r="E79" s="6">
        <f t="shared" si="15"/>
        <v>0</v>
      </c>
      <c r="F79" s="6">
        <f t="shared" si="15"/>
        <v>0</v>
      </c>
      <c r="G79" s="6">
        <f t="shared" si="16"/>
        <v>6</v>
      </c>
      <c r="H79" s="6" t="b">
        <f t="shared" si="17"/>
        <v>0</v>
      </c>
      <c r="I79" s="6" t="b">
        <f t="shared" si="18"/>
        <v>0</v>
      </c>
      <c r="J79" s="6" t="b">
        <f t="shared" si="19"/>
        <v>0</v>
      </c>
      <c r="K79" s="6">
        <f t="shared" si="20"/>
        <v>10</v>
      </c>
      <c r="L79" s="6" t="b">
        <f t="shared" si="21"/>
        <v>0</v>
      </c>
      <c r="M79" s="6" t="b">
        <f t="shared" si="22"/>
        <v>0</v>
      </c>
      <c r="N79" s="6" t="b">
        <f t="shared" si="23"/>
        <v>0</v>
      </c>
      <c r="O79" s="114">
        <f t="shared" si="24"/>
        <v>24</v>
      </c>
      <c r="P79" s="6">
        <f t="shared" si="25"/>
        <v>16</v>
      </c>
      <c r="Q79" s="6">
        <f t="shared" si="26"/>
        <v>8</v>
      </c>
      <c r="R79" s="114">
        <f>R78/7</f>
        <v>0</v>
      </c>
      <c r="S79" s="23" t="s">
        <v>123</v>
      </c>
      <c r="T79" s="22"/>
      <c r="U79" s="4"/>
      <c r="X79" s="166"/>
      <c r="Y79" s="166"/>
      <c r="Z79" s="166"/>
      <c r="AA79" s="166"/>
      <c r="AP79" s="98">
        <f t="shared" si="14"/>
        <v>0.70833333333333293</v>
      </c>
    </row>
    <row r="80" spans="1:51">
      <c r="A80" s="4"/>
      <c r="B80" s="21" t="s">
        <v>126</v>
      </c>
      <c r="C80" s="46">
        <v>0</v>
      </c>
      <c r="D80" s="46">
        <v>0</v>
      </c>
      <c r="E80" s="6">
        <f t="shared" si="15"/>
        <v>0</v>
      </c>
      <c r="F80" s="6">
        <f t="shared" si="15"/>
        <v>0</v>
      </c>
      <c r="G80" s="6">
        <f t="shared" si="16"/>
        <v>6</v>
      </c>
      <c r="H80" s="6" t="b">
        <f t="shared" si="17"/>
        <v>0</v>
      </c>
      <c r="I80" s="6" t="b">
        <f t="shared" si="18"/>
        <v>0</v>
      </c>
      <c r="J80" s="6" t="b">
        <f t="shared" si="19"/>
        <v>0</v>
      </c>
      <c r="K80" s="6">
        <f t="shared" si="20"/>
        <v>10</v>
      </c>
      <c r="L80" s="6" t="b">
        <f t="shared" si="21"/>
        <v>0</v>
      </c>
      <c r="M80" s="6" t="b">
        <f t="shared" si="22"/>
        <v>0</v>
      </c>
      <c r="N80" s="6" t="b">
        <f t="shared" si="23"/>
        <v>0</v>
      </c>
      <c r="O80" s="114">
        <f t="shared" si="24"/>
        <v>24</v>
      </c>
      <c r="P80" s="6">
        <f t="shared" si="25"/>
        <v>16</v>
      </c>
      <c r="Q80" s="6">
        <f t="shared" si="26"/>
        <v>8</v>
      </c>
      <c r="R80" s="115"/>
      <c r="S80" s="115"/>
      <c r="T80" s="22"/>
      <c r="U80" s="4"/>
      <c r="X80" s="302">
        <v>7.2599999999999998E-2</v>
      </c>
      <c r="Y80" s="302"/>
      <c r="Z80" s="217" t="s">
        <v>137</v>
      </c>
      <c r="AA80" s="166"/>
      <c r="AP80" s="98">
        <f t="shared" si="14"/>
        <v>0.71874999999999956</v>
      </c>
    </row>
    <row r="81" spans="1:42">
      <c r="A81" s="4"/>
      <c r="B81" s="21" t="s">
        <v>127</v>
      </c>
      <c r="C81" s="46">
        <v>0</v>
      </c>
      <c r="D81" s="46">
        <v>0</v>
      </c>
      <c r="E81" s="6">
        <f t="shared" si="15"/>
        <v>0</v>
      </c>
      <c r="F81" s="6">
        <f t="shared" si="15"/>
        <v>0</v>
      </c>
      <c r="G81" s="6">
        <f t="shared" si="16"/>
        <v>6</v>
      </c>
      <c r="H81" s="6" t="b">
        <f t="shared" si="17"/>
        <v>0</v>
      </c>
      <c r="I81" s="6" t="b">
        <f t="shared" si="18"/>
        <v>0</v>
      </c>
      <c r="J81" s="6" t="b">
        <f t="shared" si="19"/>
        <v>0</v>
      </c>
      <c r="K81" s="6">
        <f t="shared" si="20"/>
        <v>10</v>
      </c>
      <c r="L81" s="6" t="b">
        <f t="shared" si="21"/>
        <v>0</v>
      </c>
      <c r="M81" s="6" t="b">
        <f t="shared" si="22"/>
        <v>0</v>
      </c>
      <c r="N81" s="6" t="b">
        <f t="shared" si="23"/>
        <v>0</v>
      </c>
      <c r="O81" s="114">
        <f t="shared" si="24"/>
        <v>24</v>
      </c>
      <c r="P81" s="6">
        <f t="shared" si="25"/>
        <v>16</v>
      </c>
      <c r="Q81" s="6">
        <f t="shared" si="26"/>
        <v>8</v>
      </c>
      <c r="R81" s="115"/>
      <c r="S81" s="116" t="s">
        <v>128</v>
      </c>
      <c r="T81" s="24">
        <f>IF(T82&gt;0,(52.143-R79),0)</f>
        <v>52.143000000000001</v>
      </c>
      <c r="U81" s="4"/>
      <c r="X81" s="303">
        <v>9.9400000000000002E-2</v>
      </c>
      <c r="Y81" s="303"/>
      <c r="Z81" s="216" t="s">
        <v>138</v>
      </c>
      <c r="AA81" s="166"/>
      <c r="AP81" s="98">
        <f t="shared" si="14"/>
        <v>0.72916666666666619</v>
      </c>
    </row>
    <row r="82" spans="1:42">
      <c r="A82" s="4"/>
      <c r="B82" s="21" t="s">
        <v>130</v>
      </c>
      <c r="C82" s="46">
        <v>0</v>
      </c>
      <c r="D82" s="46">
        <v>0</v>
      </c>
      <c r="E82" s="6">
        <f t="shared" si="15"/>
        <v>0</v>
      </c>
      <c r="F82" s="6">
        <f t="shared" si="15"/>
        <v>0</v>
      </c>
      <c r="G82" s="6">
        <f t="shared" si="16"/>
        <v>6</v>
      </c>
      <c r="H82" s="6" t="b">
        <f t="shared" si="17"/>
        <v>0</v>
      </c>
      <c r="I82" s="6" t="b">
        <f t="shared" si="18"/>
        <v>0</v>
      </c>
      <c r="J82" s="6" t="b">
        <f t="shared" si="19"/>
        <v>0</v>
      </c>
      <c r="K82" s="6">
        <f t="shared" si="20"/>
        <v>10</v>
      </c>
      <c r="L82" s="6" t="b">
        <f t="shared" si="21"/>
        <v>0</v>
      </c>
      <c r="M82" s="6" t="b">
        <f t="shared" si="22"/>
        <v>0</v>
      </c>
      <c r="N82" s="6" t="b">
        <f t="shared" si="23"/>
        <v>0</v>
      </c>
      <c r="O82" s="114">
        <f t="shared" si="24"/>
        <v>24</v>
      </c>
      <c r="P82" s="6">
        <f t="shared" si="25"/>
        <v>16</v>
      </c>
      <c r="Q82" s="6">
        <f t="shared" si="26"/>
        <v>8</v>
      </c>
      <c r="R82" s="115"/>
      <c r="S82" s="116" t="s">
        <v>131</v>
      </c>
      <c r="T82" s="24">
        <f>P85+Q85</f>
        <v>168</v>
      </c>
      <c r="U82" s="4"/>
      <c r="X82" s="303">
        <v>9.9400000000000002E-2</v>
      </c>
      <c r="Y82" s="303"/>
      <c r="Z82" s="216" t="s">
        <v>139</v>
      </c>
      <c r="AA82" s="166"/>
      <c r="AP82" s="98">
        <f t="shared" si="14"/>
        <v>0.73958333333333282</v>
      </c>
    </row>
    <row r="83" spans="1:42">
      <c r="A83" s="4"/>
      <c r="B83" s="21" t="s">
        <v>132</v>
      </c>
      <c r="C83" s="46">
        <v>0</v>
      </c>
      <c r="D83" s="46">
        <v>0</v>
      </c>
      <c r="E83" s="6">
        <f t="shared" si="15"/>
        <v>0</v>
      </c>
      <c r="F83" s="6">
        <f t="shared" si="15"/>
        <v>0</v>
      </c>
      <c r="G83" s="6">
        <f t="shared" si="16"/>
        <v>6</v>
      </c>
      <c r="H83" s="6" t="b">
        <f t="shared" si="17"/>
        <v>0</v>
      </c>
      <c r="I83" s="6" t="b">
        <f t="shared" si="18"/>
        <v>0</v>
      </c>
      <c r="J83" s="6" t="b">
        <f t="shared" si="19"/>
        <v>0</v>
      </c>
      <c r="K83" s="6">
        <f t="shared" si="20"/>
        <v>10</v>
      </c>
      <c r="L83" s="6" t="b">
        <f t="shared" si="21"/>
        <v>0</v>
      </c>
      <c r="M83" s="6" t="b">
        <f t="shared" si="22"/>
        <v>0</v>
      </c>
      <c r="N83" s="6" t="b">
        <f t="shared" si="23"/>
        <v>0</v>
      </c>
      <c r="O83" s="114">
        <f t="shared" si="24"/>
        <v>24</v>
      </c>
      <c r="P83" s="6">
        <f t="shared" si="25"/>
        <v>16</v>
      </c>
      <c r="Q83" s="6">
        <f t="shared" si="26"/>
        <v>8</v>
      </c>
      <c r="R83" s="115"/>
      <c r="S83" s="116" t="s">
        <v>133</v>
      </c>
      <c r="T83" s="24">
        <f>P86+Q86</f>
        <v>8760.0240000000013</v>
      </c>
      <c r="U83" s="4"/>
      <c r="X83" s="299">
        <v>0.15</v>
      </c>
      <c r="Y83" s="299"/>
      <c r="Z83" s="216" t="s">
        <v>140</v>
      </c>
      <c r="AA83" s="166"/>
      <c r="AP83" s="98">
        <f t="shared" si="14"/>
        <v>0.74999999999999944</v>
      </c>
    </row>
    <row r="84" spans="1:42">
      <c r="A84" s="4"/>
      <c r="B84" s="25" t="s">
        <v>134</v>
      </c>
      <c r="C84" s="55">
        <v>0</v>
      </c>
      <c r="D84" s="55">
        <v>0</v>
      </c>
      <c r="E84" s="7">
        <f t="shared" si="15"/>
        <v>0</v>
      </c>
      <c r="F84" s="7">
        <f t="shared" si="15"/>
        <v>0</v>
      </c>
      <c r="G84" s="7">
        <f t="shared" si="16"/>
        <v>6</v>
      </c>
      <c r="H84" s="7" t="b">
        <f t="shared" si="17"/>
        <v>0</v>
      </c>
      <c r="I84" s="7" t="b">
        <f t="shared" si="18"/>
        <v>0</v>
      </c>
      <c r="J84" s="7" t="b">
        <f t="shared" si="19"/>
        <v>0</v>
      </c>
      <c r="K84" s="7">
        <f t="shared" si="20"/>
        <v>10</v>
      </c>
      <c r="L84" s="7" t="b">
        <f t="shared" si="21"/>
        <v>0</v>
      </c>
      <c r="M84" s="7" t="b">
        <f t="shared" si="22"/>
        <v>0</v>
      </c>
      <c r="N84" s="7" t="b">
        <f t="shared" si="23"/>
        <v>0</v>
      </c>
      <c r="O84" s="57">
        <f t="shared" si="24"/>
        <v>24</v>
      </c>
      <c r="P84" s="7">
        <v>0</v>
      </c>
      <c r="Q84" s="7">
        <f t="shared" si="26"/>
        <v>24</v>
      </c>
      <c r="R84" s="26"/>
      <c r="S84" s="26"/>
      <c r="T84" s="27"/>
      <c r="U84" s="4"/>
      <c r="X84" s="276">
        <v>0</v>
      </c>
      <c r="Y84" s="276"/>
      <c r="Z84" s="216" t="s">
        <v>141</v>
      </c>
      <c r="AA84" s="166"/>
      <c r="AP84" s="98">
        <f t="shared" si="14"/>
        <v>0.76041666666666607</v>
      </c>
    </row>
    <row r="85" spans="1:42">
      <c r="A85" s="4"/>
      <c r="B85" s="5"/>
      <c r="C85" s="5"/>
      <c r="D85" s="5"/>
      <c r="E85" s="28"/>
      <c r="F85" s="28"/>
      <c r="G85" s="28"/>
      <c r="H85" s="28"/>
      <c r="I85" s="29"/>
      <c r="J85" s="29"/>
      <c r="K85" s="29"/>
      <c r="L85" s="29"/>
      <c r="M85" s="29"/>
      <c r="N85" s="29"/>
      <c r="O85" s="5"/>
      <c r="P85" s="29">
        <f>SUM(P78:P84)</f>
        <v>96</v>
      </c>
      <c r="Q85" s="29">
        <f>SUM(Q78:Q84)</f>
        <v>72</v>
      </c>
      <c r="R85" s="30"/>
      <c r="S85" s="30"/>
      <c r="T85" s="30"/>
      <c r="U85" s="4"/>
      <c r="AA85" s="166"/>
      <c r="AP85" s="98">
        <f t="shared" si="14"/>
        <v>0.7708333333333327</v>
      </c>
    </row>
    <row r="86" spans="1:42">
      <c r="A86" s="4"/>
      <c r="B86" s="5"/>
      <c r="C86" s="5"/>
      <c r="D86" s="5"/>
      <c r="E86" s="28"/>
      <c r="F86" s="28"/>
      <c r="G86" s="28"/>
      <c r="H86" s="28"/>
      <c r="I86" s="31"/>
      <c r="J86" s="31"/>
      <c r="K86" s="28"/>
      <c r="L86" s="28"/>
      <c r="M86" s="28"/>
      <c r="N86" s="28"/>
      <c r="O86" s="5"/>
      <c r="P86" s="31">
        <f>P85*T81</f>
        <v>5005.7280000000001</v>
      </c>
      <c r="Q86" s="31">
        <f>T81*Q85</f>
        <v>3754.2960000000003</v>
      </c>
      <c r="R86" s="30"/>
      <c r="S86" s="30"/>
      <c r="T86" s="30"/>
      <c r="U86" s="4"/>
      <c r="AA86" s="166"/>
      <c r="AP86" s="98">
        <f t="shared" si="14"/>
        <v>0.78124999999999933</v>
      </c>
    </row>
    <row r="87" spans="1:42">
      <c r="A87" s="4"/>
      <c r="B87" s="4"/>
      <c r="C87" s="4"/>
      <c r="D87" s="4"/>
      <c r="E87" s="6"/>
      <c r="F87" s="6"/>
      <c r="G87" s="6"/>
      <c r="H87" s="6"/>
      <c r="I87" s="32"/>
      <c r="J87" s="32"/>
      <c r="K87" s="6"/>
      <c r="L87" s="6"/>
      <c r="M87" s="6"/>
      <c r="N87" s="6"/>
      <c r="O87" s="4"/>
      <c r="P87" s="32"/>
      <c r="Q87" s="32"/>
      <c r="R87" s="4"/>
      <c r="S87" s="4"/>
      <c r="T87" s="4"/>
      <c r="U87" s="4"/>
      <c r="AA87" s="166"/>
      <c r="AP87" s="98">
        <f t="shared" si="14"/>
        <v>0.79166666666666596</v>
      </c>
    </row>
    <row r="88" spans="1:42" ht="14.45">
      <c r="A88" s="4"/>
      <c r="B88" s="4"/>
      <c r="C88" s="4"/>
      <c r="D88" s="4"/>
      <c r="E88" s="4"/>
      <c r="F88" s="4"/>
      <c r="G88" s="4"/>
      <c r="H88" s="33"/>
      <c r="I88" s="34"/>
      <c r="J88" s="4"/>
      <c r="K88" s="4"/>
      <c r="L88" s="4"/>
      <c r="M88" s="4"/>
      <c r="N88" s="4"/>
      <c r="O88" s="4"/>
      <c r="P88" s="4"/>
      <c r="Q88" s="4"/>
      <c r="R88" s="4"/>
      <c r="S88" s="4"/>
      <c r="T88" s="4"/>
      <c r="U88" s="4"/>
      <c r="AA88" s="166"/>
      <c r="AP88" s="98">
        <f t="shared" si="14"/>
        <v>0.80208333333333259</v>
      </c>
    </row>
    <row r="89" spans="1:42" ht="15.6">
      <c r="A89" s="4"/>
      <c r="B89" s="261" t="s">
        <v>142</v>
      </c>
      <c r="C89" s="262"/>
      <c r="D89" s="4"/>
      <c r="E89" s="4"/>
      <c r="F89" s="4"/>
      <c r="G89" s="4"/>
      <c r="H89" s="4"/>
      <c r="I89" s="4"/>
      <c r="J89" s="4"/>
      <c r="K89" s="4"/>
      <c r="L89" s="4"/>
      <c r="M89" s="4"/>
      <c r="N89" s="4"/>
      <c r="O89" s="4"/>
      <c r="P89" s="4"/>
      <c r="Q89" s="4"/>
      <c r="R89" s="35" t="s">
        <v>143</v>
      </c>
      <c r="S89" s="251">
        <f>SUM(T9,T57)</f>
        <v>0</v>
      </c>
      <c r="T89" s="252"/>
      <c r="U89" s="4"/>
      <c r="AA89" s="166"/>
      <c r="AP89" s="98">
        <f t="shared" si="14"/>
        <v>0.81249999999999922</v>
      </c>
    </row>
    <row r="90" spans="1:42" ht="15.6">
      <c r="A90" s="4"/>
      <c r="B90" s="249"/>
      <c r="C90" s="250"/>
      <c r="D90" s="4"/>
      <c r="E90" s="4"/>
      <c r="F90" s="4"/>
      <c r="G90" s="4"/>
      <c r="H90" s="4"/>
      <c r="I90" s="4"/>
      <c r="J90" s="4"/>
      <c r="K90" s="4"/>
      <c r="L90" s="4"/>
      <c r="M90" s="4"/>
      <c r="N90" s="4"/>
      <c r="O90" s="4"/>
      <c r="P90" s="4"/>
      <c r="Q90" s="4"/>
      <c r="R90" s="35" t="s">
        <v>144</v>
      </c>
      <c r="S90" s="251">
        <f>S89+'Custom pg2'!S58:T58</f>
        <v>0</v>
      </c>
      <c r="T90" s="252"/>
      <c r="U90" s="4"/>
      <c r="AA90" s="166"/>
      <c r="AP90" s="98">
        <f t="shared" si="14"/>
        <v>0.82291666666666585</v>
      </c>
    </row>
    <row r="91" spans="1:42" ht="14.45">
      <c r="A91" s="4"/>
      <c r="B91" s="4"/>
      <c r="C91" s="4"/>
      <c r="D91" s="4"/>
      <c r="E91" s="4"/>
      <c r="F91" s="4"/>
      <c r="G91" s="4"/>
      <c r="H91" s="4"/>
      <c r="I91" s="4"/>
      <c r="J91" s="4"/>
      <c r="K91" s="4"/>
      <c r="L91" s="4"/>
      <c r="M91" s="4"/>
      <c r="N91" s="4"/>
      <c r="O91" s="36"/>
      <c r="P91" s="36"/>
      <c r="Q91" s="36"/>
      <c r="R91" s="4"/>
      <c r="S91" s="4"/>
      <c r="T91" s="4"/>
      <c r="U91" s="4"/>
      <c r="AP91" s="98">
        <f t="shared" si="14"/>
        <v>0.83333333333333248</v>
      </c>
    </row>
    <row r="92" spans="1:42" ht="15.6" hidden="1">
      <c r="A92" s="253"/>
      <c r="B92" s="253"/>
      <c r="C92" s="253"/>
      <c r="D92" s="253"/>
      <c r="E92" s="253"/>
      <c r="F92" s="253"/>
      <c r="G92" s="253"/>
      <c r="H92" s="253"/>
      <c r="I92" s="253"/>
      <c r="J92" s="253"/>
      <c r="K92" s="253"/>
      <c r="L92" s="253"/>
      <c r="M92" s="253"/>
      <c r="N92" s="253"/>
      <c r="O92" s="253"/>
      <c r="P92" s="253"/>
      <c r="Q92" s="253"/>
      <c r="R92" s="253"/>
      <c r="S92" s="253"/>
      <c r="T92" s="253"/>
      <c r="U92" s="253"/>
      <c r="AP92" s="98">
        <f t="shared" si="14"/>
        <v>0.84374999999999911</v>
      </c>
    </row>
    <row r="93" spans="1:42" hidden="1">
      <c r="AP93" s="98">
        <f t="shared" si="14"/>
        <v>0.85416666666666574</v>
      </c>
    </row>
    <row r="94" spans="1:42" hidden="1">
      <c r="AP94" s="98">
        <f t="shared" si="14"/>
        <v>0.86458333333333237</v>
      </c>
    </row>
    <row r="95" spans="1:42" hidden="1">
      <c r="AP95" s="98">
        <f t="shared" si="14"/>
        <v>0.874999999999999</v>
      </c>
    </row>
    <row r="96" spans="1:42" hidden="1">
      <c r="AP96" s="98">
        <f t="shared" si="14"/>
        <v>0.88541666666666563</v>
      </c>
    </row>
    <row r="97" spans="42:42" hidden="1">
      <c r="AP97" s="98">
        <f t="shared" si="14"/>
        <v>0.89583333333333226</v>
      </c>
    </row>
    <row r="98" spans="42:42" hidden="1">
      <c r="AP98" s="98">
        <f t="shared" si="14"/>
        <v>0.90624999999999889</v>
      </c>
    </row>
    <row r="99" spans="42:42" hidden="1">
      <c r="AP99" s="98">
        <f t="shared" si="14"/>
        <v>0.91666666666666552</v>
      </c>
    </row>
    <row r="100" spans="42:42" hidden="1">
      <c r="AP100" s="98">
        <f t="shared" si="14"/>
        <v>0.92708333333333215</v>
      </c>
    </row>
    <row r="101" spans="42:42" hidden="1">
      <c r="AP101" s="98">
        <f t="shared" si="14"/>
        <v>0.93749999999999878</v>
      </c>
    </row>
    <row r="102" spans="42:42" hidden="1">
      <c r="AP102" s="98">
        <f t="shared" si="14"/>
        <v>0.94791666666666541</v>
      </c>
    </row>
    <row r="103" spans="42:42" hidden="1">
      <c r="AP103" s="98">
        <f t="shared" si="14"/>
        <v>0.95833333333333204</v>
      </c>
    </row>
    <row r="104" spans="42:42" hidden="1">
      <c r="AP104" s="98">
        <f t="shared" si="14"/>
        <v>0.96874999999999867</v>
      </c>
    </row>
    <row r="105" spans="42:42" hidden="1">
      <c r="AP105" s="98">
        <f t="shared" si="14"/>
        <v>0.9791666666666653</v>
      </c>
    </row>
    <row r="106" spans="42:42" hidden="1">
      <c r="AP106" s="98">
        <f t="shared" si="14"/>
        <v>0.98958333333333193</v>
      </c>
    </row>
    <row r="107" spans="42:42" hidden="1">
      <c r="AP107" s="96"/>
    </row>
    <row r="108" spans="42:42" hidden="1">
      <c r="AP108" s="96"/>
    </row>
    <row r="109" spans="42:42" hidden="1">
      <c r="AP109" s="96"/>
    </row>
    <row r="110" spans="42:42" hidden="1">
      <c r="AP110" s="96"/>
    </row>
    <row r="111" spans="42:42" hidden="1">
      <c r="AP111" s="96"/>
    </row>
    <row r="112" spans="42:42" hidden="1">
      <c r="AP112" s="96"/>
    </row>
    <row r="113" spans="42:42" hidden="1">
      <c r="AP113" s="96"/>
    </row>
    <row r="114" spans="42:42" hidden="1">
      <c r="AP114" s="96"/>
    </row>
    <row r="115" spans="42:42" hidden="1">
      <c r="AP115" s="96"/>
    </row>
    <row r="116" spans="42:42" hidden="1">
      <c r="AP116" s="96"/>
    </row>
    <row r="117" spans="42:42" hidden="1">
      <c r="AP117" s="96"/>
    </row>
    <row r="118" spans="42:42" hidden="1">
      <c r="AP118" s="96"/>
    </row>
    <row r="119" spans="42:42" hidden="1">
      <c r="AP119" s="96"/>
    </row>
    <row r="122" spans="42:42" hidden="1">
      <c r="AP122" s="98"/>
    </row>
    <row r="123" spans="42:42" hidden="1">
      <c r="AP123" s="98"/>
    </row>
    <row r="124" spans="42:42" hidden="1">
      <c r="AP124" s="98"/>
    </row>
    <row r="125" spans="42:42" hidden="1">
      <c r="AP125" s="98"/>
    </row>
    <row r="126" spans="42:42" hidden="1">
      <c r="AP126" s="98"/>
    </row>
    <row r="127" spans="42:42" hidden="1">
      <c r="AP127" s="98"/>
    </row>
    <row r="128" spans="42:42" hidden="1">
      <c r="AP128" s="98"/>
    </row>
    <row r="129" spans="42:42" hidden="1">
      <c r="AP129" s="98"/>
    </row>
    <row r="130" spans="42:42" hidden="1">
      <c r="AP130" s="98"/>
    </row>
    <row r="131" spans="42:42" hidden="1">
      <c r="AP131" s="98"/>
    </row>
    <row r="132" spans="42:42" hidden="1">
      <c r="AP132" s="98"/>
    </row>
    <row r="133" spans="42:42" hidden="1">
      <c r="AP133" s="98"/>
    </row>
    <row r="134" spans="42:42" hidden="1">
      <c r="AP134" s="98"/>
    </row>
    <row r="135" spans="42:42" hidden="1">
      <c r="AP135" s="98"/>
    </row>
    <row r="136" spans="42:42" hidden="1">
      <c r="AP136" s="98"/>
    </row>
    <row r="137" spans="42:42" hidden="1">
      <c r="AP137" s="98"/>
    </row>
    <row r="138" spans="42:42" hidden="1">
      <c r="AP138" s="98"/>
    </row>
    <row r="139" spans="42:42" hidden="1">
      <c r="AP139" s="98"/>
    </row>
    <row r="140" spans="42:42" hidden="1">
      <c r="AP140" s="98"/>
    </row>
    <row r="141" spans="42:42" hidden="1">
      <c r="AP141" s="98"/>
    </row>
    <row r="142" spans="42:42" hidden="1">
      <c r="AP142" s="98"/>
    </row>
    <row r="143" spans="42:42" hidden="1">
      <c r="AP143" s="98"/>
    </row>
    <row r="144" spans="42:42" hidden="1">
      <c r="AP144" s="98"/>
    </row>
    <row r="145" spans="42:42" hidden="1">
      <c r="AP145" s="98"/>
    </row>
    <row r="146" spans="42:42" hidden="1">
      <c r="AP146" s="98"/>
    </row>
    <row r="147" spans="42:42" hidden="1">
      <c r="AP147" s="98"/>
    </row>
    <row r="148" spans="42:42" hidden="1">
      <c r="AP148" s="98"/>
    </row>
    <row r="149" spans="42:42" hidden="1">
      <c r="AP149" s="98"/>
    </row>
    <row r="150" spans="42:42" hidden="1">
      <c r="AP150" s="98"/>
    </row>
    <row r="151" spans="42:42" hidden="1">
      <c r="AP151" s="98"/>
    </row>
    <row r="152" spans="42:42" hidden="1">
      <c r="AP152" s="98"/>
    </row>
    <row r="153" spans="42:42" hidden="1">
      <c r="AP153" s="98"/>
    </row>
    <row r="154" spans="42:42" hidden="1">
      <c r="AP154" s="98"/>
    </row>
    <row r="155" spans="42:42" hidden="1">
      <c r="AP155" s="98"/>
    </row>
    <row r="156" spans="42:42" hidden="1">
      <c r="AP156" s="98"/>
    </row>
    <row r="157" spans="42:42" hidden="1">
      <c r="AP157" s="98"/>
    </row>
    <row r="158" spans="42:42" hidden="1">
      <c r="AP158" s="98"/>
    </row>
    <row r="159" spans="42:42" hidden="1">
      <c r="AP159" s="98"/>
    </row>
    <row r="160" spans="42:42" hidden="1">
      <c r="AP160" s="98"/>
    </row>
    <row r="161" spans="42:42" hidden="1">
      <c r="AP161" s="98"/>
    </row>
    <row r="162" spans="42:42" hidden="1">
      <c r="AP162" s="98"/>
    </row>
    <row r="163" spans="42:42" hidden="1">
      <c r="AP163" s="98"/>
    </row>
    <row r="164" spans="42:42" hidden="1">
      <c r="AP164" s="98"/>
    </row>
    <row r="165" spans="42:42" hidden="1">
      <c r="AP165" s="98"/>
    </row>
    <row r="166" spans="42:42" hidden="1">
      <c r="AP166" s="98"/>
    </row>
    <row r="167" spans="42:42" hidden="1">
      <c r="AP167" s="98"/>
    </row>
    <row r="168" spans="42:42" hidden="1">
      <c r="AP168" s="98"/>
    </row>
    <row r="169" spans="42:42" hidden="1">
      <c r="AP169" s="98"/>
    </row>
    <row r="170" spans="42:42" hidden="1">
      <c r="AP170" s="98"/>
    </row>
    <row r="171" spans="42:42" hidden="1">
      <c r="AP171" s="98"/>
    </row>
    <row r="172" spans="42:42" hidden="1">
      <c r="AP172" s="98"/>
    </row>
    <row r="173" spans="42:42" hidden="1">
      <c r="AP173" s="98"/>
    </row>
    <row r="174" spans="42:42" hidden="1">
      <c r="AP174" s="98"/>
    </row>
    <row r="175" spans="42:42" hidden="1">
      <c r="AP175" s="98"/>
    </row>
    <row r="176" spans="42:42" hidden="1">
      <c r="AP176" s="98"/>
    </row>
    <row r="177" spans="42:42" hidden="1">
      <c r="AP177" s="98"/>
    </row>
    <row r="178" spans="42:42" hidden="1">
      <c r="AP178" s="98"/>
    </row>
    <row r="179" spans="42:42" hidden="1">
      <c r="AP179" s="98"/>
    </row>
    <row r="180" spans="42:42" hidden="1">
      <c r="AP180" s="98"/>
    </row>
    <row r="181" spans="42:42" hidden="1">
      <c r="AP181" s="98"/>
    </row>
    <row r="182" spans="42:42" hidden="1">
      <c r="AP182" s="98"/>
    </row>
    <row r="183" spans="42:42" hidden="1">
      <c r="AP183" s="98"/>
    </row>
    <row r="184" spans="42:42" hidden="1">
      <c r="AP184" s="98"/>
    </row>
    <row r="185" spans="42:42" hidden="1">
      <c r="AP185" s="98"/>
    </row>
    <row r="186" spans="42:42" hidden="1">
      <c r="AP186" s="98"/>
    </row>
    <row r="187" spans="42:42" hidden="1">
      <c r="AP187" s="98"/>
    </row>
    <row r="188" spans="42:42" hidden="1">
      <c r="AP188" s="98"/>
    </row>
    <row r="189" spans="42:42" hidden="1">
      <c r="AP189" s="98"/>
    </row>
    <row r="190" spans="42:42" hidden="1">
      <c r="AP190" s="98"/>
    </row>
    <row r="191" spans="42:42" hidden="1">
      <c r="AP191" s="98"/>
    </row>
    <row r="192" spans="42:42" hidden="1">
      <c r="AP192" s="98"/>
    </row>
    <row r="193" spans="42:42" hidden="1">
      <c r="AP193" s="98"/>
    </row>
    <row r="194" spans="42:42" hidden="1">
      <c r="AP194" s="98"/>
    </row>
    <row r="195" spans="42:42" hidden="1">
      <c r="AP195" s="98"/>
    </row>
    <row r="196" spans="42:42" hidden="1">
      <c r="AP196" s="98"/>
    </row>
    <row r="197" spans="42:42" hidden="1">
      <c r="AP197" s="98"/>
    </row>
    <row r="198" spans="42:42" hidden="1">
      <c r="AP198" s="98"/>
    </row>
    <row r="199" spans="42:42" hidden="1">
      <c r="AP199" s="98"/>
    </row>
    <row r="200" spans="42:42" hidden="1">
      <c r="AP200" s="98"/>
    </row>
    <row r="201" spans="42:42" hidden="1">
      <c r="AP201" s="98"/>
    </row>
    <row r="202" spans="42:42" hidden="1">
      <c r="AP202" s="98"/>
    </row>
    <row r="203" spans="42:42" hidden="1">
      <c r="AP203" s="98"/>
    </row>
    <row r="204" spans="42:42" hidden="1">
      <c r="AP204" s="98"/>
    </row>
    <row r="205" spans="42:42" hidden="1">
      <c r="AP205" s="98"/>
    </row>
    <row r="206" spans="42:42" hidden="1">
      <c r="AP206" s="98"/>
    </row>
    <row r="207" spans="42:42" hidden="1">
      <c r="AP207" s="98"/>
    </row>
    <row r="208" spans="42:42" hidden="1">
      <c r="AP208" s="98"/>
    </row>
    <row r="209" spans="42:42" hidden="1">
      <c r="AP209" s="98"/>
    </row>
    <row r="210" spans="42:42" hidden="1">
      <c r="AP210" s="98"/>
    </row>
    <row r="211" spans="42:42" hidden="1">
      <c r="AP211" s="98"/>
    </row>
    <row r="212" spans="42:42" hidden="1">
      <c r="AP212" s="98"/>
    </row>
    <row r="213" spans="42:42" hidden="1">
      <c r="AP213" s="98"/>
    </row>
  </sheetData>
  <sheetProtection algorithmName="SHA-512" hashValue="Xw1YptUdYgm4Zaq8F3IvpKCsh6BcoHXBrLVHg3UQ0L0jD3Abjde+fwVDOEgcsPQfUGrWprUYxBozsSZ7GcPjtg==" saltValue="uegyO4uOOHL4zW0/XKQodw==" spinCount="100000" sheet="1" selectLockedCells="1"/>
  <mergeCells count="73">
    <mergeCell ref="X83:Y83"/>
    <mergeCell ref="R8:S8"/>
    <mergeCell ref="R9:S9"/>
    <mergeCell ref="R54:S54"/>
    <mergeCell ref="R55:S55"/>
    <mergeCell ref="T9:T15"/>
    <mergeCell ref="T57:T63"/>
    <mergeCell ref="X80:Y80"/>
    <mergeCell ref="X81:Y81"/>
    <mergeCell ref="X82:Y82"/>
    <mergeCell ref="R61:S61"/>
    <mergeCell ref="R12:S12"/>
    <mergeCell ref="R13:S13"/>
    <mergeCell ref="R60:S60"/>
    <mergeCell ref="P60:Q60"/>
    <mergeCell ref="P61:Q61"/>
    <mergeCell ref="R62:S62"/>
    <mergeCell ref="R63:S63"/>
    <mergeCell ref="B60:O60"/>
    <mergeCell ref="B61:O63"/>
    <mergeCell ref="R7:S7"/>
    <mergeCell ref="T16:T17"/>
    <mergeCell ref="P13:Q13"/>
    <mergeCell ref="P12:Q12"/>
    <mergeCell ref="R14:S14"/>
    <mergeCell ref="R15:S15"/>
    <mergeCell ref="R16:S16"/>
    <mergeCell ref="A30:A31"/>
    <mergeCell ref="C53:D53"/>
    <mergeCell ref="R58:S58"/>
    <mergeCell ref="R59:S59"/>
    <mergeCell ref="R17:S17"/>
    <mergeCell ref="R56:S56"/>
    <mergeCell ref="R57:S57"/>
    <mergeCell ref="B28:T28"/>
    <mergeCell ref="B20:O20"/>
    <mergeCell ref="B24:O24"/>
    <mergeCell ref="B21:O23"/>
    <mergeCell ref="B17:O19"/>
    <mergeCell ref="B25:O27"/>
    <mergeCell ref="B54:O54"/>
    <mergeCell ref="B55:O59"/>
    <mergeCell ref="X84:Y84"/>
    <mergeCell ref="B1:T1"/>
    <mergeCell ref="B4:T4"/>
    <mergeCell ref="C5:D5"/>
    <mergeCell ref="R10:S10"/>
    <mergeCell ref="R11:S11"/>
    <mergeCell ref="R3:S3"/>
    <mergeCell ref="B2:R2"/>
    <mergeCell ref="S2:T2"/>
    <mergeCell ref="C3:O3"/>
    <mergeCell ref="B7:O11"/>
    <mergeCell ref="B16:O16"/>
    <mergeCell ref="B12:O12"/>
    <mergeCell ref="B13:O15"/>
    <mergeCell ref="B6:O6"/>
    <mergeCell ref="R6:S6"/>
    <mergeCell ref="B90:C90"/>
    <mergeCell ref="S90:T90"/>
    <mergeCell ref="A92:U92"/>
    <mergeCell ref="T64:T65"/>
    <mergeCell ref="R65:S65"/>
    <mergeCell ref="B76:T76"/>
    <mergeCell ref="B89:C89"/>
    <mergeCell ref="S89:T89"/>
    <mergeCell ref="R64:S64"/>
    <mergeCell ref="B64:O64"/>
    <mergeCell ref="B65:O67"/>
    <mergeCell ref="B68:O68"/>
    <mergeCell ref="B73:O75"/>
    <mergeCell ref="B69:O71"/>
    <mergeCell ref="B72:O72"/>
  </mergeCells>
  <dataValidations count="4">
    <dataValidation type="list" allowBlank="1" showInputMessage="1" showErrorMessage="1" sqref="R7:S7 R55:S55" xr:uid="{045F4697-9AAF-4381-A812-35611EBA2F4E}">
      <formula1>Category</formula1>
    </dataValidation>
    <dataValidation type="list" allowBlank="1" showInputMessage="1" showErrorMessage="1" sqref="R9:S9 R57:S57" xr:uid="{6ADE3E34-1B57-403D-9809-A154A93756F9}">
      <formula1>Avoided_Cost_Category</formula1>
    </dataValidation>
    <dataValidation type="list" showInputMessage="1" showErrorMessage="1" sqref="C78:D84 C30:D36" xr:uid="{00000000-0002-0000-0100-000000000000}">
      <formula1>$AP$10:$AP$106</formula1>
    </dataValidation>
    <dataValidation type="list" allowBlank="1" showInputMessage="1" showErrorMessage="1" sqref="R65:S65 R17" xr:uid="{8DD42E96-AC1B-4978-9A43-C53C48863AB1}">
      <formula1>"Electric,Natural Gas,Both"</formula1>
    </dataValidation>
  </dataValidations>
  <pageMargins left="0.25" right="0.25" top="0.4" bottom="0.4" header="0.5" footer="0.34"/>
  <pageSetup firstPageNumber="2" fitToHeight="2" orientation="portrait" r:id="rId1"/>
  <headerFooter alignWithMargins="0">
    <oddFooter>&amp;LEasySave Plus Custom Application&amp;RApplication Version: 2/14/2020</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O213"/>
  <sheetViews>
    <sheetView zoomScale="85" zoomScaleNormal="85" zoomScaleSheetLayoutView="100" workbookViewId="0">
      <selection activeCell="B21" sqref="B21:O23"/>
    </sheetView>
  </sheetViews>
  <sheetFormatPr defaultColWidth="0" defaultRowHeight="13.15" zeroHeight="1"/>
  <cols>
    <col min="1" max="1" width="1.5703125" style="96" customWidth="1"/>
    <col min="2" max="4" width="16.5703125" style="96" customWidth="1"/>
    <col min="5" max="6" width="5" style="96" hidden="1" customWidth="1"/>
    <col min="7" max="7" width="5.7109375" style="96" hidden="1" customWidth="1"/>
    <col min="8" max="8" width="7.28515625" style="96" hidden="1" customWidth="1"/>
    <col min="9" max="10" width="7.7109375" style="96" hidden="1" customWidth="1"/>
    <col min="11" max="11" width="5.140625" style="96" hidden="1" customWidth="1"/>
    <col min="12" max="12" width="7" style="96" hidden="1" customWidth="1"/>
    <col min="13" max="14" width="7.140625" style="96" hidden="1" customWidth="1"/>
    <col min="15" max="15" width="12.5703125" style="96" customWidth="1"/>
    <col min="16" max="17" width="6.5703125" style="96" hidden="1" customWidth="1"/>
    <col min="18" max="18" width="12.5703125" style="96" customWidth="1"/>
    <col min="19" max="19" width="10.7109375" style="96" customWidth="1"/>
    <col min="20" max="20" width="18.5703125" style="96" customWidth="1"/>
    <col min="21" max="21" width="6" style="96" customWidth="1"/>
    <col min="22" max="25" width="12.5703125" style="95" hidden="1" customWidth="1"/>
    <col min="26" max="26" width="24.28515625" style="95" hidden="1" customWidth="1"/>
    <col min="27" max="27" width="24" style="95" hidden="1" customWidth="1"/>
    <col min="28" max="36" width="12.5703125" style="95" hidden="1" customWidth="1"/>
    <col min="37" max="37" width="8.7109375" style="95" hidden="1" customWidth="1"/>
    <col min="38" max="38" width="18.85546875" style="95" hidden="1" customWidth="1"/>
    <col min="39" max="39" width="18" style="164" hidden="1" customWidth="1"/>
    <col min="40" max="40" width="20.140625" style="164" hidden="1" customWidth="1"/>
    <col min="41" max="43" width="8.7109375" style="95" hidden="1" customWidth="1"/>
    <col min="44" max="44" width="0.85546875" style="95" hidden="1" customWidth="1"/>
    <col min="45" max="51" width="8.7109375" style="95" hidden="1" customWidth="1"/>
    <col min="52" max="67" width="8.7109375" style="96" hidden="1" customWidth="1"/>
    <col min="68" max="16384" width="9.140625" style="96" hidden="1"/>
  </cols>
  <sheetData>
    <row r="1" spans="1:42" ht="20.25" customHeight="1">
      <c r="A1" s="53"/>
      <c r="B1" s="277" t="s">
        <v>28</v>
      </c>
      <c r="C1" s="277"/>
      <c r="D1" s="277"/>
      <c r="E1" s="277"/>
      <c r="F1" s="277"/>
      <c r="G1" s="277"/>
      <c r="H1" s="277"/>
      <c r="I1" s="277"/>
      <c r="J1" s="277"/>
      <c r="K1" s="277"/>
      <c r="L1" s="277"/>
      <c r="M1" s="277"/>
      <c r="N1" s="277"/>
      <c r="O1" s="277"/>
      <c r="P1" s="277"/>
      <c r="Q1" s="277"/>
      <c r="R1" s="277"/>
      <c r="S1" s="277"/>
      <c r="T1" s="277"/>
      <c r="U1" s="17"/>
      <c r="V1" s="94"/>
      <c r="W1" s="94"/>
      <c r="X1" s="94"/>
      <c r="Y1" s="94"/>
      <c r="Z1" s="94"/>
      <c r="AA1" s="94"/>
      <c r="AB1" s="94"/>
      <c r="AC1" s="94"/>
      <c r="AD1" s="94"/>
      <c r="AE1" s="94"/>
      <c r="AF1" s="94"/>
      <c r="AG1" s="94"/>
      <c r="AH1" s="94"/>
      <c r="AI1" s="94"/>
      <c r="AJ1" s="94"/>
    </row>
    <row r="2" spans="1:42" ht="24.75" customHeight="1">
      <c r="A2" s="53"/>
      <c r="B2" s="285" t="s">
        <v>40</v>
      </c>
      <c r="C2" s="285"/>
      <c r="D2" s="285"/>
      <c r="E2" s="285"/>
      <c r="F2" s="285"/>
      <c r="G2" s="285"/>
      <c r="H2" s="285"/>
      <c r="I2" s="285"/>
      <c r="J2" s="285"/>
      <c r="K2" s="285"/>
      <c r="L2" s="285"/>
      <c r="M2" s="285"/>
      <c r="N2" s="285"/>
      <c r="O2" s="285"/>
      <c r="P2" s="285"/>
      <c r="Q2" s="285"/>
      <c r="R2" s="285"/>
      <c r="S2" s="286">
        <v>46023</v>
      </c>
      <c r="T2" s="287"/>
      <c r="U2" s="17"/>
      <c r="V2" s="94"/>
      <c r="W2" s="94"/>
      <c r="X2" s="94"/>
      <c r="Y2" s="94"/>
      <c r="Z2" s="94"/>
      <c r="AA2" s="94"/>
      <c r="AB2" s="94"/>
      <c r="AC2" s="94"/>
      <c r="AD2" s="94"/>
      <c r="AE2" s="94"/>
      <c r="AF2" s="94"/>
      <c r="AG2" s="94"/>
      <c r="AH2" s="94"/>
      <c r="AI2" s="94"/>
      <c r="AJ2" s="94"/>
    </row>
    <row r="3" spans="1:42" ht="13.5" customHeight="1">
      <c r="A3" s="16"/>
      <c r="B3" s="54" t="s">
        <v>41</v>
      </c>
      <c r="C3" s="288"/>
      <c r="D3" s="289"/>
      <c r="E3" s="289"/>
      <c r="F3" s="289"/>
      <c r="G3" s="289"/>
      <c r="H3" s="289"/>
      <c r="I3" s="289"/>
      <c r="J3" s="289"/>
      <c r="K3" s="289"/>
      <c r="L3" s="289"/>
      <c r="M3" s="289"/>
      <c r="N3" s="289"/>
      <c r="O3" s="289"/>
      <c r="P3" s="92"/>
      <c r="Q3" s="92"/>
      <c r="R3" s="284" t="s">
        <v>42</v>
      </c>
      <c r="S3" s="284"/>
      <c r="T3" s="93"/>
      <c r="U3" s="18"/>
      <c r="V3" s="94"/>
      <c r="W3" s="94"/>
      <c r="X3" s="94"/>
      <c r="Y3" s="94"/>
      <c r="Z3" s="94"/>
      <c r="AA3" s="94"/>
      <c r="AB3" s="94"/>
      <c r="AC3" s="94"/>
      <c r="AD3" s="94"/>
      <c r="AE3" s="94"/>
      <c r="AF3" s="94"/>
      <c r="AG3" s="94"/>
      <c r="AH3" s="94"/>
      <c r="AI3" s="94"/>
      <c r="AJ3" s="94"/>
    </row>
    <row r="4" spans="1:42" ht="42" customHeight="1" thickBot="1">
      <c r="A4" s="4"/>
      <c r="B4" s="278" t="s">
        <v>43</v>
      </c>
      <c r="C4" s="278"/>
      <c r="D4" s="278"/>
      <c r="E4" s="278"/>
      <c r="F4" s="278"/>
      <c r="G4" s="278"/>
      <c r="H4" s="278"/>
      <c r="I4" s="278"/>
      <c r="J4" s="278"/>
      <c r="K4" s="278"/>
      <c r="L4" s="278"/>
      <c r="M4" s="278"/>
      <c r="N4" s="278"/>
      <c r="O4" s="278"/>
      <c r="P4" s="278"/>
      <c r="Q4" s="278"/>
      <c r="R4" s="278"/>
      <c r="S4" s="278"/>
      <c r="T4" s="278"/>
      <c r="U4" s="18"/>
      <c r="V4" s="165" t="s">
        <v>44</v>
      </c>
      <c r="W4" s="165" t="s">
        <v>45</v>
      </c>
      <c r="X4" s="165" t="s">
        <v>46</v>
      </c>
      <c r="Y4" s="165" t="s">
        <v>47</v>
      </c>
      <c r="Z4" s="165" t="s">
        <v>48</v>
      </c>
      <c r="AA4" s="165" t="s">
        <v>49</v>
      </c>
      <c r="AB4" s="165" t="s">
        <v>50</v>
      </c>
      <c r="AC4" s="165" t="s">
        <v>51</v>
      </c>
      <c r="AF4" s="97"/>
    </row>
    <row r="5" spans="1:42" ht="15.6" customHeight="1">
      <c r="A5" s="4"/>
      <c r="B5" s="67" t="s">
        <v>145</v>
      </c>
      <c r="C5" s="279" t="s">
        <v>53</v>
      </c>
      <c r="D5" s="279"/>
      <c r="E5" s="68"/>
      <c r="F5" s="68"/>
      <c r="G5" s="68"/>
      <c r="H5" s="68"/>
      <c r="I5" s="68"/>
      <c r="J5" s="68"/>
      <c r="K5" s="68"/>
      <c r="L5" s="68"/>
      <c r="M5" s="68"/>
      <c r="N5" s="68"/>
      <c r="O5" s="68"/>
      <c r="P5" s="69"/>
      <c r="Q5" s="69"/>
      <c r="R5" s="70" t="s">
        <v>54</v>
      </c>
      <c r="S5" s="71">
        <v>0.06</v>
      </c>
      <c r="T5" s="72" t="s">
        <v>55</v>
      </c>
      <c r="U5" s="4"/>
      <c r="V5" s="226">
        <f>_xlfn.XLOOKUP(R9,AN11:AN19,AM11:AM19)</f>
        <v>0</v>
      </c>
      <c r="W5" s="180" t="str">
        <f>IF(T7="","",T7)</f>
        <v/>
      </c>
      <c r="X5" s="181" t="e">
        <f>IF(W5="",_xlfn.XLOOKUP(R7,Category,AL11:AL19),IF(W5&gt;30,30,W5))</f>
        <v>#N/A</v>
      </c>
      <c r="Y5" s="182">
        <f>V5*Z5</f>
        <v>0</v>
      </c>
      <c r="Z5" s="183">
        <f>R11</f>
        <v>0</v>
      </c>
      <c r="AA5" s="175" t="str" cm="1">
        <f t="array" ref="AA5">IF(P13&gt;0,NPV($X$80,$Y5*(1+$X$81)*(1+$X$83)*$Z$10:INDEX($Z$10:$Z$39,MATCH($X5,Y10:Y39,0)))+NPV($X$80,$Z5*(1+$X$82)*$AA$10:INDEX($AA$10:$AA$39,MATCH($X5,Y10:Y39,0))),"")</f>
        <v/>
      </c>
      <c r="AB5" s="184">
        <f>R15</f>
        <v>0</v>
      </c>
      <c r="AC5" s="183" t="str">
        <f>IF(P13=0,"",AA5/(AB5+(X$84*Z5)))</f>
        <v/>
      </c>
      <c r="AD5" s="163"/>
      <c r="AE5" s="163"/>
    </row>
    <row r="6" spans="1:42" ht="15.6" customHeight="1">
      <c r="A6" s="4"/>
      <c r="B6" s="265" t="s">
        <v>56</v>
      </c>
      <c r="C6" s="266"/>
      <c r="D6" s="266"/>
      <c r="E6" s="266"/>
      <c r="F6" s="266"/>
      <c r="G6" s="266"/>
      <c r="H6" s="266"/>
      <c r="I6" s="266"/>
      <c r="J6" s="266"/>
      <c r="K6" s="266"/>
      <c r="L6" s="266"/>
      <c r="M6" s="266"/>
      <c r="N6" s="266"/>
      <c r="O6" s="266"/>
      <c r="P6" s="117"/>
      <c r="Q6" s="117"/>
      <c r="R6" s="293" t="s">
        <v>57</v>
      </c>
      <c r="S6" s="293"/>
      <c r="T6" s="19" t="s">
        <v>58</v>
      </c>
      <c r="U6" s="4"/>
      <c r="X6" s="166"/>
      <c r="Y6" s="166"/>
    </row>
    <row r="7" spans="1:42" ht="15.6" customHeight="1">
      <c r="A7" s="4"/>
      <c r="B7" s="267"/>
      <c r="C7" s="268"/>
      <c r="D7" s="268"/>
      <c r="E7" s="268"/>
      <c r="F7" s="268"/>
      <c r="G7" s="268"/>
      <c r="H7" s="268"/>
      <c r="I7" s="268"/>
      <c r="J7" s="268"/>
      <c r="K7" s="268"/>
      <c r="L7" s="268"/>
      <c r="M7" s="268"/>
      <c r="N7" s="268"/>
      <c r="O7" s="269"/>
      <c r="P7" s="117"/>
      <c r="Q7" s="117"/>
      <c r="R7" s="295"/>
      <c r="S7" s="295"/>
      <c r="T7" s="185"/>
      <c r="U7" s="4"/>
      <c r="X7" s="167"/>
      <c r="Y7" s="167"/>
      <c r="Z7" s="167"/>
      <c r="AA7" s="168"/>
    </row>
    <row r="8" spans="1:42" ht="15.6" customHeight="1">
      <c r="A8" s="4"/>
      <c r="B8" s="270"/>
      <c r="C8" s="271"/>
      <c r="D8" s="271"/>
      <c r="E8" s="271"/>
      <c r="F8" s="271"/>
      <c r="G8" s="271"/>
      <c r="H8" s="271"/>
      <c r="I8" s="271"/>
      <c r="J8" s="271"/>
      <c r="K8" s="271"/>
      <c r="L8" s="271"/>
      <c r="M8" s="271"/>
      <c r="N8" s="271"/>
      <c r="O8" s="272"/>
      <c r="P8" s="117"/>
      <c r="Q8" s="117"/>
      <c r="R8" s="293" t="s">
        <v>59</v>
      </c>
      <c r="S8" s="293"/>
      <c r="T8" s="19" t="s">
        <v>60</v>
      </c>
      <c r="U8" s="4"/>
      <c r="X8" s="167"/>
      <c r="Y8" s="168" t="s">
        <v>61</v>
      </c>
      <c r="Z8" s="169" t="s">
        <v>62</v>
      </c>
      <c r="AA8" s="169" t="s">
        <v>63</v>
      </c>
    </row>
    <row r="9" spans="1:42" ht="15.6" customHeight="1">
      <c r="A9" s="4"/>
      <c r="B9" s="270"/>
      <c r="C9" s="271"/>
      <c r="D9" s="271"/>
      <c r="E9" s="271"/>
      <c r="F9" s="271"/>
      <c r="G9" s="271"/>
      <c r="H9" s="271"/>
      <c r="I9" s="271"/>
      <c r="J9" s="271"/>
      <c r="K9" s="271"/>
      <c r="L9" s="271"/>
      <c r="M9" s="271"/>
      <c r="N9" s="271"/>
      <c r="O9" s="272"/>
      <c r="P9" s="117"/>
      <c r="Q9" s="117"/>
      <c r="R9" s="295"/>
      <c r="S9" s="295"/>
      <c r="T9" s="300" t="str">
        <f>IF(AC5&lt;1,"DNQ",IF(OR(R11&lt;1,R13&lt;1,R15&lt;1),"",MIN(R11*S5,R15*0.75)))</f>
        <v/>
      </c>
      <c r="U9" s="4"/>
      <c r="X9" s="167"/>
      <c r="Y9" s="168"/>
      <c r="Z9" s="168"/>
      <c r="AA9" s="168"/>
    </row>
    <row r="10" spans="1:42" ht="15.6" customHeight="1">
      <c r="A10" s="4"/>
      <c r="B10" s="270"/>
      <c r="C10" s="271"/>
      <c r="D10" s="271"/>
      <c r="E10" s="271"/>
      <c r="F10" s="271"/>
      <c r="G10" s="271"/>
      <c r="H10" s="271"/>
      <c r="I10" s="271"/>
      <c r="J10" s="271"/>
      <c r="K10" s="271"/>
      <c r="L10" s="271"/>
      <c r="M10" s="271"/>
      <c r="N10" s="271"/>
      <c r="O10" s="272"/>
      <c r="P10" s="5"/>
      <c r="Q10" s="5"/>
      <c r="R10" s="293" t="s">
        <v>64</v>
      </c>
      <c r="S10" s="293"/>
      <c r="T10" s="301"/>
      <c r="U10" s="4"/>
      <c r="X10" s="170"/>
      <c r="Y10" s="171">
        <v>1</v>
      </c>
      <c r="Z10" s="172">
        <f>'Avoided Costs Master'!C20</f>
        <v>71.260000000000005</v>
      </c>
      <c r="AA10" s="172" t="e" cm="1">
        <f t="array" ref="AA10">INDEX('Avoided Costs Master'!D20:N49,0,MATCH(R9,'Avoided Costs Master'!D19:N19,0))</f>
        <v>#N/A</v>
      </c>
      <c r="AK10" s="176" t="s">
        <v>57</v>
      </c>
      <c r="AL10" s="176" t="s">
        <v>66</v>
      </c>
      <c r="AM10" s="176" t="s">
        <v>67</v>
      </c>
      <c r="AN10" s="176" t="s">
        <v>68</v>
      </c>
    </row>
    <row r="11" spans="1:42" ht="15.6" customHeight="1">
      <c r="A11" s="4"/>
      <c r="B11" s="273"/>
      <c r="C11" s="274"/>
      <c r="D11" s="274"/>
      <c r="E11" s="274"/>
      <c r="F11" s="274"/>
      <c r="G11" s="274"/>
      <c r="H11" s="274"/>
      <c r="I11" s="274"/>
      <c r="J11" s="274"/>
      <c r="K11" s="274"/>
      <c r="L11" s="274"/>
      <c r="M11" s="274"/>
      <c r="N11" s="274"/>
      <c r="O11" s="275"/>
      <c r="P11" s="5"/>
      <c r="Q11" s="5"/>
      <c r="R11" s="295"/>
      <c r="S11" s="295"/>
      <c r="T11" s="301"/>
      <c r="U11" s="4"/>
      <c r="X11" s="170"/>
      <c r="Y11" s="171">
        <v>2</v>
      </c>
      <c r="Z11" s="172">
        <f>'Avoided Costs Master'!C21</f>
        <v>72.760000000000005</v>
      </c>
      <c r="AA11" s="172"/>
      <c r="AK11" s="177" t="s">
        <v>70</v>
      </c>
      <c r="AL11" s="177">
        <v>13</v>
      </c>
      <c r="AM11" s="227">
        <v>2.4019662212856107E-4</v>
      </c>
      <c r="AN11" s="177" t="s">
        <v>71</v>
      </c>
      <c r="AO11" s="162"/>
      <c r="AP11" s="98">
        <v>0</v>
      </c>
    </row>
    <row r="12" spans="1:42" ht="15.6" customHeight="1">
      <c r="A12" s="4"/>
      <c r="B12" s="265" t="s">
        <v>72</v>
      </c>
      <c r="C12" s="266"/>
      <c r="D12" s="266"/>
      <c r="E12" s="266"/>
      <c r="F12" s="266"/>
      <c r="G12" s="266"/>
      <c r="H12" s="266"/>
      <c r="I12" s="266"/>
      <c r="J12" s="266"/>
      <c r="K12" s="266"/>
      <c r="L12" s="266"/>
      <c r="M12" s="266"/>
      <c r="N12" s="266"/>
      <c r="O12" s="266"/>
      <c r="P12" s="293" t="s">
        <v>73</v>
      </c>
      <c r="Q12" s="293"/>
      <c r="R12" s="297" t="s">
        <v>74</v>
      </c>
      <c r="S12" s="298"/>
      <c r="T12" s="301"/>
      <c r="U12" s="4"/>
      <c r="X12" s="170"/>
      <c r="Y12" s="171">
        <v>3</v>
      </c>
      <c r="Z12" s="172">
        <f>'Avoided Costs Master'!C22</f>
        <v>63.61</v>
      </c>
      <c r="AA12" s="172"/>
      <c r="AK12" s="177" t="s">
        <v>76</v>
      </c>
      <c r="AL12" s="177">
        <v>10</v>
      </c>
      <c r="AM12" s="227">
        <v>2.1397681191001676E-4</v>
      </c>
      <c r="AN12" s="177" t="s">
        <v>77</v>
      </c>
      <c r="AO12" s="162"/>
      <c r="AP12" s="98">
        <f t="shared" ref="AP12:AP75" si="0">AP11+((15/60)/24)</f>
        <v>1.0416666666666666E-2</v>
      </c>
    </row>
    <row r="13" spans="1:42" ht="15.6" customHeight="1">
      <c r="A13" s="4"/>
      <c r="B13" s="267" t="s">
        <v>78</v>
      </c>
      <c r="C13" s="268"/>
      <c r="D13" s="268"/>
      <c r="E13" s="268"/>
      <c r="F13" s="268"/>
      <c r="G13" s="268"/>
      <c r="H13" s="268"/>
      <c r="I13" s="268"/>
      <c r="J13" s="268"/>
      <c r="K13" s="268"/>
      <c r="L13" s="268"/>
      <c r="M13" s="268"/>
      <c r="N13" s="268"/>
      <c r="O13" s="269"/>
      <c r="P13" s="296">
        <f>IFERROR(R11/R13,"")</f>
        <v>0</v>
      </c>
      <c r="Q13" s="296"/>
      <c r="R13" s="304">
        <f>T35</f>
        <v>8760.0240000000013</v>
      </c>
      <c r="S13" s="305"/>
      <c r="T13" s="301"/>
      <c r="U13" s="4"/>
      <c r="X13" s="170"/>
      <c r="Y13" s="171">
        <v>4</v>
      </c>
      <c r="Z13" s="172">
        <f>'Avoided Costs Master'!C23</f>
        <v>64.88</v>
      </c>
      <c r="AA13" s="172"/>
      <c r="AK13" s="177" t="s">
        <v>71</v>
      </c>
      <c r="AL13" s="177">
        <v>20</v>
      </c>
      <c r="AM13" s="227">
        <v>1.1748816194901383E-4</v>
      </c>
      <c r="AN13" s="177" t="s">
        <v>80</v>
      </c>
      <c r="AO13" s="162"/>
      <c r="AP13" s="98">
        <f t="shared" si="0"/>
        <v>2.0833333333333332E-2</v>
      </c>
    </row>
    <row r="14" spans="1:42" ht="15.6" customHeight="1">
      <c r="A14" s="4"/>
      <c r="B14" s="270"/>
      <c r="C14" s="271"/>
      <c r="D14" s="271"/>
      <c r="E14" s="271"/>
      <c r="F14" s="271"/>
      <c r="G14" s="271"/>
      <c r="H14" s="271"/>
      <c r="I14" s="271"/>
      <c r="J14" s="271"/>
      <c r="K14" s="271"/>
      <c r="L14" s="271"/>
      <c r="M14" s="271"/>
      <c r="N14" s="271"/>
      <c r="O14" s="272"/>
      <c r="P14" s="5"/>
      <c r="Q14" s="5"/>
      <c r="R14" s="297" t="s">
        <v>81</v>
      </c>
      <c r="S14" s="298"/>
      <c r="T14" s="301"/>
      <c r="U14" s="4"/>
      <c r="V14" s="100"/>
      <c r="W14" s="100"/>
      <c r="X14" s="170"/>
      <c r="Y14" s="171">
        <v>5</v>
      </c>
      <c r="Z14" s="172">
        <f>'Avoided Costs Master'!C24</f>
        <v>66.180000000000007</v>
      </c>
      <c r="AA14" s="172"/>
      <c r="AB14" s="100"/>
      <c r="AC14" s="100"/>
      <c r="AD14" s="100"/>
      <c r="AE14" s="100"/>
      <c r="AF14" s="100"/>
      <c r="AG14" s="100"/>
      <c r="AH14" s="100"/>
      <c r="AI14" s="100"/>
      <c r="AK14" s="177" t="s">
        <v>82</v>
      </c>
      <c r="AL14" s="177">
        <v>15</v>
      </c>
      <c r="AM14" s="227">
        <v>1.7335907129233092E-4</v>
      </c>
      <c r="AN14" s="177" t="s">
        <v>83</v>
      </c>
      <c r="AO14" s="162"/>
      <c r="AP14" s="98">
        <f t="shared" si="0"/>
        <v>3.125E-2</v>
      </c>
    </row>
    <row r="15" spans="1:42" ht="15.6" customHeight="1">
      <c r="A15" s="4"/>
      <c r="B15" s="273"/>
      <c r="C15" s="274"/>
      <c r="D15" s="274"/>
      <c r="E15" s="274"/>
      <c r="F15" s="274"/>
      <c r="G15" s="274"/>
      <c r="H15" s="274"/>
      <c r="I15" s="274"/>
      <c r="J15" s="274"/>
      <c r="K15" s="274"/>
      <c r="L15" s="274"/>
      <c r="M15" s="274"/>
      <c r="N15" s="274"/>
      <c r="O15" s="275"/>
      <c r="P15" s="5"/>
      <c r="Q15" s="5"/>
      <c r="R15" s="256"/>
      <c r="S15" s="257"/>
      <c r="T15" s="301"/>
      <c r="U15" s="4"/>
      <c r="V15" s="100"/>
      <c r="W15" s="100"/>
      <c r="X15" s="170"/>
      <c r="Y15" s="171">
        <v>6</v>
      </c>
      <c r="Z15" s="172">
        <f>'Avoided Costs Master'!C25</f>
        <v>61.88</v>
      </c>
      <c r="AA15" s="172"/>
      <c r="AB15" s="100"/>
      <c r="AC15" s="100"/>
      <c r="AD15" s="100"/>
      <c r="AE15" s="100"/>
      <c r="AF15" s="100"/>
      <c r="AG15" s="100"/>
      <c r="AH15" s="100"/>
      <c r="AI15" s="100"/>
      <c r="AK15" s="177" t="s">
        <v>84</v>
      </c>
      <c r="AL15" s="177">
        <v>5</v>
      </c>
      <c r="AM15" s="177"/>
      <c r="AN15" s="177"/>
      <c r="AO15" s="162"/>
      <c r="AP15" s="98">
        <f t="shared" si="0"/>
        <v>4.1666666666666664E-2</v>
      </c>
    </row>
    <row r="16" spans="1:42" ht="15.6" customHeight="1">
      <c r="A16" s="4"/>
      <c r="B16" s="265" t="s">
        <v>85</v>
      </c>
      <c r="C16" s="266"/>
      <c r="D16" s="266"/>
      <c r="E16" s="266"/>
      <c r="F16" s="266"/>
      <c r="G16" s="266"/>
      <c r="H16" s="266"/>
      <c r="I16" s="266"/>
      <c r="J16" s="266"/>
      <c r="K16" s="266"/>
      <c r="L16" s="266"/>
      <c r="M16" s="266"/>
      <c r="N16" s="266"/>
      <c r="O16" s="266"/>
      <c r="P16" s="5"/>
      <c r="Q16" s="5"/>
      <c r="R16" s="263" t="s">
        <v>86</v>
      </c>
      <c r="S16" s="264"/>
      <c r="T16" s="254" t="str">
        <f>IF(U16=1,"Incentive Capped at 75% of Cost","")</f>
        <v/>
      </c>
      <c r="U16" s="20">
        <f>IF(T9=(R15*0.75),1,0)</f>
        <v>0</v>
      </c>
      <c r="X16" s="170"/>
      <c r="Y16" s="171">
        <v>7</v>
      </c>
      <c r="Z16" s="172">
        <f>'Avoided Costs Master'!C26</f>
        <v>68.849999999999994</v>
      </c>
      <c r="AA16" s="172"/>
      <c r="AK16" s="177" t="s">
        <v>87</v>
      </c>
      <c r="AL16" s="177">
        <v>15</v>
      </c>
      <c r="AM16" s="177"/>
      <c r="AN16" s="177"/>
      <c r="AO16" s="162"/>
      <c r="AP16" s="98">
        <f t="shared" si="0"/>
        <v>5.2083333333333329E-2</v>
      </c>
    </row>
    <row r="17" spans="1:51" ht="15.6" customHeight="1">
      <c r="A17" s="4"/>
      <c r="B17" s="267" t="s">
        <v>88</v>
      </c>
      <c r="C17" s="268"/>
      <c r="D17" s="268"/>
      <c r="E17" s="268"/>
      <c r="F17" s="268"/>
      <c r="G17" s="268"/>
      <c r="H17" s="268"/>
      <c r="I17" s="268"/>
      <c r="J17" s="268"/>
      <c r="K17" s="268"/>
      <c r="L17" s="268"/>
      <c r="M17" s="268"/>
      <c r="N17" s="268"/>
      <c r="O17" s="269"/>
      <c r="P17" s="5"/>
      <c r="Q17" s="5"/>
      <c r="R17" s="256" t="s">
        <v>136</v>
      </c>
      <c r="S17" s="257"/>
      <c r="T17" s="255"/>
      <c r="U17" s="4"/>
      <c r="X17" s="170"/>
      <c r="Y17" s="171">
        <v>8</v>
      </c>
      <c r="Z17" s="172">
        <f>'Avoided Costs Master'!C27</f>
        <v>81.94</v>
      </c>
      <c r="AA17" s="172"/>
      <c r="AK17" s="177" t="s">
        <v>89</v>
      </c>
      <c r="AL17" s="177">
        <v>15</v>
      </c>
      <c r="AM17" s="177"/>
      <c r="AN17" s="177"/>
      <c r="AO17" s="162"/>
      <c r="AP17" s="98">
        <f t="shared" si="0"/>
        <v>6.2499999999999993E-2</v>
      </c>
    </row>
    <row r="18" spans="1:51" ht="14.45">
      <c r="A18" s="4"/>
      <c r="B18" s="270"/>
      <c r="C18" s="271"/>
      <c r="D18" s="271"/>
      <c r="E18" s="271"/>
      <c r="F18" s="271"/>
      <c r="G18" s="271"/>
      <c r="H18" s="271"/>
      <c r="I18" s="271"/>
      <c r="J18" s="271"/>
      <c r="K18" s="271"/>
      <c r="L18" s="271"/>
      <c r="M18" s="271"/>
      <c r="N18" s="271"/>
      <c r="O18" s="272"/>
      <c r="P18" s="5"/>
      <c r="Q18" s="5"/>
      <c r="R18" s="4"/>
      <c r="S18" s="4"/>
      <c r="T18" s="225"/>
      <c r="U18" s="4"/>
      <c r="X18" s="170"/>
      <c r="Y18" s="171">
        <v>9</v>
      </c>
      <c r="Z18" s="172">
        <f>'Avoided Costs Master'!C28</f>
        <v>95.51</v>
      </c>
      <c r="AA18" s="172"/>
      <c r="AK18" s="177" t="s">
        <v>83</v>
      </c>
      <c r="AL18" s="177">
        <v>13</v>
      </c>
      <c r="AM18" s="177"/>
      <c r="AN18" s="177"/>
      <c r="AO18" s="162"/>
      <c r="AP18" s="98">
        <f t="shared" si="0"/>
        <v>7.2916666666666657E-2</v>
      </c>
    </row>
    <row r="19" spans="1:51" customFormat="1" ht="14.45">
      <c r="A19" s="4"/>
      <c r="B19" s="273"/>
      <c r="C19" s="274"/>
      <c r="D19" s="274"/>
      <c r="E19" s="274"/>
      <c r="F19" s="274"/>
      <c r="G19" s="274"/>
      <c r="H19" s="274"/>
      <c r="I19" s="274"/>
      <c r="J19" s="274"/>
      <c r="K19" s="274"/>
      <c r="L19" s="274"/>
      <c r="M19" s="274"/>
      <c r="N19" s="274"/>
      <c r="O19" s="275"/>
      <c r="P19" s="5"/>
      <c r="Q19" s="5"/>
      <c r="R19" s="4"/>
      <c r="S19" s="4"/>
      <c r="T19" s="225"/>
      <c r="U19" s="4"/>
      <c r="V19" s="95"/>
      <c r="W19" s="95"/>
      <c r="X19" s="170"/>
      <c r="Y19" s="171">
        <v>10</v>
      </c>
      <c r="Z19" s="172">
        <f>'Avoided Costs Master'!C29</f>
        <v>103.51</v>
      </c>
      <c r="AA19" s="172"/>
      <c r="AB19" s="95"/>
      <c r="AC19" s="95"/>
      <c r="AD19" s="95"/>
      <c r="AE19" s="95"/>
      <c r="AF19" s="95"/>
      <c r="AG19" s="95"/>
      <c r="AH19" s="95"/>
      <c r="AI19" s="95"/>
      <c r="AJ19" s="95"/>
      <c r="AK19" s="177" t="s">
        <v>91</v>
      </c>
      <c r="AL19" s="177">
        <v>10</v>
      </c>
      <c r="AM19" s="177"/>
      <c r="AN19" s="177"/>
      <c r="AO19" s="162"/>
      <c r="AP19" s="98">
        <f t="shared" si="0"/>
        <v>8.3333333333333329E-2</v>
      </c>
      <c r="AQ19" s="95"/>
      <c r="AR19" s="95"/>
      <c r="AS19" s="95"/>
      <c r="AT19" s="95"/>
      <c r="AU19" s="95"/>
      <c r="AV19" s="95"/>
      <c r="AW19" s="95"/>
      <c r="AX19" s="95"/>
      <c r="AY19" s="95"/>
    </row>
    <row r="20" spans="1:51" customFormat="1" ht="12.75" customHeight="1">
      <c r="A20" s="4"/>
      <c r="B20" s="265" t="s">
        <v>92</v>
      </c>
      <c r="C20" s="266"/>
      <c r="D20" s="266"/>
      <c r="E20" s="266"/>
      <c r="F20" s="266"/>
      <c r="G20" s="266"/>
      <c r="H20" s="266"/>
      <c r="I20" s="266"/>
      <c r="J20" s="266"/>
      <c r="K20" s="266"/>
      <c r="L20" s="266"/>
      <c r="M20" s="266"/>
      <c r="N20" s="266"/>
      <c r="O20" s="266"/>
      <c r="P20" s="5"/>
      <c r="Q20" s="5"/>
      <c r="R20" s="4"/>
      <c r="S20" s="4"/>
      <c r="T20" s="225"/>
      <c r="U20" s="4"/>
      <c r="V20" s="95"/>
      <c r="W20" s="95"/>
      <c r="X20" s="170"/>
      <c r="Y20" s="171">
        <v>11</v>
      </c>
      <c r="Z20" s="172">
        <f>'Avoided Costs Master'!C30</f>
        <v>110.55</v>
      </c>
      <c r="AA20" s="172"/>
      <c r="AB20" s="95"/>
      <c r="AC20" s="95"/>
      <c r="AD20" s="95"/>
      <c r="AE20" s="95"/>
      <c r="AF20" s="95"/>
      <c r="AG20" s="95"/>
      <c r="AH20" s="95"/>
      <c r="AI20" s="95"/>
      <c r="AJ20" s="95"/>
      <c r="AK20" s="95"/>
      <c r="AL20" s="95"/>
      <c r="AM20" s="95"/>
      <c r="AN20" s="163"/>
      <c r="AO20" s="95"/>
      <c r="AP20" s="98">
        <f t="shared" si="0"/>
        <v>9.375E-2</v>
      </c>
      <c r="AQ20" s="95"/>
      <c r="AR20" s="95"/>
      <c r="AS20" s="95"/>
      <c r="AT20" s="95"/>
      <c r="AU20" s="95"/>
      <c r="AV20" s="95"/>
      <c r="AW20" s="95"/>
      <c r="AX20" s="95"/>
      <c r="AY20" s="95"/>
    </row>
    <row r="21" spans="1:51" customFormat="1" ht="12.75" customHeight="1">
      <c r="A21" s="4"/>
      <c r="B21" s="267" t="s">
        <v>93</v>
      </c>
      <c r="C21" s="268"/>
      <c r="D21" s="268"/>
      <c r="E21" s="268"/>
      <c r="F21" s="268"/>
      <c r="G21" s="268"/>
      <c r="H21" s="268"/>
      <c r="I21" s="268"/>
      <c r="J21" s="268"/>
      <c r="K21" s="268"/>
      <c r="L21" s="268"/>
      <c r="M21" s="268"/>
      <c r="N21" s="268"/>
      <c r="O21" s="269"/>
      <c r="P21" s="5"/>
      <c r="Q21" s="5"/>
      <c r="R21" s="4"/>
      <c r="S21" s="4"/>
      <c r="T21" s="225"/>
      <c r="U21" s="4"/>
      <c r="V21" s="95"/>
      <c r="W21" s="95"/>
      <c r="X21" s="170"/>
      <c r="Y21" s="171">
        <v>12</v>
      </c>
      <c r="Z21" s="172">
        <f>'Avoided Costs Master'!C31</f>
        <v>121.63</v>
      </c>
      <c r="AA21" s="172"/>
      <c r="AB21" s="95"/>
      <c r="AC21" s="95"/>
      <c r="AD21" s="95"/>
      <c r="AE21" s="95"/>
      <c r="AF21" s="95"/>
      <c r="AG21" s="95"/>
      <c r="AH21" s="95"/>
      <c r="AI21" s="95"/>
      <c r="AJ21" s="95"/>
      <c r="AK21" s="95"/>
      <c r="AL21" s="95"/>
      <c r="AM21" s="164"/>
      <c r="AN21" s="164"/>
      <c r="AO21" s="95"/>
      <c r="AP21" s="98">
        <f t="shared" si="0"/>
        <v>0.10416666666666667</v>
      </c>
      <c r="AQ21" s="95"/>
      <c r="AR21" s="95"/>
      <c r="AS21" s="95"/>
      <c r="AT21" s="95"/>
      <c r="AU21" s="95"/>
      <c r="AV21" s="95"/>
      <c r="AW21" s="95"/>
      <c r="AX21" s="95"/>
      <c r="AY21" s="95"/>
    </row>
    <row r="22" spans="1:51" customFormat="1">
      <c r="A22" s="4"/>
      <c r="B22" s="270"/>
      <c r="C22" s="271"/>
      <c r="D22" s="271"/>
      <c r="E22" s="271"/>
      <c r="F22" s="271"/>
      <c r="G22" s="271"/>
      <c r="H22" s="271"/>
      <c r="I22" s="271"/>
      <c r="J22" s="271"/>
      <c r="K22" s="271"/>
      <c r="L22" s="271"/>
      <c r="M22" s="271"/>
      <c r="N22" s="271"/>
      <c r="O22" s="272"/>
      <c r="P22" s="5"/>
      <c r="Q22" s="5"/>
      <c r="R22" s="4"/>
      <c r="S22" s="4"/>
      <c r="T22" s="225"/>
      <c r="U22" s="4"/>
      <c r="V22" s="95"/>
      <c r="W22" s="95"/>
      <c r="X22" s="170"/>
      <c r="Y22" s="171">
        <v>13</v>
      </c>
      <c r="Z22" s="172">
        <f>'Avoided Costs Master'!C32</f>
        <v>131.82</v>
      </c>
      <c r="AA22" s="172"/>
      <c r="AB22" s="95"/>
      <c r="AC22" s="95"/>
      <c r="AD22" s="95"/>
      <c r="AE22" s="95"/>
      <c r="AF22" s="95"/>
      <c r="AG22" s="95"/>
      <c r="AH22" s="95"/>
      <c r="AI22" s="95"/>
      <c r="AJ22" s="95"/>
      <c r="AK22" s="95"/>
      <c r="AL22" s="95"/>
      <c r="AM22" s="164"/>
      <c r="AN22" s="164"/>
      <c r="AO22" s="95"/>
      <c r="AP22" s="98">
        <f t="shared" si="0"/>
        <v>0.11458333333333334</v>
      </c>
      <c r="AQ22" s="95"/>
      <c r="AR22" s="95"/>
      <c r="AS22" s="95"/>
      <c r="AT22" s="95"/>
      <c r="AU22" s="95"/>
      <c r="AV22" s="95"/>
      <c r="AW22" s="95"/>
      <c r="AX22" s="95"/>
      <c r="AY22" s="95"/>
    </row>
    <row r="23" spans="1:51" customFormat="1">
      <c r="A23" s="4"/>
      <c r="B23" s="273"/>
      <c r="C23" s="274"/>
      <c r="D23" s="274"/>
      <c r="E23" s="274"/>
      <c r="F23" s="274"/>
      <c r="G23" s="274"/>
      <c r="H23" s="274"/>
      <c r="I23" s="274"/>
      <c r="J23" s="274"/>
      <c r="K23" s="274"/>
      <c r="L23" s="274"/>
      <c r="M23" s="274"/>
      <c r="N23" s="274"/>
      <c r="O23" s="275"/>
      <c r="P23" s="5"/>
      <c r="Q23" s="5"/>
      <c r="R23" s="4"/>
      <c r="S23" s="4"/>
      <c r="T23" s="225"/>
      <c r="U23" s="4"/>
      <c r="V23" s="95"/>
      <c r="W23" s="95"/>
      <c r="X23" s="170"/>
      <c r="Y23" s="171">
        <v>14</v>
      </c>
      <c r="Z23" s="172">
        <f>'Avoided Costs Master'!C33</f>
        <v>145</v>
      </c>
      <c r="AA23" s="172"/>
      <c r="AB23" s="95"/>
      <c r="AC23" s="95"/>
      <c r="AD23" s="95"/>
      <c r="AE23" s="95"/>
      <c r="AF23" s="95"/>
      <c r="AG23" s="95"/>
      <c r="AH23" s="95"/>
      <c r="AI23" s="95"/>
      <c r="AJ23" s="95"/>
      <c r="AK23" s="95"/>
      <c r="AL23" s="95"/>
      <c r="AM23" s="164"/>
      <c r="AN23" s="164"/>
      <c r="AO23" s="95"/>
      <c r="AP23" s="98">
        <f t="shared" si="0"/>
        <v>0.125</v>
      </c>
      <c r="AQ23" s="95"/>
      <c r="AR23" s="95"/>
      <c r="AS23" s="95"/>
      <c r="AT23" s="95"/>
      <c r="AU23" s="95"/>
      <c r="AV23" s="95"/>
      <c r="AW23" s="95"/>
      <c r="AX23" s="95"/>
      <c r="AY23" s="95"/>
    </row>
    <row r="24" spans="1:51" customFormat="1">
      <c r="A24" s="4"/>
      <c r="B24" s="265" t="s">
        <v>94</v>
      </c>
      <c r="C24" s="266"/>
      <c r="D24" s="266"/>
      <c r="E24" s="266"/>
      <c r="F24" s="266"/>
      <c r="G24" s="266"/>
      <c r="H24" s="266"/>
      <c r="I24" s="266"/>
      <c r="J24" s="266"/>
      <c r="K24" s="266"/>
      <c r="L24" s="266"/>
      <c r="M24" s="266"/>
      <c r="N24" s="266"/>
      <c r="O24" s="266"/>
      <c r="P24" s="5"/>
      <c r="Q24" s="5"/>
      <c r="R24" s="4"/>
      <c r="S24" s="4"/>
      <c r="T24" s="225"/>
      <c r="U24" s="4"/>
      <c r="V24" s="95"/>
      <c r="W24" s="95"/>
      <c r="X24" s="170"/>
      <c r="Y24" s="171">
        <v>15</v>
      </c>
      <c r="Z24" s="172">
        <f>'Avoided Costs Master'!C34</f>
        <v>147.9</v>
      </c>
      <c r="AA24" s="172"/>
      <c r="AB24" s="95"/>
      <c r="AC24" s="95"/>
      <c r="AD24" s="95"/>
      <c r="AE24" s="95"/>
      <c r="AF24" s="95"/>
      <c r="AG24" s="95"/>
      <c r="AH24" s="95"/>
      <c r="AI24" s="95"/>
      <c r="AJ24" s="95"/>
      <c r="AK24" s="95"/>
      <c r="AL24" s="95"/>
      <c r="AM24" s="164"/>
      <c r="AN24" s="164"/>
      <c r="AO24" s="95"/>
      <c r="AP24" s="98">
        <f t="shared" si="0"/>
        <v>0.13541666666666666</v>
      </c>
      <c r="AQ24" s="95"/>
      <c r="AR24" s="95"/>
      <c r="AS24" s="95"/>
      <c r="AT24" s="95"/>
      <c r="AU24" s="95"/>
      <c r="AV24" s="95"/>
      <c r="AW24" s="95"/>
      <c r="AX24" s="95"/>
      <c r="AY24" s="95"/>
    </row>
    <row r="25" spans="1:51" customFormat="1">
      <c r="A25" s="4"/>
      <c r="B25" s="267" t="s">
        <v>95</v>
      </c>
      <c r="C25" s="268"/>
      <c r="D25" s="268"/>
      <c r="E25" s="268"/>
      <c r="F25" s="268"/>
      <c r="G25" s="268"/>
      <c r="H25" s="268"/>
      <c r="I25" s="268"/>
      <c r="J25" s="268"/>
      <c r="K25" s="268"/>
      <c r="L25" s="268"/>
      <c r="M25" s="268"/>
      <c r="N25" s="268"/>
      <c r="O25" s="269"/>
      <c r="P25" s="5"/>
      <c r="Q25" s="5"/>
      <c r="R25" s="4"/>
      <c r="S25" s="4"/>
      <c r="T25" s="225"/>
      <c r="U25" s="4"/>
      <c r="V25" s="95"/>
      <c r="W25" s="95"/>
      <c r="X25" s="170"/>
      <c r="Y25" s="171">
        <v>16</v>
      </c>
      <c r="Z25" s="172">
        <f>'Avoided Costs Master'!C35</f>
        <v>150.86000000000001</v>
      </c>
      <c r="AA25" s="172"/>
      <c r="AB25" s="95"/>
      <c r="AC25" s="95"/>
      <c r="AD25" s="95"/>
      <c r="AE25" s="95"/>
      <c r="AF25" s="95"/>
      <c r="AG25" s="95"/>
      <c r="AH25" s="95"/>
      <c r="AI25" s="95"/>
      <c r="AJ25" s="95"/>
      <c r="AK25" s="95"/>
      <c r="AL25" s="95"/>
      <c r="AM25" s="164"/>
      <c r="AN25" s="164"/>
      <c r="AO25" s="95"/>
      <c r="AP25" s="98">
        <f t="shared" si="0"/>
        <v>0.14583333333333331</v>
      </c>
      <c r="AQ25" s="95"/>
      <c r="AR25" s="95"/>
      <c r="AS25" s="95"/>
      <c r="AT25" s="95"/>
      <c r="AU25" s="95"/>
      <c r="AV25" s="95"/>
      <c r="AW25" s="95"/>
      <c r="AX25" s="95"/>
      <c r="AY25" s="95"/>
    </row>
    <row r="26" spans="1:51" customFormat="1" ht="13.5" customHeight="1">
      <c r="A26" s="4"/>
      <c r="B26" s="270"/>
      <c r="C26" s="271"/>
      <c r="D26" s="271"/>
      <c r="E26" s="271"/>
      <c r="F26" s="271"/>
      <c r="G26" s="271"/>
      <c r="H26" s="271"/>
      <c r="I26" s="271"/>
      <c r="J26" s="271"/>
      <c r="K26" s="271"/>
      <c r="L26" s="271"/>
      <c r="M26" s="271"/>
      <c r="N26" s="271"/>
      <c r="O26" s="272"/>
      <c r="P26" s="5"/>
      <c r="Q26" s="5"/>
      <c r="R26" s="4"/>
      <c r="S26" s="4"/>
      <c r="T26" s="225"/>
      <c r="U26" s="4"/>
      <c r="V26" s="95"/>
      <c r="W26" s="95"/>
      <c r="X26" s="170"/>
      <c r="Y26" s="171">
        <v>17</v>
      </c>
      <c r="Z26" s="172">
        <f>'Avoided Costs Master'!C36</f>
        <v>153.88</v>
      </c>
      <c r="AA26" s="172"/>
      <c r="AB26" s="95"/>
      <c r="AC26" s="95"/>
      <c r="AD26" s="95"/>
      <c r="AE26" s="95"/>
      <c r="AF26" s="95"/>
      <c r="AG26" s="95"/>
      <c r="AH26" s="95"/>
      <c r="AI26" s="95"/>
      <c r="AJ26" s="95"/>
      <c r="AK26" s="95"/>
      <c r="AL26" s="95"/>
      <c r="AM26" s="164"/>
      <c r="AN26" s="164"/>
      <c r="AO26" s="95"/>
      <c r="AP26" s="98">
        <f t="shared" si="0"/>
        <v>0.15624999999999997</v>
      </c>
      <c r="AQ26" s="95"/>
      <c r="AR26" s="95"/>
      <c r="AS26" s="95"/>
      <c r="AT26" s="95"/>
      <c r="AU26" s="95"/>
      <c r="AV26" s="95"/>
      <c r="AW26" s="95"/>
      <c r="AX26" s="95"/>
      <c r="AY26" s="95"/>
    </row>
    <row r="27" spans="1:51" customFormat="1" ht="13.5" customHeight="1">
      <c r="A27" s="4"/>
      <c r="B27" s="273"/>
      <c r="C27" s="274"/>
      <c r="D27" s="274"/>
      <c r="E27" s="274"/>
      <c r="F27" s="274"/>
      <c r="G27" s="274"/>
      <c r="H27" s="274"/>
      <c r="I27" s="274"/>
      <c r="J27" s="274"/>
      <c r="K27" s="274"/>
      <c r="L27" s="274"/>
      <c r="M27" s="274"/>
      <c r="N27" s="274"/>
      <c r="O27" s="275"/>
      <c r="P27" s="5"/>
      <c r="Q27" s="5"/>
      <c r="R27" s="4"/>
      <c r="S27" s="4"/>
      <c r="T27" s="225"/>
      <c r="U27" s="4"/>
      <c r="V27" s="95"/>
      <c r="W27" s="95"/>
      <c r="X27" s="170"/>
      <c r="Y27" s="171">
        <v>18</v>
      </c>
      <c r="Z27" s="172">
        <f>'Avoided Costs Master'!C37</f>
        <v>156.94999999999999</v>
      </c>
      <c r="AA27" s="172"/>
      <c r="AB27" s="95"/>
      <c r="AC27" s="95"/>
      <c r="AD27" s="95"/>
      <c r="AE27" s="95"/>
      <c r="AF27" s="95"/>
      <c r="AG27" s="95"/>
      <c r="AH27" s="95"/>
      <c r="AI27" s="95"/>
      <c r="AJ27" s="95"/>
      <c r="AK27" s="95"/>
      <c r="AL27" s="95"/>
      <c r="AM27" s="164"/>
      <c r="AN27" s="164"/>
      <c r="AO27" s="95"/>
      <c r="AP27" s="98">
        <f t="shared" si="0"/>
        <v>0.16666666666666663</v>
      </c>
      <c r="AQ27" s="95"/>
      <c r="AR27" s="95"/>
      <c r="AS27" s="95"/>
      <c r="AT27" s="95"/>
      <c r="AU27" s="95"/>
      <c r="AV27" s="95"/>
      <c r="AW27" s="95"/>
      <c r="AX27" s="95"/>
      <c r="AY27" s="95"/>
    </row>
    <row r="28" spans="1:51" customFormat="1">
      <c r="A28" s="4"/>
      <c r="B28" s="258" t="s">
        <v>101</v>
      </c>
      <c r="C28" s="259"/>
      <c r="D28" s="259"/>
      <c r="E28" s="259"/>
      <c r="F28" s="259"/>
      <c r="G28" s="259"/>
      <c r="H28" s="259"/>
      <c r="I28" s="259"/>
      <c r="J28" s="259"/>
      <c r="K28" s="259"/>
      <c r="L28" s="259"/>
      <c r="M28" s="259"/>
      <c r="N28" s="259"/>
      <c r="O28" s="259"/>
      <c r="P28" s="259"/>
      <c r="Q28" s="259"/>
      <c r="R28" s="259"/>
      <c r="S28" s="259"/>
      <c r="T28" s="260"/>
      <c r="U28" s="4"/>
      <c r="V28" s="95"/>
      <c r="W28" s="95"/>
      <c r="X28" s="173"/>
      <c r="Y28" s="171">
        <v>19</v>
      </c>
      <c r="Z28" s="172">
        <f>'Avoided Costs Master'!C38</f>
        <v>156.94999999999999</v>
      </c>
      <c r="AA28" s="172"/>
      <c r="AB28" s="95"/>
      <c r="AC28" s="95"/>
      <c r="AD28" s="95"/>
      <c r="AE28" s="95"/>
      <c r="AF28" s="95"/>
      <c r="AG28" s="95"/>
      <c r="AH28" s="95"/>
      <c r="AI28" s="95"/>
      <c r="AJ28" s="95"/>
      <c r="AK28" s="95"/>
      <c r="AL28" s="95"/>
      <c r="AM28" s="164"/>
      <c r="AN28" s="164"/>
      <c r="AO28" s="95"/>
      <c r="AP28" s="98">
        <f t="shared" si="0"/>
        <v>0.17708333333333329</v>
      </c>
      <c r="AQ28" s="95"/>
      <c r="AR28" s="95"/>
      <c r="AS28" s="95"/>
      <c r="AT28" s="95"/>
      <c r="AU28" s="95"/>
      <c r="AV28" s="95"/>
      <c r="AW28" s="95"/>
      <c r="AX28" s="95"/>
      <c r="AY28" s="95"/>
    </row>
    <row r="29" spans="1:51">
      <c r="A29" s="4"/>
      <c r="B29" s="21" t="s">
        <v>104</v>
      </c>
      <c r="C29" s="113" t="s">
        <v>105</v>
      </c>
      <c r="D29" s="113" t="s">
        <v>106</v>
      </c>
      <c r="E29" s="6" t="s">
        <v>107</v>
      </c>
      <c r="F29" s="6" t="s">
        <v>108</v>
      </c>
      <c r="G29" s="6" t="s">
        <v>109</v>
      </c>
      <c r="H29" s="6" t="s">
        <v>110</v>
      </c>
      <c r="I29" s="6" t="s">
        <v>111</v>
      </c>
      <c r="J29" s="6" t="s">
        <v>112</v>
      </c>
      <c r="K29" s="6" t="s">
        <v>113</v>
      </c>
      <c r="L29" s="6" t="s">
        <v>114</v>
      </c>
      <c r="M29" s="6" t="s">
        <v>115</v>
      </c>
      <c r="N29" s="6" t="s">
        <v>116</v>
      </c>
      <c r="O29" s="113" t="s">
        <v>117</v>
      </c>
      <c r="P29" s="6" t="s">
        <v>118</v>
      </c>
      <c r="Q29" s="6" t="s">
        <v>119</v>
      </c>
      <c r="R29" s="4"/>
      <c r="S29" s="4"/>
      <c r="T29" s="22"/>
      <c r="U29" s="4"/>
      <c r="X29" s="173"/>
      <c r="Y29" s="171">
        <v>20</v>
      </c>
      <c r="Z29" s="172">
        <f>'Avoided Costs Master'!C39</f>
        <v>156.94999999999999</v>
      </c>
      <c r="AA29" s="172"/>
      <c r="AP29" s="98">
        <f t="shared" si="0"/>
        <v>0.18749999999999994</v>
      </c>
    </row>
    <row r="30" spans="1:51">
      <c r="A30" s="4"/>
      <c r="B30" s="21" t="s">
        <v>120</v>
      </c>
      <c r="C30" s="46">
        <v>0</v>
      </c>
      <c r="D30" s="46">
        <v>0</v>
      </c>
      <c r="E30" s="6">
        <f t="shared" ref="E30:F36" si="1">INT(C30*1440)/60</f>
        <v>0</v>
      </c>
      <c r="F30" s="6">
        <f t="shared" si="1"/>
        <v>0</v>
      </c>
      <c r="G30" s="6">
        <f t="shared" ref="G30:G36" si="2">IF(E30&lt;=6,IF(AND(F30&lt;=6, F30&gt;E30),0,IF(AND(F30&lt;12, F30&gt;6),F30-6,IF(F30&gt;=12,6,IF(F30&lt;=E30,6)))))</f>
        <v>6</v>
      </c>
      <c r="H30" s="6" t="b">
        <f t="shared" ref="H30:H36" si="3">IF(AND(E30&gt;6, E30&lt;=12), IF(AND(F30&lt;E30, F30&lt;=6), 12-E30, IF(AND(F30&lt;E30, F30&gt;6), 12-E30+F30-6, IF(F30&gt;=12, 12-E30, IF(E30=F30, 6, F30-E30)))))</f>
        <v>0</v>
      </c>
      <c r="I30" s="6" t="b">
        <f t="shared" ref="I30:I36" si="4">IF(AND(E30&gt;12, E30&lt;=22), IF(AND(F30&gt;12, F30&lt;E30), 6, IF(AND(F30&gt;12, F30&gt;E30), 0, IF(F30&lt;=6, 0,IF(AND(F30&lt;=12, F30&gt;6), F30-6, IF(E30=F30, 6))))))</f>
        <v>0</v>
      </c>
      <c r="J30" s="6" t="b">
        <f t="shared" ref="J30:J36" si="5">IF(AND(E30&gt;22, E30&lt;=24), IF(F30&lt;=6, 0, IF(AND(F30&gt;6, F30&lt;=12), F30-6, IF(AND(F30&gt;12, F30&lt;E30), 6, IF(AND(F30&gt;12, F30&gt;E30), 0, IF(E30=F30, 6))))))</f>
        <v>0</v>
      </c>
      <c r="K30" s="6">
        <f t="shared" ref="K30:K36" si="6">IF(E30&lt;=6, IF(AND(F30&lt;=12, F30&lt;E30), 10, IF(AND(F30&lt;=12, F30&gt;E30), 0, IF(AND(F30&gt;12, F30&lt;=22), F30-12, IF(F30&gt;22, 10, IF(E30=F30,10))))))</f>
        <v>10</v>
      </c>
      <c r="L30" s="6" t="b">
        <f t="shared" ref="L30:L36" si="7">IF(AND(E30&gt;6,E30&lt;=12),IF(AND(F30&lt;12,F30&lt;E30),10,IF(AND(F30&lt;12,F30&gt;E30),0,IF(AND(F30&gt;12,F30&lt;=22),F30-12,IF(F30&gt;22,10, IF(E30=F30, 10))))))</f>
        <v>0</v>
      </c>
      <c r="M30" s="6" t="b">
        <f t="shared" ref="M30:M36" si="8">IF(AND(E30&gt;12, E30&lt;=22), IF(F30&lt;=12, 22-E30, IF(AND(F30&gt;12, F30&lt;E30), 22-E30+F30-12, IF(AND(F30&gt;12, F30&lt;=22, F30&gt;E30), F30-E30, IF(F30&gt;22, 22-E30,IF(E30=F30, 10))))))</f>
        <v>0</v>
      </c>
      <c r="N30" s="6" t="b">
        <f t="shared" ref="N30:N36" si="9">IF(E30&gt;22, IF(F30&lt;=12, 0, IF(AND(F30&gt;12, F30&lt;=22), F30-12, IF(AND(F30&gt;22, F30&lt;E30), 10,  IF(AND(F30&gt;22, F30&gt;E30), 0, IF(E30=F30, 10))))))</f>
        <v>0</v>
      </c>
      <c r="O30" s="114">
        <f t="shared" ref="O30:O36" si="10">IF(OR($C30="",$D30=""),0,IF(F30&gt;E30, F30-E30, 24-E30+F30))</f>
        <v>24</v>
      </c>
      <c r="P30" s="6">
        <f t="shared" ref="P30:P35" si="11">IF(OR($C30="",$D30=""),0,SUM(G30:N30))</f>
        <v>16</v>
      </c>
      <c r="Q30" s="6">
        <f t="shared" ref="Q30:Q36" si="12">O30-P30</f>
        <v>8</v>
      </c>
      <c r="R30" s="47">
        <v>0</v>
      </c>
      <c r="S30" s="23" t="s">
        <v>121</v>
      </c>
      <c r="T30" s="22"/>
      <c r="U30" s="4"/>
      <c r="X30" s="173"/>
      <c r="Y30" s="171">
        <v>21</v>
      </c>
      <c r="Z30" s="172">
        <f>'Avoided Costs Master'!C40</f>
        <v>156.94999999999999</v>
      </c>
      <c r="AA30" s="172"/>
      <c r="AP30" s="98">
        <f t="shared" si="0"/>
        <v>0.1979166666666666</v>
      </c>
    </row>
    <row r="31" spans="1:51">
      <c r="A31" s="4"/>
      <c r="B31" s="21" t="s">
        <v>122</v>
      </c>
      <c r="C31" s="46">
        <v>0</v>
      </c>
      <c r="D31" s="46">
        <v>0</v>
      </c>
      <c r="E31" s="6">
        <f t="shared" si="1"/>
        <v>0</v>
      </c>
      <c r="F31" s="6">
        <f t="shared" si="1"/>
        <v>0</v>
      </c>
      <c r="G31" s="6">
        <f t="shared" si="2"/>
        <v>6</v>
      </c>
      <c r="H31" s="6" t="b">
        <f t="shared" si="3"/>
        <v>0</v>
      </c>
      <c r="I31" s="6" t="b">
        <f t="shared" si="4"/>
        <v>0</v>
      </c>
      <c r="J31" s="6" t="b">
        <f t="shared" si="5"/>
        <v>0</v>
      </c>
      <c r="K31" s="6">
        <f t="shared" si="6"/>
        <v>10</v>
      </c>
      <c r="L31" s="6" t="b">
        <f t="shared" si="7"/>
        <v>0</v>
      </c>
      <c r="M31" s="6" t="b">
        <f t="shared" si="8"/>
        <v>0</v>
      </c>
      <c r="N31" s="6" t="b">
        <f t="shared" si="9"/>
        <v>0</v>
      </c>
      <c r="O31" s="114">
        <f t="shared" si="10"/>
        <v>24</v>
      </c>
      <c r="P31" s="6">
        <f t="shared" si="11"/>
        <v>16</v>
      </c>
      <c r="Q31" s="6">
        <f t="shared" si="12"/>
        <v>8</v>
      </c>
      <c r="R31" s="114">
        <f>R30/7</f>
        <v>0</v>
      </c>
      <c r="S31" s="23" t="s">
        <v>123</v>
      </c>
      <c r="T31" s="23"/>
      <c r="U31" s="4"/>
      <c r="X31" s="173"/>
      <c r="Y31" s="171">
        <v>22</v>
      </c>
      <c r="Z31" s="172">
        <f>'Avoided Costs Master'!C41</f>
        <v>156.94999999999999</v>
      </c>
      <c r="AA31" s="172"/>
      <c r="AP31" s="98">
        <f t="shared" si="0"/>
        <v>0.20833333333333326</v>
      </c>
    </row>
    <row r="32" spans="1:51">
      <c r="A32" s="4"/>
      <c r="B32" s="21" t="s">
        <v>126</v>
      </c>
      <c r="C32" s="46">
        <v>0</v>
      </c>
      <c r="D32" s="46">
        <v>0</v>
      </c>
      <c r="E32" s="6">
        <f t="shared" si="1"/>
        <v>0</v>
      </c>
      <c r="F32" s="6">
        <f t="shared" si="1"/>
        <v>0</v>
      </c>
      <c r="G32" s="6">
        <f t="shared" si="2"/>
        <v>6</v>
      </c>
      <c r="H32" s="6" t="b">
        <f t="shared" si="3"/>
        <v>0</v>
      </c>
      <c r="I32" s="6" t="b">
        <f t="shared" si="4"/>
        <v>0</v>
      </c>
      <c r="J32" s="6" t="b">
        <f t="shared" si="5"/>
        <v>0</v>
      </c>
      <c r="K32" s="6">
        <f t="shared" si="6"/>
        <v>10</v>
      </c>
      <c r="L32" s="6" t="b">
        <f t="shared" si="7"/>
        <v>0</v>
      </c>
      <c r="M32" s="6" t="b">
        <f t="shared" si="8"/>
        <v>0</v>
      </c>
      <c r="N32" s="6" t="b">
        <f t="shared" si="9"/>
        <v>0</v>
      </c>
      <c r="O32" s="114">
        <f t="shared" si="10"/>
        <v>24</v>
      </c>
      <c r="P32" s="6">
        <f t="shared" si="11"/>
        <v>16</v>
      </c>
      <c r="Q32" s="6">
        <f t="shared" si="12"/>
        <v>8</v>
      </c>
      <c r="R32" s="115"/>
      <c r="S32" s="115"/>
      <c r="T32" s="22"/>
      <c r="U32" s="4"/>
      <c r="X32" s="173"/>
      <c r="Y32" s="171">
        <v>23</v>
      </c>
      <c r="Z32" s="172">
        <f>'Avoided Costs Master'!C42</f>
        <v>156.94999999999999</v>
      </c>
      <c r="AA32" s="172"/>
      <c r="AP32" s="98">
        <f t="shared" si="0"/>
        <v>0.21874999999999992</v>
      </c>
    </row>
    <row r="33" spans="1:42">
      <c r="A33" s="4"/>
      <c r="B33" s="21" t="s">
        <v>127</v>
      </c>
      <c r="C33" s="46">
        <v>0</v>
      </c>
      <c r="D33" s="46">
        <v>0</v>
      </c>
      <c r="E33" s="6">
        <f t="shared" si="1"/>
        <v>0</v>
      </c>
      <c r="F33" s="6">
        <f t="shared" si="1"/>
        <v>0</v>
      </c>
      <c r="G33" s="6">
        <f t="shared" si="2"/>
        <v>6</v>
      </c>
      <c r="H33" s="6" t="b">
        <f t="shared" si="3"/>
        <v>0</v>
      </c>
      <c r="I33" s="6" t="b">
        <f t="shared" si="4"/>
        <v>0</v>
      </c>
      <c r="J33" s="6" t="b">
        <f t="shared" si="5"/>
        <v>0</v>
      </c>
      <c r="K33" s="6">
        <f t="shared" si="6"/>
        <v>10</v>
      </c>
      <c r="L33" s="6" t="b">
        <f t="shared" si="7"/>
        <v>0</v>
      </c>
      <c r="M33" s="6" t="b">
        <f t="shared" si="8"/>
        <v>0</v>
      </c>
      <c r="N33" s="6" t="b">
        <f t="shared" si="9"/>
        <v>0</v>
      </c>
      <c r="O33" s="114">
        <f t="shared" si="10"/>
        <v>24</v>
      </c>
      <c r="P33" s="6">
        <f t="shared" si="11"/>
        <v>16</v>
      </c>
      <c r="Q33" s="6">
        <f t="shared" si="12"/>
        <v>8</v>
      </c>
      <c r="R33" s="115"/>
      <c r="S33" s="116" t="s">
        <v>128</v>
      </c>
      <c r="T33" s="24">
        <f>IF(T34&gt;0,(52.143-R31),0)</f>
        <v>52.143000000000001</v>
      </c>
      <c r="U33" s="4"/>
      <c r="X33" s="173"/>
      <c r="Y33" s="171">
        <v>24</v>
      </c>
      <c r="Z33" s="172">
        <f>'Avoided Costs Master'!C43</f>
        <v>156.94999999999999</v>
      </c>
      <c r="AA33" s="172"/>
      <c r="AP33" s="98">
        <f t="shared" si="0"/>
        <v>0.22916666666666657</v>
      </c>
    </row>
    <row r="34" spans="1:42">
      <c r="A34" s="4"/>
      <c r="B34" s="21" t="s">
        <v>130</v>
      </c>
      <c r="C34" s="46">
        <v>0</v>
      </c>
      <c r="D34" s="46">
        <v>0</v>
      </c>
      <c r="E34" s="6">
        <f t="shared" si="1"/>
        <v>0</v>
      </c>
      <c r="F34" s="6">
        <f t="shared" si="1"/>
        <v>0</v>
      </c>
      <c r="G34" s="6">
        <f t="shared" si="2"/>
        <v>6</v>
      </c>
      <c r="H34" s="6" t="b">
        <f t="shared" si="3"/>
        <v>0</v>
      </c>
      <c r="I34" s="6" t="b">
        <f t="shared" si="4"/>
        <v>0</v>
      </c>
      <c r="J34" s="6" t="b">
        <f t="shared" si="5"/>
        <v>0</v>
      </c>
      <c r="K34" s="6">
        <f t="shared" si="6"/>
        <v>10</v>
      </c>
      <c r="L34" s="6" t="b">
        <f t="shared" si="7"/>
        <v>0</v>
      </c>
      <c r="M34" s="6" t="b">
        <f t="shared" si="8"/>
        <v>0</v>
      </c>
      <c r="N34" s="6" t="b">
        <f t="shared" si="9"/>
        <v>0</v>
      </c>
      <c r="O34" s="114">
        <f t="shared" si="10"/>
        <v>24</v>
      </c>
      <c r="P34" s="6">
        <f t="shared" si="11"/>
        <v>16</v>
      </c>
      <c r="Q34" s="6">
        <f t="shared" si="12"/>
        <v>8</v>
      </c>
      <c r="R34" s="115"/>
      <c r="S34" s="116" t="s">
        <v>131</v>
      </c>
      <c r="T34" s="24">
        <f>P37+Q37</f>
        <v>168</v>
      </c>
      <c r="U34" s="4"/>
      <c r="X34" s="173"/>
      <c r="Y34" s="171">
        <v>25</v>
      </c>
      <c r="Z34" s="172">
        <f>'Avoided Costs Master'!C44</f>
        <v>156.94999999999999</v>
      </c>
      <c r="AA34" s="172"/>
      <c r="AP34" s="98">
        <f t="shared" si="0"/>
        <v>0.23958333333333323</v>
      </c>
    </row>
    <row r="35" spans="1:42">
      <c r="A35" s="4"/>
      <c r="B35" s="21" t="s">
        <v>132</v>
      </c>
      <c r="C35" s="46">
        <v>0</v>
      </c>
      <c r="D35" s="46">
        <v>0</v>
      </c>
      <c r="E35" s="6">
        <f t="shared" si="1"/>
        <v>0</v>
      </c>
      <c r="F35" s="6">
        <f t="shared" si="1"/>
        <v>0</v>
      </c>
      <c r="G35" s="6">
        <f t="shared" si="2"/>
        <v>6</v>
      </c>
      <c r="H35" s="6" t="b">
        <f t="shared" si="3"/>
        <v>0</v>
      </c>
      <c r="I35" s="6" t="b">
        <f t="shared" si="4"/>
        <v>0</v>
      </c>
      <c r="J35" s="6" t="b">
        <f t="shared" si="5"/>
        <v>0</v>
      </c>
      <c r="K35" s="6">
        <f t="shared" si="6"/>
        <v>10</v>
      </c>
      <c r="L35" s="6" t="b">
        <f t="shared" si="7"/>
        <v>0</v>
      </c>
      <c r="M35" s="6" t="b">
        <f t="shared" si="8"/>
        <v>0</v>
      </c>
      <c r="N35" s="6" t="b">
        <f t="shared" si="9"/>
        <v>0</v>
      </c>
      <c r="O35" s="114">
        <f t="shared" si="10"/>
        <v>24</v>
      </c>
      <c r="P35" s="6">
        <f t="shared" si="11"/>
        <v>16</v>
      </c>
      <c r="Q35" s="6">
        <f t="shared" si="12"/>
        <v>8</v>
      </c>
      <c r="R35" s="115"/>
      <c r="S35" s="116" t="s">
        <v>133</v>
      </c>
      <c r="T35" s="24">
        <f>P38+Q38</f>
        <v>8760.0240000000013</v>
      </c>
      <c r="U35" s="4"/>
      <c r="X35" s="173"/>
      <c r="Y35" s="171">
        <v>26</v>
      </c>
      <c r="Z35" s="172">
        <f>'Avoided Costs Master'!C45</f>
        <v>156.94999999999999</v>
      </c>
      <c r="AA35" s="172"/>
      <c r="AP35" s="98">
        <f t="shared" si="0"/>
        <v>0.24999999999999989</v>
      </c>
    </row>
    <row r="36" spans="1:42" ht="13.9" thickBot="1">
      <c r="A36" s="4"/>
      <c r="B36" s="25" t="s">
        <v>134</v>
      </c>
      <c r="C36" s="55">
        <v>0</v>
      </c>
      <c r="D36" s="55">
        <v>0</v>
      </c>
      <c r="E36" s="7">
        <f t="shared" si="1"/>
        <v>0</v>
      </c>
      <c r="F36" s="7">
        <f t="shared" si="1"/>
        <v>0</v>
      </c>
      <c r="G36" s="7">
        <f t="shared" si="2"/>
        <v>6</v>
      </c>
      <c r="H36" s="7" t="b">
        <f t="shared" si="3"/>
        <v>0</v>
      </c>
      <c r="I36" s="7" t="b">
        <f t="shared" si="4"/>
        <v>0</v>
      </c>
      <c r="J36" s="7" t="b">
        <f t="shared" si="5"/>
        <v>0</v>
      </c>
      <c r="K36" s="7">
        <f t="shared" si="6"/>
        <v>10</v>
      </c>
      <c r="L36" s="7" t="b">
        <f t="shared" si="7"/>
        <v>0</v>
      </c>
      <c r="M36" s="7" t="b">
        <f t="shared" si="8"/>
        <v>0</v>
      </c>
      <c r="N36" s="7" t="b">
        <f t="shared" si="9"/>
        <v>0</v>
      </c>
      <c r="O36" s="57">
        <f t="shared" si="10"/>
        <v>24</v>
      </c>
      <c r="P36" s="7">
        <v>0</v>
      </c>
      <c r="Q36" s="7">
        <f t="shared" si="12"/>
        <v>24</v>
      </c>
      <c r="R36" s="26"/>
      <c r="S36" s="26"/>
      <c r="T36" s="27"/>
      <c r="U36" s="4"/>
      <c r="X36" s="173"/>
      <c r="Y36" s="171">
        <v>27</v>
      </c>
      <c r="Z36" s="172">
        <f>'Avoided Costs Master'!C46</f>
        <v>156.94999999999999</v>
      </c>
      <c r="AA36" s="172"/>
      <c r="AP36" s="98">
        <f t="shared" si="0"/>
        <v>0.26041666666666657</v>
      </c>
    </row>
    <row r="37" spans="1:42">
      <c r="A37" s="4"/>
      <c r="B37" s="4"/>
      <c r="C37" s="5"/>
      <c r="D37" s="5"/>
      <c r="E37" s="28"/>
      <c r="F37" s="28"/>
      <c r="G37" s="28"/>
      <c r="H37" s="28"/>
      <c r="I37" s="29"/>
      <c r="J37" s="29"/>
      <c r="K37" s="29"/>
      <c r="L37" s="29"/>
      <c r="M37" s="29"/>
      <c r="N37" s="29"/>
      <c r="O37" s="5"/>
      <c r="P37" s="29">
        <f>SUM(P30:P36)</f>
        <v>96</v>
      </c>
      <c r="Q37" s="29">
        <f>SUM(Q30:Q36)</f>
        <v>72</v>
      </c>
      <c r="R37" s="30"/>
      <c r="S37" s="30"/>
      <c r="T37" s="30"/>
      <c r="U37" s="4"/>
      <c r="X37" s="173"/>
      <c r="Y37" s="171">
        <v>28</v>
      </c>
      <c r="Z37" s="172">
        <f>'Avoided Costs Master'!C47</f>
        <v>156.94999999999999</v>
      </c>
      <c r="AA37" s="172"/>
      <c r="AP37" s="98">
        <f t="shared" si="0"/>
        <v>0.27083333333333326</v>
      </c>
    </row>
    <row r="38" spans="1:42" hidden="1">
      <c r="A38" s="4"/>
      <c r="B38" s="4"/>
      <c r="C38" s="5"/>
      <c r="D38" s="5"/>
      <c r="E38" s="28"/>
      <c r="F38" s="28"/>
      <c r="G38" s="28"/>
      <c r="H38" s="28"/>
      <c r="I38" s="31"/>
      <c r="J38" s="31"/>
      <c r="K38" s="28"/>
      <c r="L38" s="28"/>
      <c r="M38" s="28"/>
      <c r="N38" s="28"/>
      <c r="O38" s="5"/>
      <c r="P38" s="31">
        <f>P37*T33</f>
        <v>5005.7280000000001</v>
      </c>
      <c r="Q38" s="31">
        <f>T33*Q37</f>
        <v>3754.2960000000003</v>
      </c>
      <c r="R38" s="30"/>
      <c r="S38" s="30"/>
      <c r="T38" s="30"/>
      <c r="U38" s="4"/>
      <c r="X38" s="173"/>
      <c r="Y38" s="171">
        <v>29</v>
      </c>
      <c r="Z38" s="172">
        <f>'Avoided Costs Master'!C48</f>
        <v>156.94999999999999</v>
      </c>
      <c r="AA38" s="172"/>
      <c r="AP38" s="98">
        <f t="shared" si="0"/>
        <v>0.28124999999999994</v>
      </c>
    </row>
    <row r="39" spans="1:42" hidden="1">
      <c r="A39" s="4"/>
      <c r="B39" s="4"/>
      <c r="C39" s="4"/>
      <c r="D39" s="4"/>
      <c r="E39" s="4"/>
      <c r="F39" s="4"/>
      <c r="G39" s="4"/>
      <c r="H39" s="4"/>
      <c r="I39" s="4"/>
      <c r="J39" s="4"/>
      <c r="K39" s="4"/>
      <c r="L39" s="4"/>
      <c r="M39" s="4"/>
      <c r="N39" s="4"/>
      <c r="O39" s="4"/>
      <c r="P39" s="4"/>
      <c r="Q39" s="4"/>
      <c r="R39" s="4"/>
      <c r="S39" s="4"/>
      <c r="T39" s="4"/>
      <c r="U39" s="4"/>
      <c r="X39" s="173"/>
      <c r="Y39" s="171">
        <v>30</v>
      </c>
      <c r="Z39" s="172">
        <f>'Avoided Costs Master'!C49</f>
        <v>156.94999999999999</v>
      </c>
      <c r="AA39" s="172"/>
      <c r="AP39" s="98">
        <f t="shared" si="0"/>
        <v>0.29166666666666663</v>
      </c>
    </row>
    <row r="40" spans="1:42" hidden="1">
      <c r="A40" s="4"/>
      <c r="B40" s="4"/>
      <c r="C40" s="4"/>
      <c r="D40" s="4"/>
      <c r="E40" s="4"/>
      <c r="F40" s="4"/>
      <c r="G40" s="4"/>
      <c r="H40" s="4"/>
      <c r="I40" s="4"/>
      <c r="J40" s="4"/>
      <c r="K40" s="4"/>
      <c r="L40" s="4"/>
      <c r="M40" s="4"/>
      <c r="N40" s="4"/>
      <c r="O40" s="4"/>
      <c r="P40" s="4"/>
      <c r="Q40" s="4"/>
      <c r="R40" s="4"/>
      <c r="S40" s="4"/>
      <c r="T40" s="4"/>
      <c r="U40" s="4"/>
      <c r="X40" s="173"/>
      <c r="Y40" s="171"/>
      <c r="Z40" s="174"/>
      <c r="AA40" s="174"/>
      <c r="AP40" s="98">
        <f t="shared" si="0"/>
        <v>0.30208333333333331</v>
      </c>
    </row>
    <row r="41" spans="1:42" hidden="1">
      <c r="A41" s="4"/>
      <c r="B41" s="4"/>
      <c r="C41" s="4"/>
      <c r="D41" s="4"/>
      <c r="E41" s="4"/>
      <c r="F41" s="4"/>
      <c r="G41" s="4"/>
      <c r="H41" s="4"/>
      <c r="I41" s="4"/>
      <c r="J41" s="4"/>
      <c r="K41" s="4"/>
      <c r="L41" s="4"/>
      <c r="M41" s="4"/>
      <c r="N41" s="4"/>
      <c r="O41" s="4"/>
      <c r="P41" s="4"/>
      <c r="Q41" s="4"/>
      <c r="R41" s="4"/>
      <c r="S41" s="4"/>
      <c r="T41" s="4"/>
      <c r="U41" s="4"/>
      <c r="X41" s="166"/>
      <c r="Y41" s="166"/>
      <c r="Z41" s="166"/>
      <c r="AA41" s="166"/>
      <c r="AP41" s="98">
        <f t="shared" si="0"/>
        <v>0.3125</v>
      </c>
    </row>
    <row r="42" spans="1:42" ht="144.6" hidden="1">
      <c r="A42" s="4"/>
      <c r="B42" s="4"/>
      <c r="C42" s="4"/>
      <c r="D42" s="4"/>
      <c r="E42" s="4"/>
      <c r="F42" s="4"/>
      <c r="G42" s="4"/>
      <c r="H42" s="4"/>
      <c r="I42" s="4"/>
      <c r="J42" s="4"/>
      <c r="K42" s="4"/>
      <c r="L42" s="4"/>
      <c r="M42" s="4"/>
      <c r="N42" s="4"/>
      <c r="O42" s="4"/>
      <c r="P42" s="4"/>
      <c r="Q42" s="4"/>
      <c r="R42" s="4"/>
      <c r="S42" s="4"/>
      <c r="T42" s="4"/>
      <c r="U42" s="4"/>
      <c r="V42" s="165" t="s">
        <v>44</v>
      </c>
      <c r="W42" s="165" t="s">
        <v>45</v>
      </c>
      <c r="X42" s="165" t="s">
        <v>46</v>
      </c>
      <c r="Y42" s="165" t="s">
        <v>47</v>
      </c>
      <c r="Z42" s="165" t="s">
        <v>48</v>
      </c>
      <c r="AA42" s="165" t="s">
        <v>49</v>
      </c>
      <c r="AB42" s="165" t="s">
        <v>50</v>
      </c>
      <c r="AC42" s="165" t="s">
        <v>51</v>
      </c>
      <c r="AP42" s="98">
        <f t="shared" si="0"/>
        <v>0.32291666666666669</v>
      </c>
    </row>
    <row r="43" spans="1:42" ht="15.6" hidden="1" customHeight="1">
      <c r="A43" s="4"/>
      <c r="B43" s="4"/>
      <c r="C43" s="4"/>
      <c r="D43" s="4"/>
      <c r="E43" s="4"/>
      <c r="F43" s="4"/>
      <c r="G43" s="4"/>
      <c r="H43" s="4"/>
      <c r="I43" s="4"/>
      <c r="J43" s="4"/>
      <c r="K43" s="4"/>
      <c r="L43" s="4"/>
      <c r="M43" s="4"/>
      <c r="N43" s="4"/>
      <c r="O43" s="4"/>
      <c r="P43" s="4"/>
      <c r="Q43" s="4"/>
      <c r="R43" s="4"/>
      <c r="S43" s="4"/>
      <c r="T43" s="4"/>
      <c r="U43" s="4"/>
      <c r="V43" s="226">
        <f>_xlfn.XLOOKUP(R57,AN11:AN20,AM11:AM20)</f>
        <v>0</v>
      </c>
      <c r="W43" s="180" t="str">
        <f>IF(T55="","",T55)</f>
        <v/>
      </c>
      <c r="X43" s="181" t="e">
        <f>IF(W43="",_xlfn.XLOOKUP(R55,Category,AL11:AL19),IF(W43&gt;30,30,W43))</f>
        <v>#N/A</v>
      </c>
      <c r="Y43" s="182">
        <f>V43*Z43</f>
        <v>0</v>
      </c>
      <c r="Z43" s="183">
        <f>R59</f>
        <v>0</v>
      </c>
      <c r="AA43" s="175" t="str" cm="1">
        <f t="array" ref="AA43">IF(P61&gt;0,NPV($X$80,$Y43*(1+$X$81)*(1+$X$83)*$Z$48:INDEX($Z$48:$Z$77,MATCH($X43,Y48:Y77,0)))+NPV($X$80,$Z43*(1+$X$82)*$AA$48:INDEX($AA$48:$AA$77,MATCH($X43,Y48:Y77,0))),"")</f>
        <v/>
      </c>
      <c r="AB43" s="184">
        <f>R63</f>
        <v>0</v>
      </c>
      <c r="AC43" s="183" t="str">
        <f>IF(P61=0,"",AA43/(AB43+(X84*Z43)))</f>
        <v/>
      </c>
      <c r="AD43" s="163"/>
      <c r="AP43" s="98">
        <f t="shared" si="0"/>
        <v>0.33333333333333337</v>
      </c>
    </row>
    <row r="44" spans="1:42" ht="15.6" hidden="1" customHeight="1">
      <c r="A44" s="4"/>
      <c r="B44" s="4"/>
      <c r="C44" s="4"/>
      <c r="D44" s="4"/>
      <c r="E44" s="4"/>
      <c r="F44" s="4"/>
      <c r="G44" s="4"/>
      <c r="H44" s="4"/>
      <c r="I44" s="4"/>
      <c r="J44" s="4"/>
      <c r="K44" s="4"/>
      <c r="L44" s="4"/>
      <c r="M44" s="4"/>
      <c r="N44" s="4"/>
      <c r="O44" s="4"/>
      <c r="P44" s="4"/>
      <c r="Q44" s="4"/>
      <c r="R44" s="4"/>
      <c r="S44" s="4"/>
      <c r="T44" s="4"/>
      <c r="U44" s="4"/>
      <c r="AP44" s="98">
        <f t="shared" si="0"/>
        <v>0.34375000000000006</v>
      </c>
    </row>
    <row r="45" spans="1:42" ht="15.6" hidden="1" customHeight="1">
      <c r="A45" s="4"/>
      <c r="B45" s="4"/>
      <c r="C45" s="4"/>
      <c r="D45" s="4"/>
      <c r="E45" s="4"/>
      <c r="F45" s="4"/>
      <c r="G45" s="4"/>
      <c r="H45" s="4"/>
      <c r="I45" s="4"/>
      <c r="J45" s="4"/>
      <c r="K45" s="4"/>
      <c r="L45" s="4"/>
      <c r="M45" s="4"/>
      <c r="N45" s="4"/>
      <c r="O45" s="4"/>
      <c r="P45" s="4"/>
      <c r="Q45" s="4"/>
      <c r="R45" s="4"/>
      <c r="S45" s="4"/>
      <c r="T45" s="4"/>
      <c r="U45" s="4"/>
      <c r="X45" s="167"/>
      <c r="Y45" s="167"/>
      <c r="Z45" s="167"/>
      <c r="AA45" s="168"/>
      <c r="AP45" s="98">
        <f t="shared" si="0"/>
        <v>0.35416666666666674</v>
      </c>
    </row>
    <row r="46" spans="1:42" ht="15.6" hidden="1" customHeight="1">
      <c r="A46" s="4"/>
      <c r="B46" s="4"/>
      <c r="C46" s="4"/>
      <c r="D46" s="4"/>
      <c r="E46" s="4"/>
      <c r="F46" s="4"/>
      <c r="G46" s="4"/>
      <c r="H46" s="4"/>
      <c r="I46" s="4"/>
      <c r="J46" s="4"/>
      <c r="K46" s="4"/>
      <c r="L46" s="4"/>
      <c r="M46" s="4"/>
      <c r="N46" s="4"/>
      <c r="O46" s="4"/>
      <c r="P46" s="4"/>
      <c r="Q46" s="4"/>
      <c r="R46" s="4"/>
      <c r="S46" s="4"/>
      <c r="T46" s="4"/>
      <c r="U46" s="4"/>
      <c r="X46" s="167"/>
      <c r="Y46" s="168" t="s">
        <v>61</v>
      </c>
      <c r="Z46" s="169" t="s">
        <v>62</v>
      </c>
      <c r="AA46" s="169" t="s">
        <v>63</v>
      </c>
      <c r="AP46" s="98">
        <f t="shared" si="0"/>
        <v>0.36458333333333343</v>
      </c>
    </row>
    <row r="47" spans="1:42" ht="15.6" hidden="1" customHeight="1">
      <c r="A47" s="4"/>
      <c r="B47" s="4"/>
      <c r="C47" s="4"/>
      <c r="D47" s="4"/>
      <c r="E47" s="4"/>
      <c r="F47" s="4"/>
      <c r="G47" s="4"/>
      <c r="H47" s="4"/>
      <c r="I47" s="4"/>
      <c r="J47" s="4"/>
      <c r="K47" s="4"/>
      <c r="L47" s="4"/>
      <c r="M47" s="4"/>
      <c r="N47" s="4"/>
      <c r="O47" s="4"/>
      <c r="P47" s="4"/>
      <c r="Q47" s="4"/>
      <c r="R47" s="4"/>
      <c r="S47" s="4"/>
      <c r="T47" s="4"/>
      <c r="U47" s="4"/>
      <c r="X47" s="167"/>
      <c r="Y47" s="168"/>
      <c r="Z47" s="168"/>
      <c r="AA47" s="168"/>
      <c r="AP47" s="98">
        <f t="shared" si="0"/>
        <v>0.37500000000000011</v>
      </c>
    </row>
    <row r="48" spans="1:42" ht="15.6" hidden="1" customHeight="1">
      <c r="A48" s="4"/>
      <c r="B48" s="4"/>
      <c r="C48" s="4"/>
      <c r="D48" s="4"/>
      <c r="E48" s="4"/>
      <c r="F48" s="4"/>
      <c r="G48" s="4"/>
      <c r="H48" s="4"/>
      <c r="I48" s="4"/>
      <c r="J48" s="4"/>
      <c r="K48" s="4"/>
      <c r="L48" s="4"/>
      <c r="M48" s="4"/>
      <c r="N48" s="4"/>
      <c r="O48" s="4"/>
      <c r="P48" s="4"/>
      <c r="Q48" s="4"/>
      <c r="R48" s="4"/>
      <c r="S48" s="4"/>
      <c r="T48" s="4"/>
      <c r="U48" s="4"/>
      <c r="X48" s="170"/>
      <c r="Y48" s="171">
        <v>1</v>
      </c>
      <c r="Z48" s="172">
        <f>'Avoided Costs Master'!C20</f>
        <v>71.260000000000005</v>
      </c>
      <c r="AA48" s="172" t="e" cm="1">
        <f t="array" ref="AA48">INDEX('Avoided Costs Master'!D20:N49,0,MATCH(R57,'Avoided Costs Master'!D19:N19,0))</f>
        <v>#N/A</v>
      </c>
      <c r="AP48" s="98">
        <f t="shared" si="0"/>
        <v>0.3854166666666668</v>
      </c>
    </row>
    <row r="49" spans="1:51" ht="15.6" hidden="1" customHeight="1">
      <c r="A49" s="4"/>
      <c r="B49" s="4"/>
      <c r="C49" s="4"/>
      <c r="D49" s="4"/>
      <c r="E49" s="4"/>
      <c r="F49" s="4"/>
      <c r="G49" s="4"/>
      <c r="H49" s="4"/>
      <c r="I49" s="4"/>
      <c r="J49" s="4"/>
      <c r="K49" s="4"/>
      <c r="L49" s="4"/>
      <c r="M49" s="4"/>
      <c r="N49" s="4"/>
      <c r="O49" s="4"/>
      <c r="P49" s="4"/>
      <c r="Q49" s="4"/>
      <c r="R49" s="4"/>
      <c r="S49" s="4"/>
      <c r="T49" s="4"/>
      <c r="U49" s="4"/>
      <c r="X49" s="170"/>
      <c r="Y49" s="171">
        <v>2</v>
      </c>
      <c r="Z49" s="172">
        <f>'Avoided Costs Master'!C21</f>
        <v>72.760000000000005</v>
      </c>
      <c r="AA49" s="172"/>
      <c r="AP49" s="98">
        <f t="shared" si="0"/>
        <v>0.39583333333333348</v>
      </c>
    </row>
    <row r="50" spans="1:51" ht="15.6" hidden="1" customHeight="1">
      <c r="A50" s="4"/>
      <c r="B50" s="4"/>
      <c r="C50" s="4"/>
      <c r="D50" s="4"/>
      <c r="E50" s="4"/>
      <c r="F50" s="4"/>
      <c r="G50" s="4"/>
      <c r="H50" s="4"/>
      <c r="I50" s="4"/>
      <c r="J50" s="4"/>
      <c r="K50" s="4"/>
      <c r="L50" s="4"/>
      <c r="M50" s="4"/>
      <c r="N50" s="4"/>
      <c r="O50" s="4"/>
      <c r="P50" s="4"/>
      <c r="Q50" s="4"/>
      <c r="R50" s="4"/>
      <c r="S50" s="4"/>
      <c r="T50" s="4"/>
      <c r="U50" s="4"/>
      <c r="X50" s="170"/>
      <c r="Y50" s="171">
        <v>3</v>
      </c>
      <c r="Z50" s="172">
        <f>'Avoided Costs Master'!C22</f>
        <v>63.61</v>
      </c>
      <c r="AA50" s="172"/>
      <c r="AP50" s="98">
        <f t="shared" si="0"/>
        <v>0.40625000000000017</v>
      </c>
    </row>
    <row r="51" spans="1:51" ht="15.6" hidden="1" customHeight="1">
      <c r="A51" s="4"/>
      <c r="B51" s="4"/>
      <c r="C51" s="4"/>
      <c r="D51" s="4"/>
      <c r="E51" s="4"/>
      <c r="F51" s="4"/>
      <c r="G51" s="4"/>
      <c r="H51" s="4"/>
      <c r="I51" s="4"/>
      <c r="J51" s="4"/>
      <c r="K51" s="4"/>
      <c r="L51" s="4"/>
      <c r="M51" s="4"/>
      <c r="N51" s="4"/>
      <c r="O51" s="4"/>
      <c r="P51" s="4"/>
      <c r="Q51" s="4"/>
      <c r="R51" s="4"/>
      <c r="S51" s="4"/>
      <c r="T51" s="4"/>
      <c r="U51" s="4"/>
      <c r="X51" s="170"/>
      <c r="Y51" s="171">
        <v>4</v>
      </c>
      <c r="Z51" s="172">
        <f>'Avoided Costs Master'!C23</f>
        <v>64.88</v>
      </c>
      <c r="AA51" s="172"/>
      <c r="AP51" s="98">
        <f t="shared" si="0"/>
        <v>0.41666666666666685</v>
      </c>
    </row>
    <row r="52" spans="1:51" ht="15.6" customHeight="1" thickBot="1">
      <c r="A52" s="4"/>
      <c r="B52" s="4"/>
      <c r="C52" s="4"/>
      <c r="D52" s="4"/>
      <c r="E52" s="4"/>
      <c r="F52" s="4"/>
      <c r="G52" s="4"/>
      <c r="H52" s="4"/>
      <c r="I52" s="4"/>
      <c r="J52" s="4"/>
      <c r="K52" s="4"/>
      <c r="L52" s="4"/>
      <c r="M52" s="4"/>
      <c r="N52" s="4"/>
      <c r="O52" s="4"/>
      <c r="P52" s="4"/>
      <c r="Q52" s="4"/>
      <c r="R52" s="4"/>
      <c r="S52" s="4"/>
      <c r="T52" s="4"/>
      <c r="U52" s="4"/>
      <c r="V52" s="100"/>
      <c r="W52" s="100"/>
      <c r="X52" s="170"/>
      <c r="Y52" s="171">
        <v>5</v>
      </c>
      <c r="Z52" s="172">
        <f>'Avoided Costs Master'!C24</f>
        <v>66.180000000000007</v>
      </c>
      <c r="AA52" s="172"/>
      <c r="AB52" s="100"/>
      <c r="AC52" s="100"/>
      <c r="AP52" s="98">
        <f t="shared" si="0"/>
        <v>0.42708333333333354</v>
      </c>
    </row>
    <row r="53" spans="1:51" ht="15.6" customHeight="1">
      <c r="A53" s="4"/>
      <c r="B53" s="67" t="s">
        <v>146</v>
      </c>
      <c r="C53" s="279" t="s">
        <v>53</v>
      </c>
      <c r="D53" s="279"/>
      <c r="E53" s="68"/>
      <c r="F53" s="68"/>
      <c r="G53" s="68"/>
      <c r="H53" s="68"/>
      <c r="I53" s="68"/>
      <c r="J53" s="68"/>
      <c r="K53" s="68"/>
      <c r="L53" s="68"/>
      <c r="M53" s="68"/>
      <c r="N53" s="68"/>
      <c r="O53" s="68"/>
      <c r="P53" s="69"/>
      <c r="Q53" s="69"/>
      <c r="R53" s="70" t="s">
        <v>54</v>
      </c>
      <c r="S53" s="71">
        <v>0.06</v>
      </c>
      <c r="T53" s="72" t="s">
        <v>55</v>
      </c>
      <c r="U53" s="4"/>
      <c r="V53" s="100"/>
      <c r="W53" s="100"/>
      <c r="X53" s="170"/>
      <c r="Y53" s="171">
        <v>6</v>
      </c>
      <c r="Z53" s="172">
        <f>'Avoided Costs Master'!C25</f>
        <v>61.88</v>
      </c>
      <c r="AA53" s="172"/>
      <c r="AB53" s="100"/>
      <c r="AC53" s="100"/>
      <c r="AP53" s="98">
        <f t="shared" si="0"/>
        <v>0.43750000000000022</v>
      </c>
    </row>
    <row r="54" spans="1:51">
      <c r="A54" s="4"/>
      <c r="B54" s="265" t="s">
        <v>56</v>
      </c>
      <c r="C54" s="266"/>
      <c r="D54" s="266"/>
      <c r="E54" s="266"/>
      <c r="F54" s="266"/>
      <c r="G54" s="266"/>
      <c r="H54" s="266"/>
      <c r="I54" s="266"/>
      <c r="J54" s="266"/>
      <c r="K54" s="266"/>
      <c r="L54" s="266"/>
      <c r="M54" s="266"/>
      <c r="N54" s="266"/>
      <c r="O54" s="266"/>
      <c r="P54" s="117"/>
      <c r="Q54" s="117"/>
      <c r="R54" s="293" t="s">
        <v>57</v>
      </c>
      <c r="S54" s="293"/>
      <c r="T54" s="19" t="s">
        <v>58</v>
      </c>
      <c r="X54" s="170"/>
      <c r="Y54" s="171">
        <v>7</v>
      </c>
      <c r="Z54" s="172">
        <f>'Avoided Costs Master'!C26</f>
        <v>68.849999999999994</v>
      </c>
      <c r="AA54" s="172"/>
      <c r="AP54" s="98">
        <f t="shared" si="0"/>
        <v>0.44791666666666691</v>
      </c>
    </row>
    <row r="55" spans="1:51" customFormat="1" ht="15">
      <c r="A55" s="4"/>
      <c r="B55" s="267"/>
      <c r="C55" s="268"/>
      <c r="D55" s="268"/>
      <c r="E55" s="268"/>
      <c r="F55" s="268"/>
      <c r="G55" s="268"/>
      <c r="H55" s="268"/>
      <c r="I55" s="268"/>
      <c r="J55" s="268"/>
      <c r="K55" s="268"/>
      <c r="L55" s="268"/>
      <c r="M55" s="268"/>
      <c r="N55" s="268"/>
      <c r="O55" s="269"/>
      <c r="P55" s="117"/>
      <c r="Q55" s="117"/>
      <c r="R55" s="295"/>
      <c r="S55" s="295"/>
      <c r="T55" s="185"/>
      <c r="U55" s="96"/>
      <c r="V55" s="95"/>
      <c r="W55" s="95"/>
      <c r="X55" s="170"/>
      <c r="Y55" s="171">
        <v>8</v>
      </c>
      <c r="Z55" s="172">
        <f>'Avoided Costs Master'!C27</f>
        <v>81.94</v>
      </c>
      <c r="AA55" s="172"/>
      <c r="AB55" s="95"/>
      <c r="AC55" s="95"/>
      <c r="AD55" s="95"/>
      <c r="AE55" s="95"/>
      <c r="AF55" s="95"/>
      <c r="AG55" s="95"/>
      <c r="AH55" s="95"/>
      <c r="AI55" s="95"/>
      <c r="AJ55" s="95"/>
      <c r="AK55" s="95"/>
      <c r="AL55" s="95"/>
      <c r="AM55" s="164"/>
      <c r="AN55" s="164"/>
      <c r="AO55" s="95"/>
      <c r="AP55" s="98">
        <f t="shared" si="0"/>
        <v>0.45833333333333359</v>
      </c>
      <c r="AQ55" s="95"/>
      <c r="AR55" s="95"/>
      <c r="AS55" s="95"/>
      <c r="AT55" s="95"/>
      <c r="AU55" s="95"/>
      <c r="AV55" s="95"/>
      <c r="AW55" s="95"/>
      <c r="AX55" s="95"/>
      <c r="AY55" s="95"/>
    </row>
    <row r="56" spans="1:51" customFormat="1">
      <c r="A56" s="4"/>
      <c r="B56" s="270"/>
      <c r="C56" s="271"/>
      <c r="D56" s="271"/>
      <c r="E56" s="271"/>
      <c r="F56" s="271"/>
      <c r="G56" s="271"/>
      <c r="H56" s="271"/>
      <c r="I56" s="271"/>
      <c r="J56" s="271"/>
      <c r="K56" s="271"/>
      <c r="L56" s="271"/>
      <c r="M56" s="271"/>
      <c r="N56" s="271"/>
      <c r="O56" s="272"/>
      <c r="P56" s="117"/>
      <c r="Q56" s="117"/>
      <c r="R56" s="293" t="s">
        <v>59</v>
      </c>
      <c r="S56" s="293"/>
      <c r="T56" s="19" t="s">
        <v>60</v>
      </c>
      <c r="U56" s="4"/>
      <c r="V56" s="95"/>
      <c r="W56" s="95"/>
      <c r="X56" s="170"/>
      <c r="Y56" s="171">
        <v>9</v>
      </c>
      <c r="Z56" s="172">
        <f>'Avoided Costs Master'!C28</f>
        <v>95.51</v>
      </c>
      <c r="AA56" s="172"/>
      <c r="AB56" s="95"/>
      <c r="AC56" s="95"/>
      <c r="AD56" s="95"/>
      <c r="AE56" s="95"/>
      <c r="AF56" s="95"/>
      <c r="AG56" s="95"/>
      <c r="AH56" s="95"/>
      <c r="AI56" s="95"/>
      <c r="AJ56" s="95"/>
      <c r="AK56" s="95"/>
      <c r="AL56" s="95"/>
      <c r="AM56" s="164"/>
      <c r="AN56" s="164"/>
      <c r="AO56" s="95"/>
      <c r="AP56" s="98">
        <f t="shared" si="0"/>
        <v>0.46875000000000028</v>
      </c>
      <c r="AQ56" s="95"/>
      <c r="AR56" s="95"/>
      <c r="AS56" s="95"/>
      <c r="AT56" s="95"/>
      <c r="AU56" s="95"/>
      <c r="AV56" s="95"/>
      <c r="AW56" s="95"/>
      <c r="AX56" s="95"/>
      <c r="AY56" s="95"/>
    </row>
    <row r="57" spans="1:51" customFormat="1" ht="15">
      <c r="A57" s="4"/>
      <c r="B57" s="270"/>
      <c r="C57" s="271"/>
      <c r="D57" s="271"/>
      <c r="E57" s="271"/>
      <c r="F57" s="271"/>
      <c r="G57" s="271"/>
      <c r="H57" s="271"/>
      <c r="I57" s="271"/>
      <c r="J57" s="271"/>
      <c r="K57" s="271"/>
      <c r="L57" s="271"/>
      <c r="M57" s="271"/>
      <c r="N57" s="271"/>
      <c r="O57" s="272"/>
      <c r="P57" s="117"/>
      <c r="Q57" s="117"/>
      <c r="R57" s="295"/>
      <c r="S57" s="295"/>
      <c r="T57" s="300" t="str">
        <f>IF(AC43&lt;1,"DNQ",IF(OR(R59&lt;1,R61&lt;1,R63&lt;1),"",MIN(R59*S53,R63*0.75)))</f>
        <v/>
      </c>
      <c r="U57" s="4"/>
      <c r="V57" s="95"/>
      <c r="W57" s="95"/>
      <c r="X57" s="170"/>
      <c r="Y57" s="171">
        <v>10</v>
      </c>
      <c r="Z57" s="172">
        <f>'Avoided Costs Master'!C29</f>
        <v>103.51</v>
      </c>
      <c r="AA57" s="172"/>
      <c r="AB57" s="95"/>
      <c r="AC57" s="95"/>
      <c r="AD57" s="95"/>
      <c r="AE57" s="95"/>
      <c r="AF57" s="95"/>
      <c r="AG57" s="95"/>
      <c r="AH57" s="95"/>
      <c r="AI57" s="95"/>
      <c r="AJ57" s="95"/>
      <c r="AK57" s="95"/>
      <c r="AL57" s="95"/>
      <c r="AM57" s="164"/>
      <c r="AN57" s="164"/>
      <c r="AO57" s="95"/>
      <c r="AP57" s="98">
        <f t="shared" si="0"/>
        <v>0.47916666666666696</v>
      </c>
      <c r="AQ57" s="95"/>
      <c r="AR57" s="95"/>
      <c r="AS57" s="95"/>
      <c r="AT57" s="95"/>
      <c r="AU57" s="95"/>
      <c r="AV57" s="95"/>
      <c r="AW57" s="95"/>
      <c r="AX57" s="95"/>
      <c r="AY57" s="95"/>
    </row>
    <row r="58" spans="1:51" customFormat="1">
      <c r="A58" s="4"/>
      <c r="B58" s="270"/>
      <c r="C58" s="271"/>
      <c r="D58" s="271"/>
      <c r="E58" s="271"/>
      <c r="F58" s="271"/>
      <c r="G58" s="271"/>
      <c r="H58" s="271"/>
      <c r="I58" s="271"/>
      <c r="J58" s="271"/>
      <c r="K58" s="271"/>
      <c r="L58" s="271"/>
      <c r="M58" s="271"/>
      <c r="N58" s="271"/>
      <c r="O58" s="272"/>
      <c r="P58" s="5"/>
      <c r="Q58" s="5"/>
      <c r="R58" s="293" t="s">
        <v>64</v>
      </c>
      <c r="S58" s="293"/>
      <c r="T58" s="301"/>
      <c r="U58" s="4"/>
      <c r="V58" s="95"/>
      <c r="W58" s="95"/>
      <c r="X58" s="170"/>
      <c r="Y58" s="171">
        <v>11</v>
      </c>
      <c r="Z58" s="172">
        <f>'Avoided Costs Master'!C30</f>
        <v>110.55</v>
      </c>
      <c r="AA58" s="172"/>
      <c r="AB58" s="95"/>
      <c r="AC58" s="95"/>
      <c r="AD58" s="95"/>
      <c r="AE58" s="95"/>
      <c r="AF58" s="95"/>
      <c r="AG58" s="95"/>
      <c r="AH58" s="95"/>
      <c r="AI58" s="95"/>
      <c r="AJ58" s="95"/>
      <c r="AK58" s="95"/>
      <c r="AL58" s="95"/>
      <c r="AM58" s="164"/>
      <c r="AN58" s="164"/>
      <c r="AO58" s="95"/>
      <c r="AP58" s="98">
        <f t="shared" si="0"/>
        <v>0.48958333333333365</v>
      </c>
      <c r="AQ58" s="95"/>
      <c r="AR58" s="95"/>
      <c r="AS58" s="95"/>
      <c r="AT58" s="95"/>
      <c r="AU58" s="95"/>
      <c r="AV58" s="95"/>
      <c r="AW58" s="95"/>
      <c r="AX58" s="95"/>
      <c r="AY58" s="95"/>
    </row>
    <row r="59" spans="1:51" customFormat="1" ht="15">
      <c r="A59" s="4"/>
      <c r="B59" s="273"/>
      <c r="C59" s="274"/>
      <c r="D59" s="274"/>
      <c r="E59" s="274"/>
      <c r="F59" s="274"/>
      <c r="G59" s="274"/>
      <c r="H59" s="274"/>
      <c r="I59" s="274"/>
      <c r="J59" s="274"/>
      <c r="K59" s="274"/>
      <c r="L59" s="274"/>
      <c r="M59" s="274"/>
      <c r="N59" s="274"/>
      <c r="O59" s="275"/>
      <c r="P59" s="5"/>
      <c r="Q59" s="5"/>
      <c r="R59" s="295"/>
      <c r="S59" s="295"/>
      <c r="T59" s="301"/>
      <c r="U59" s="4"/>
      <c r="V59" s="95"/>
      <c r="W59" s="95"/>
      <c r="X59" s="170"/>
      <c r="Y59" s="171">
        <v>12</v>
      </c>
      <c r="Z59" s="172">
        <f>'Avoided Costs Master'!C31</f>
        <v>121.63</v>
      </c>
      <c r="AA59" s="172"/>
      <c r="AB59" s="95"/>
      <c r="AC59" s="95"/>
      <c r="AD59" s="95"/>
      <c r="AE59" s="95"/>
      <c r="AF59" s="95"/>
      <c r="AG59" s="95"/>
      <c r="AH59" s="95"/>
      <c r="AI59" s="95"/>
      <c r="AJ59" s="95"/>
      <c r="AK59" s="95"/>
      <c r="AL59" s="95"/>
      <c r="AM59" s="164"/>
      <c r="AN59" s="164"/>
      <c r="AO59" s="95"/>
      <c r="AP59" s="98">
        <f t="shared" si="0"/>
        <v>0.50000000000000033</v>
      </c>
      <c r="AQ59" s="95"/>
      <c r="AR59" s="95"/>
      <c r="AS59" s="95"/>
      <c r="AT59" s="95"/>
      <c r="AU59" s="95"/>
      <c r="AV59" s="95"/>
      <c r="AW59" s="95"/>
      <c r="AX59" s="95"/>
      <c r="AY59" s="95"/>
    </row>
    <row r="60" spans="1:51" customFormat="1">
      <c r="A60" s="4"/>
      <c r="B60" s="265" t="s">
        <v>72</v>
      </c>
      <c r="C60" s="266"/>
      <c r="D60" s="266"/>
      <c r="E60" s="266"/>
      <c r="F60" s="266"/>
      <c r="G60" s="266"/>
      <c r="H60" s="266"/>
      <c r="I60" s="266"/>
      <c r="J60" s="266"/>
      <c r="K60" s="266"/>
      <c r="L60" s="266"/>
      <c r="M60" s="266"/>
      <c r="N60" s="266"/>
      <c r="O60" s="266"/>
      <c r="P60" s="293" t="s">
        <v>73</v>
      </c>
      <c r="Q60" s="293"/>
      <c r="R60" s="297" t="s">
        <v>74</v>
      </c>
      <c r="S60" s="298"/>
      <c r="T60" s="301"/>
      <c r="U60" s="4"/>
      <c r="V60" s="95"/>
      <c r="W60" s="95"/>
      <c r="X60" s="170"/>
      <c r="Y60" s="171">
        <v>13</v>
      </c>
      <c r="Z60" s="172">
        <f>'Avoided Costs Master'!C32</f>
        <v>131.82</v>
      </c>
      <c r="AA60" s="172"/>
      <c r="AB60" s="95"/>
      <c r="AC60" s="95"/>
      <c r="AD60" s="95"/>
      <c r="AE60" s="95"/>
      <c r="AF60" s="95"/>
      <c r="AG60" s="95"/>
      <c r="AH60" s="95"/>
      <c r="AI60" s="95"/>
      <c r="AJ60" s="95"/>
      <c r="AK60" s="95"/>
      <c r="AL60" s="95"/>
      <c r="AM60" s="164"/>
      <c r="AN60" s="164"/>
      <c r="AO60" s="95"/>
      <c r="AP60" s="98">
        <f t="shared" si="0"/>
        <v>0.51041666666666696</v>
      </c>
      <c r="AQ60" s="95"/>
      <c r="AR60" s="95"/>
      <c r="AS60" s="95"/>
      <c r="AT60" s="95"/>
      <c r="AU60" s="95"/>
      <c r="AV60" s="95"/>
      <c r="AW60" s="95"/>
      <c r="AX60" s="95"/>
      <c r="AY60" s="95"/>
    </row>
    <row r="61" spans="1:51" customFormat="1" ht="15">
      <c r="A61" s="4"/>
      <c r="B61" s="267" t="s">
        <v>78</v>
      </c>
      <c r="C61" s="268"/>
      <c r="D61" s="268"/>
      <c r="E61" s="268"/>
      <c r="F61" s="268"/>
      <c r="G61" s="268"/>
      <c r="H61" s="268"/>
      <c r="I61" s="268"/>
      <c r="J61" s="268"/>
      <c r="K61" s="268"/>
      <c r="L61" s="268"/>
      <c r="M61" s="268"/>
      <c r="N61" s="268"/>
      <c r="O61" s="269"/>
      <c r="P61" s="296">
        <f>IFERROR(R59/R61,"")</f>
        <v>0</v>
      </c>
      <c r="Q61" s="296"/>
      <c r="R61" s="304">
        <f>T83</f>
        <v>8760.0240000000013</v>
      </c>
      <c r="S61" s="305"/>
      <c r="T61" s="301"/>
      <c r="U61" s="4"/>
      <c r="V61" s="95"/>
      <c r="W61" s="95"/>
      <c r="X61" s="170"/>
      <c r="Y61" s="171">
        <v>14</v>
      </c>
      <c r="Z61" s="172">
        <f>'Avoided Costs Master'!C33</f>
        <v>145</v>
      </c>
      <c r="AA61" s="172"/>
      <c r="AB61" s="95"/>
      <c r="AC61" s="95"/>
      <c r="AD61" s="95"/>
      <c r="AE61" s="95"/>
      <c r="AF61" s="95"/>
      <c r="AG61" s="95"/>
      <c r="AH61" s="95"/>
      <c r="AI61" s="95"/>
      <c r="AJ61" s="95"/>
      <c r="AK61" s="95"/>
      <c r="AL61" s="95"/>
      <c r="AM61" s="164"/>
      <c r="AN61" s="164"/>
      <c r="AO61" s="95"/>
      <c r="AP61" s="98">
        <f t="shared" si="0"/>
        <v>0.52083333333333359</v>
      </c>
      <c r="AQ61" s="95"/>
      <c r="AR61" s="95"/>
      <c r="AS61" s="95"/>
      <c r="AT61" s="95"/>
      <c r="AU61" s="95"/>
      <c r="AV61" s="95"/>
      <c r="AW61" s="95"/>
      <c r="AX61" s="95"/>
      <c r="AY61" s="95"/>
    </row>
    <row r="62" spans="1:51" customFormat="1">
      <c r="A62" s="4"/>
      <c r="B62" s="270"/>
      <c r="C62" s="271"/>
      <c r="D62" s="271"/>
      <c r="E62" s="271"/>
      <c r="F62" s="271"/>
      <c r="G62" s="271"/>
      <c r="H62" s="271"/>
      <c r="I62" s="271"/>
      <c r="J62" s="271"/>
      <c r="K62" s="271"/>
      <c r="L62" s="271"/>
      <c r="M62" s="271"/>
      <c r="N62" s="271"/>
      <c r="O62" s="272"/>
      <c r="P62" s="5"/>
      <c r="Q62" s="5"/>
      <c r="R62" s="297" t="s">
        <v>81</v>
      </c>
      <c r="S62" s="298"/>
      <c r="T62" s="301"/>
      <c r="U62" s="4"/>
      <c r="V62" s="95"/>
      <c r="W62" s="95"/>
      <c r="X62" s="170"/>
      <c r="Y62" s="171">
        <v>15</v>
      </c>
      <c r="Z62" s="172">
        <f>'Avoided Costs Master'!C34</f>
        <v>147.9</v>
      </c>
      <c r="AA62" s="172"/>
      <c r="AB62" s="95"/>
      <c r="AC62" s="95"/>
      <c r="AD62" s="95"/>
      <c r="AE62" s="95"/>
      <c r="AF62" s="95"/>
      <c r="AG62" s="95"/>
      <c r="AH62" s="95"/>
      <c r="AI62" s="95"/>
      <c r="AJ62" s="95"/>
      <c r="AK62" s="95"/>
      <c r="AL62" s="95"/>
      <c r="AM62" s="164"/>
      <c r="AN62" s="164"/>
      <c r="AO62" s="95"/>
      <c r="AP62" s="98">
        <f t="shared" si="0"/>
        <v>0.53125000000000022</v>
      </c>
      <c r="AQ62" s="95"/>
      <c r="AR62" s="95"/>
      <c r="AS62" s="95"/>
      <c r="AT62" s="95"/>
      <c r="AU62" s="95"/>
      <c r="AV62" s="95"/>
      <c r="AW62" s="95"/>
      <c r="AX62" s="95"/>
      <c r="AY62" s="95"/>
    </row>
    <row r="63" spans="1:51" customFormat="1" ht="15">
      <c r="A63" s="4"/>
      <c r="B63" s="273"/>
      <c r="C63" s="274"/>
      <c r="D63" s="274"/>
      <c r="E63" s="274"/>
      <c r="F63" s="274"/>
      <c r="G63" s="274"/>
      <c r="H63" s="274"/>
      <c r="I63" s="274"/>
      <c r="J63" s="274"/>
      <c r="K63" s="274"/>
      <c r="L63" s="274"/>
      <c r="M63" s="274"/>
      <c r="N63" s="274"/>
      <c r="O63" s="275"/>
      <c r="P63" s="5"/>
      <c r="Q63" s="5"/>
      <c r="R63" s="256"/>
      <c r="S63" s="257"/>
      <c r="T63" s="301"/>
      <c r="U63" s="4"/>
      <c r="V63" s="95"/>
      <c r="W63" s="95"/>
      <c r="X63" s="170"/>
      <c r="Y63" s="171">
        <v>16</v>
      </c>
      <c r="Z63" s="172">
        <f>'Avoided Costs Master'!C35</f>
        <v>150.86000000000001</v>
      </c>
      <c r="AA63" s="172"/>
      <c r="AB63" s="95"/>
      <c r="AC63" s="95"/>
      <c r="AD63" s="95"/>
      <c r="AE63" s="95"/>
      <c r="AF63" s="95"/>
      <c r="AG63" s="95"/>
      <c r="AH63" s="95"/>
      <c r="AI63" s="95"/>
      <c r="AJ63" s="95"/>
      <c r="AK63" s="95"/>
      <c r="AL63" s="95"/>
      <c r="AM63" s="164"/>
      <c r="AN63" s="164"/>
      <c r="AO63" s="95"/>
      <c r="AP63" s="98">
        <f t="shared" si="0"/>
        <v>0.54166666666666685</v>
      </c>
      <c r="AQ63" s="95"/>
      <c r="AR63" s="95"/>
      <c r="AS63" s="95"/>
      <c r="AT63" s="95"/>
      <c r="AU63" s="95"/>
      <c r="AV63" s="95"/>
      <c r="AW63" s="95"/>
      <c r="AX63" s="95"/>
      <c r="AY63" s="95"/>
    </row>
    <row r="64" spans="1:51" customFormat="1">
      <c r="A64" s="4"/>
      <c r="B64" s="265" t="s">
        <v>85</v>
      </c>
      <c r="C64" s="266"/>
      <c r="D64" s="266"/>
      <c r="E64" s="266"/>
      <c r="F64" s="266"/>
      <c r="G64" s="266"/>
      <c r="H64" s="266"/>
      <c r="I64" s="266"/>
      <c r="J64" s="266"/>
      <c r="K64" s="266"/>
      <c r="L64" s="266"/>
      <c r="M64" s="266"/>
      <c r="N64" s="266"/>
      <c r="O64" s="266"/>
      <c r="P64" s="5"/>
      <c r="Q64" s="5"/>
      <c r="R64" s="263" t="s">
        <v>86</v>
      </c>
      <c r="S64" s="264"/>
      <c r="T64" s="254" t="str">
        <f>IF(U64=1,"Incentive Capped at 75% of Cost","")</f>
        <v/>
      </c>
      <c r="U64" s="20">
        <f>IF(T57=(R63*0.75),1,0)</f>
        <v>0</v>
      </c>
      <c r="V64" s="95"/>
      <c r="W64" s="95"/>
      <c r="X64" s="170"/>
      <c r="Y64" s="171">
        <v>17</v>
      </c>
      <c r="Z64" s="172">
        <f>'Avoided Costs Master'!C36</f>
        <v>153.88</v>
      </c>
      <c r="AA64" s="172"/>
      <c r="AB64" s="95"/>
      <c r="AC64" s="95"/>
      <c r="AD64" s="95"/>
      <c r="AE64" s="95"/>
      <c r="AF64" s="95"/>
      <c r="AG64" s="95"/>
      <c r="AH64" s="95"/>
      <c r="AI64" s="95"/>
      <c r="AJ64" s="95"/>
      <c r="AK64" s="95"/>
      <c r="AL64" s="95"/>
      <c r="AM64" s="164"/>
      <c r="AN64" s="164"/>
      <c r="AO64" s="95"/>
      <c r="AP64" s="98">
        <f t="shared" si="0"/>
        <v>0.55208333333333348</v>
      </c>
      <c r="AQ64" s="95"/>
      <c r="AR64" s="95"/>
      <c r="AS64" s="95"/>
      <c r="AT64" s="95"/>
      <c r="AU64" s="95"/>
      <c r="AV64" s="95"/>
      <c r="AW64" s="95"/>
      <c r="AX64" s="95"/>
      <c r="AY64" s="95"/>
    </row>
    <row r="65" spans="1:51" customFormat="1" ht="15">
      <c r="A65" s="4"/>
      <c r="B65" s="267" t="s">
        <v>88</v>
      </c>
      <c r="C65" s="268"/>
      <c r="D65" s="268"/>
      <c r="E65" s="268"/>
      <c r="F65" s="268"/>
      <c r="G65" s="268"/>
      <c r="H65" s="268"/>
      <c r="I65" s="268"/>
      <c r="J65" s="268"/>
      <c r="K65" s="268"/>
      <c r="L65" s="268"/>
      <c r="M65" s="268"/>
      <c r="N65" s="268"/>
      <c r="O65" s="269"/>
      <c r="P65" s="5"/>
      <c r="Q65" s="5"/>
      <c r="R65" s="256" t="s">
        <v>136</v>
      </c>
      <c r="S65" s="257"/>
      <c r="T65" s="255"/>
      <c r="U65" s="4"/>
      <c r="V65" s="95"/>
      <c r="W65" s="95"/>
      <c r="X65" s="170"/>
      <c r="Y65" s="171">
        <v>18</v>
      </c>
      <c r="Z65" s="172">
        <f>'Avoided Costs Master'!C37</f>
        <v>156.94999999999999</v>
      </c>
      <c r="AA65" s="172"/>
      <c r="AB65" s="95"/>
      <c r="AC65" s="95"/>
      <c r="AD65" s="95"/>
      <c r="AE65" s="95"/>
      <c r="AF65" s="95"/>
      <c r="AG65" s="95"/>
      <c r="AH65" s="95"/>
      <c r="AI65" s="95"/>
      <c r="AJ65" s="95"/>
      <c r="AK65" s="95"/>
      <c r="AL65" s="95"/>
      <c r="AM65" s="164"/>
      <c r="AN65" s="164"/>
      <c r="AO65" s="95"/>
      <c r="AP65" s="98">
        <f t="shared" si="0"/>
        <v>0.56250000000000011</v>
      </c>
      <c r="AQ65" s="95"/>
      <c r="AR65" s="95"/>
      <c r="AS65" s="95"/>
      <c r="AT65" s="95"/>
      <c r="AU65" s="95"/>
      <c r="AV65" s="95"/>
      <c r="AW65" s="95"/>
      <c r="AX65" s="95"/>
      <c r="AY65" s="95"/>
    </row>
    <row r="66" spans="1:51" ht="11.45" customHeight="1">
      <c r="A66" s="4"/>
      <c r="B66" s="270"/>
      <c r="C66" s="271"/>
      <c r="D66" s="271"/>
      <c r="E66" s="271"/>
      <c r="F66" s="271"/>
      <c r="G66" s="271"/>
      <c r="H66" s="271"/>
      <c r="I66" s="271"/>
      <c r="J66" s="271"/>
      <c r="K66" s="271"/>
      <c r="L66" s="271"/>
      <c r="M66" s="271"/>
      <c r="N66" s="271"/>
      <c r="O66" s="272"/>
      <c r="P66" s="5"/>
      <c r="Q66" s="5"/>
      <c r="R66" s="4"/>
      <c r="S66" s="4"/>
      <c r="T66" s="225"/>
      <c r="U66" s="4"/>
      <c r="X66" s="173"/>
      <c r="Y66" s="171">
        <v>19</v>
      </c>
      <c r="Z66" s="172">
        <f>'Avoided Costs Master'!C38</f>
        <v>156.94999999999999</v>
      </c>
      <c r="AA66" s="172"/>
      <c r="AP66" s="98">
        <f t="shared" si="0"/>
        <v>0.57291666666666674</v>
      </c>
    </row>
    <row r="67" spans="1:51" ht="16.5" customHeight="1">
      <c r="A67" s="4"/>
      <c r="B67" s="273"/>
      <c r="C67" s="274"/>
      <c r="D67" s="274"/>
      <c r="E67" s="274"/>
      <c r="F67" s="274"/>
      <c r="G67" s="274"/>
      <c r="H67" s="274"/>
      <c r="I67" s="274"/>
      <c r="J67" s="274"/>
      <c r="K67" s="274"/>
      <c r="L67" s="274"/>
      <c r="M67" s="274"/>
      <c r="N67" s="274"/>
      <c r="O67" s="275"/>
      <c r="P67" s="5"/>
      <c r="Q67" s="5"/>
      <c r="R67" s="4"/>
      <c r="S67" s="4"/>
      <c r="T67" s="225"/>
      <c r="U67" s="4"/>
      <c r="X67" s="173"/>
      <c r="Y67" s="171">
        <v>20</v>
      </c>
      <c r="Z67" s="172">
        <f>'Avoided Costs Master'!C39</f>
        <v>156.94999999999999</v>
      </c>
      <c r="AA67" s="172"/>
      <c r="AD67" s="99"/>
      <c r="AE67" s="99"/>
      <c r="AF67" s="99"/>
      <c r="AG67" s="99"/>
      <c r="AH67" s="99"/>
      <c r="AI67" s="99"/>
      <c r="AJ67" s="99"/>
      <c r="AP67" s="98">
        <f t="shared" si="0"/>
        <v>0.58333333333333337</v>
      </c>
    </row>
    <row r="68" spans="1:51" ht="12.75" customHeight="1">
      <c r="A68" s="4"/>
      <c r="B68" s="265" t="s">
        <v>92</v>
      </c>
      <c r="C68" s="266"/>
      <c r="D68" s="266"/>
      <c r="E68" s="266"/>
      <c r="F68" s="266"/>
      <c r="G68" s="266"/>
      <c r="H68" s="266"/>
      <c r="I68" s="266"/>
      <c r="J68" s="266"/>
      <c r="K68" s="266"/>
      <c r="L68" s="266"/>
      <c r="M68" s="266"/>
      <c r="N68" s="266"/>
      <c r="O68" s="266"/>
      <c r="P68" s="5"/>
      <c r="Q68" s="5"/>
      <c r="R68" s="4"/>
      <c r="S68" s="4"/>
      <c r="T68" s="225"/>
      <c r="U68" s="4"/>
      <c r="X68" s="173"/>
      <c r="Y68" s="171">
        <v>21</v>
      </c>
      <c r="Z68" s="172">
        <f>'Avoided Costs Master'!C40</f>
        <v>156.94999999999999</v>
      </c>
      <c r="AA68" s="172"/>
      <c r="AP68" s="98">
        <f t="shared" si="0"/>
        <v>0.59375</v>
      </c>
    </row>
    <row r="69" spans="1:51" ht="12.75" customHeight="1">
      <c r="A69" s="4"/>
      <c r="B69" s="267" t="s">
        <v>93</v>
      </c>
      <c r="C69" s="268"/>
      <c r="D69" s="268"/>
      <c r="E69" s="268"/>
      <c r="F69" s="268"/>
      <c r="G69" s="268"/>
      <c r="H69" s="268"/>
      <c r="I69" s="268"/>
      <c r="J69" s="268"/>
      <c r="K69" s="268"/>
      <c r="L69" s="268"/>
      <c r="M69" s="268"/>
      <c r="N69" s="268"/>
      <c r="O69" s="269"/>
      <c r="P69" s="5"/>
      <c r="Q69" s="5"/>
      <c r="R69" s="4"/>
      <c r="S69" s="4"/>
      <c r="T69" s="225"/>
      <c r="U69" s="4"/>
      <c r="X69" s="173"/>
      <c r="Y69" s="171">
        <v>22</v>
      </c>
      <c r="Z69" s="172">
        <f>'Avoided Costs Master'!C41</f>
        <v>156.94999999999999</v>
      </c>
      <c r="AA69" s="172"/>
      <c r="AP69" s="98">
        <f t="shared" si="0"/>
        <v>0.60416666666666663</v>
      </c>
    </row>
    <row r="70" spans="1:51">
      <c r="A70" s="4"/>
      <c r="B70" s="270"/>
      <c r="C70" s="271"/>
      <c r="D70" s="271"/>
      <c r="E70" s="271"/>
      <c r="F70" s="271"/>
      <c r="G70" s="271"/>
      <c r="H70" s="271"/>
      <c r="I70" s="271"/>
      <c r="J70" s="271"/>
      <c r="K70" s="271"/>
      <c r="L70" s="271"/>
      <c r="M70" s="271"/>
      <c r="N70" s="271"/>
      <c r="O70" s="272"/>
      <c r="P70" s="5"/>
      <c r="Q70" s="5"/>
      <c r="R70" s="4"/>
      <c r="S70" s="4"/>
      <c r="T70" s="225"/>
      <c r="U70" s="4"/>
      <c r="X70" s="173"/>
      <c r="Y70" s="171">
        <v>23</v>
      </c>
      <c r="Z70" s="172">
        <f>'Avoided Costs Master'!C42</f>
        <v>156.94999999999999</v>
      </c>
      <c r="AA70" s="172"/>
      <c r="AP70" s="98">
        <f t="shared" si="0"/>
        <v>0.61458333333333326</v>
      </c>
    </row>
    <row r="71" spans="1:51">
      <c r="A71" s="4"/>
      <c r="B71" s="273"/>
      <c r="C71" s="274"/>
      <c r="D71" s="274"/>
      <c r="E71" s="274"/>
      <c r="F71" s="274"/>
      <c r="G71" s="274"/>
      <c r="H71" s="274"/>
      <c r="I71" s="274"/>
      <c r="J71" s="274"/>
      <c r="K71" s="274"/>
      <c r="L71" s="274"/>
      <c r="M71" s="274"/>
      <c r="N71" s="274"/>
      <c r="O71" s="275"/>
      <c r="P71" s="5"/>
      <c r="Q71" s="5"/>
      <c r="R71" s="4"/>
      <c r="S71" s="4"/>
      <c r="T71" s="225"/>
      <c r="U71" s="4"/>
      <c r="X71" s="173"/>
      <c r="Y71" s="171">
        <v>24</v>
      </c>
      <c r="Z71" s="172">
        <f>'Avoided Costs Master'!C43</f>
        <v>156.94999999999999</v>
      </c>
      <c r="AA71" s="172"/>
      <c r="AP71" s="98">
        <f t="shared" si="0"/>
        <v>0.62499999999999989</v>
      </c>
    </row>
    <row r="72" spans="1:51">
      <c r="A72" s="4"/>
      <c r="B72" s="265" t="s">
        <v>94</v>
      </c>
      <c r="C72" s="266"/>
      <c r="D72" s="266"/>
      <c r="E72" s="266"/>
      <c r="F72" s="266"/>
      <c r="G72" s="266"/>
      <c r="H72" s="266"/>
      <c r="I72" s="266"/>
      <c r="J72" s="266"/>
      <c r="K72" s="266"/>
      <c r="L72" s="266"/>
      <c r="M72" s="266"/>
      <c r="N72" s="266"/>
      <c r="O72" s="266"/>
      <c r="P72" s="5"/>
      <c r="Q72" s="5"/>
      <c r="R72" s="4"/>
      <c r="S72" s="4"/>
      <c r="T72" s="225"/>
      <c r="U72" s="4"/>
      <c r="X72" s="173"/>
      <c r="Y72" s="171">
        <v>25</v>
      </c>
      <c r="Z72" s="172">
        <f>'Avoided Costs Master'!C44</f>
        <v>156.94999999999999</v>
      </c>
      <c r="AA72" s="172"/>
      <c r="AP72" s="98">
        <f t="shared" si="0"/>
        <v>0.63541666666666652</v>
      </c>
    </row>
    <row r="73" spans="1:51" ht="12.75" customHeight="1">
      <c r="A73" s="4"/>
      <c r="B73" s="267" t="s">
        <v>95</v>
      </c>
      <c r="C73" s="268"/>
      <c r="D73" s="268"/>
      <c r="E73" s="268"/>
      <c r="F73" s="268"/>
      <c r="G73" s="268"/>
      <c r="H73" s="268"/>
      <c r="I73" s="268"/>
      <c r="J73" s="268"/>
      <c r="K73" s="268"/>
      <c r="L73" s="268"/>
      <c r="M73" s="268"/>
      <c r="N73" s="268"/>
      <c r="O73" s="269"/>
      <c r="P73" s="5"/>
      <c r="Q73" s="5"/>
      <c r="R73" s="4"/>
      <c r="S73" s="4"/>
      <c r="T73" s="225"/>
      <c r="U73" s="4"/>
      <c r="X73" s="173"/>
      <c r="Y73" s="171">
        <v>26</v>
      </c>
      <c r="Z73" s="172">
        <f>'Avoided Costs Master'!C45</f>
        <v>156.94999999999999</v>
      </c>
      <c r="AA73" s="172"/>
      <c r="AP73" s="98">
        <f t="shared" si="0"/>
        <v>0.64583333333333315</v>
      </c>
    </row>
    <row r="74" spans="1:51" ht="12.75" customHeight="1">
      <c r="A74" s="4"/>
      <c r="B74" s="270"/>
      <c r="C74" s="271"/>
      <c r="D74" s="271"/>
      <c r="E74" s="271"/>
      <c r="F74" s="271"/>
      <c r="G74" s="271"/>
      <c r="H74" s="271"/>
      <c r="I74" s="271"/>
      <c r="J74" s="271"/>
      <c r="K74" s="271"/>
      <c r="L74" s="271"/>
      <c r="M74" s="271"/>
      <c r="N74" s="271"/>
      <c r="O74" s="272"/>
      <c r="P74" s="5"/>
      <c r="Q74" s="5"/>
      <c r="R74" s="4"/>
      <c r="S74" s="4"/>
      <c r="T74" s="225"/>
      <c r="U74" s="4"/>
      <c r="X74" s="173"/>
      <c r="Y74" s="171">
        <v>27</v>
      </c>
      <c r="Z74" s="172">
        <f>'Avoided Costs Master'!C46</f>
        <v>156.94999999999999</v>
      </c>
      <c r="AA74" s="172"/>
      <c r="AP74" s="98">
        <f t="shared" si="0"/>
        <v>0.65624999999999978</v>
      </c>
    </row>
    <row r="75" spans="1:51" ht="12.75" customHeight="1">
      <c r="A75" s="4"/>
      <c r="B75" s="273"/>
      <c r="C75" s="274"/>
      <c r="D75" s="274"/>
      <c r="E75" s="274"/>
      <c r="F75" s="274"/>
      <c r="G75" s="274"/>
      <c r="H75" s="274"/>
      <c r="I75" s="274"/>
      <c r="J75" s="274"/>
      <c r="K75" s="274"/>
      <c r="L75" s="274"/>
      <c r="M75" s="274"/>
      <c r="N75" s="274"/>
      <c r="O75" s="275"/>
      <c r="P75" s="5"/>
      <c r="Q75" s="5"/>
      <c r="R75" s="4"/>
      <c r="S75" s="4"/>
      <c r="T75" s="225"/>
      <c r="U75" s="4"/>
      <c r="X75" s="173"/>
      <c r="Y75" s="171">
        <v>28</v>
      </c>
      <c r="Z75" s="172">
        <f>'Avoided Costs Master'!C47</f>
        <v>156.94999999999999</v>
      </c>
      <c r="AA75" s="172"/>
      <c r="AP75" s="98">
        <f t="shared" si="0"/>
        <v>0.66666666666666641</v>
      </c>
    </row>
    <row r="76" spans="1:51">
      <c r="A76" s="4"/>
      <c r="B76" s="258" t="s">
        <v>101</v>
      </c>
      <c r="C76" s="259"/>
      <c r="D76" s="259"/>
      <c r="E76" s="259"/>
      <c r="F76" s="259"/>
      <c r="G76" s="259"/>
      <c r="H76" s="259"/>
      <c r="I76" s="259"/>
      <c r="J76" s="259"/>
      <c r="K76" s="259"/>
      <c r="L76" s="259"/>
      <c r="M76" s="259"/>
      <c r="N76" s="259"/>
      <c r="O76" s="259"/>
      <c r="P76" s="259"/>
      <c r="Q76" s="259"/>
      <c r="R76" s="259"/>
      <c r="S76" s="259"/>
      <c r="T76" s="260"/>
      <c r="U76" s="4"/>
      <c r="X76" s="173"/>
      <c r="Y76" s="171">
        <v>29</v>
      </c>
      <c r="Z76" s="172">
        <f>'Avoided Costs Master'!C48</f>
        <v>156.94999999999999</v>
      </c>
      <c r="AA76" s="172"/>
      <c r="AP76" s="98">
        <f t="shared" ref="AP76:AP106" si="13">AP75+((15/60)/24)</f>
        <v>0.67708333333333304</v>
      </c>
    </row>
    <row r="77" spans="1:51">
      <c r="A77" s="4"/>
      <c r="B77" s="21" t="s">
        <v>104</v>
      </c>
      <c r="C77" s="113" t="s">
        <v>105</v>
      </c>
      <c r="D77" s="113" t="s">
        <v>106</v>
      </c>
      <c r="E77" s="6" t="s">
        <v>107</v>
      </c>
      <c r="F77" s="6" t="s">
        <v>108</v>
      </c>
      <c r="G77" s="6" t="s">
        <v>109</v>
      </c>
      <c r="H77" s="6" t="s">
        <v>110</v>
      </c>
      <c r="I77" s="6" t="s">
        <v>111</v>
      </c>
      <c r="J77" s="6" t="s">
        <v>112</v>
      </c>
      <c r="K77" s="6" t="s">
        <v>113</v>
      </c>
      <c r="L77" s="6" t="s">
        <v>114</v>
      </c>
      <c r="M77" s="6" t="s">
        <v>115</v>
      </c>
      <c r="N77" s="6" t="s">
        <v>116</v>
      </c>
      <c r="O77" s="113" t="s">
        <v>117</v>
      </c>
      <c r="P77" s="6" t="s">
        <v>118</v>
      </c>
      <c r="Q77" s="6" t="s">
        <v>119</v>
      </c>
      <c r="R77" s="4"/>
      <c r="S77" s="4"/>
      <c r="T77" s="22"/>
      <c r="U77" s="4"/>
      <c r="X77" s="173"/>
      <c r="Y77" s="171">
        <v>30</v>
      </c>
      <c r="Z77" s="172">
        <f>'Avoided Costs Master'!C49</f>
        <v>156.94999999999999</v>
      </c>
      <c r="AA77" s="172"/>
      <c r="AP77" s="98">
        <f t="shared" si="13"/>
        <v>0.68749999999999967</v>
      </c>
    </row>
    <row r="78" spans="1:51">
      <c r="A78" s="4"/>
      <c r="B78" s="21" t="s">
        <v>120</v>
      </c>
      <c r="C78" s="46">
        <v>0</v>
      </c>
      <c r="D78" s="46">
        <v>0</v>
      </c>
      <c r="E78" s="6">
        <f t="shared" ref="E78:F84" si="14">INT(C78*1440)/60</f>
        <v>0</v>
      </c>
      <c r="F78" s="6">
        <f t="shared" si="14"/>
        <v>0</v>
      </c>
      <c r="G78" s="6">
        <f t="shared" ref="G78:G84" si="15">IF(E78&lt;=6,IF(AND(F78&lt;=6, F78&gt;E78),0,IF(AND(F78&lt;12, F78&gt;6),F78-6,IF(F78&gt;=12,6,IF(F78&lt;=E78,6)))))</f>
        <v>6</v>
      </c>
      <c r="H78" s="6" t="b">
        <f t="shared" ref="H78:H84" si="16">IF(AND(E78&gt;6, E78&lt;=12), IF(AND(F78&lt;E78, F78&lt;=6), 12-E78, IF(AND(F78&lt;E78, F78&gt;6), 12-E78+F78-6, IF(F78&gt;=12, 12-E78, IF(E78=F78, 6, F78-E78)))))</f>
        <v>0</v>
      </c>
      <c r="I78" s="6" t="b">
        <f t="shared" ref="I78:I84" si="17">IF(AND(E78&gt;12, E78&lt;=22), IF(AND(F78&gt;12, F78&lt;E78), 6, IF(AND(F78&gt;12, F78&gt;E78), 0, IF(F78&lt;=6, 0,IF(AND(F78&lt;=12, F78&gt;6), F78-6, IF(E78=F78, 6))))))</f>
        <v>0</v>
      </c>
      <c r="J78" s="6" t="b">
        <f t="shared" ref="J78:J84" si="18">IF(AND(E78&gt;22, E78&lt;=24), IF(F78&lt;=6, 0, IF(AND(F78&gt;6, F78&lt;=12), F78-6, IF(AND(F78&gt;12, F78&lt;E78), 6, IF(AND(F78&gt;12, F78&gt;E78), 0, IF(E78=F78, 6))))))</f>
        <v>0</v>
      </c>
      <c r="K78" s="6">
        <f t="shared" ref="K78:K84" si="19">IF(E78&lt;=6, IF(AND(F78&lt;=12, F78&lt;E78), 10, IF(AND(F78&lt;=12, F78&gt;E78), 0, IF(AND(F78&gt;12, F78&lt;=22), F78-12, IF(F78&gt;22, 10, IF(E78=F78,10))))))</f>
        <v>10</v>
      </c>
      <c r="L78" s="6" t="b">
        <f t="shared" ref="L78:L84" si="20">IF(AND(E78&gt;6,E78&lt;=12),IF(AND(F78&lt;12,F78&lt;E78),10,IF(AND(F78&lt;12,F78&gt;E78),0,IF(AND(F78&gt;12,F78&lt;=22),F78-12,IF(F78&gt;22,10, IF(E78=F78, 10))))))</f>
        <v>0</v>
      </c>
      <c r="M78" s="6" t="b">
        <f t="shared" ref="M78:M84" si="21">IF(AND(E78&gt;12, E78&lt;=22), IF(F78&lt;=12, 22-E78, IF(AND(F78&gt;12, F78&lt;E78), 22-E78+F78-12, IF(AND(F78&gt;12, F78&lt;=22, F78&gt;E78), F78-E78, IF(F78&gt;22, 22-E78,IF(E78=F78, 10))))))</f>
        <v>0</v>
      </c>
      <c r="N78" s="6" t="b">
        <f t="shared" ref="N78:N84" si="22">IF(E78&gt;22, IF(F78&lt;=12, 0, IF(AND(F78&gt;12, F78&lt;=22), F78-12, IF(AND(F78&gt;22, F78&lt;E78), 10,  IF(AND(F78&gt;22, F78&gt;E78), 0, IF(E78=F78, 10))))))</f>
        <v>0</v>
      </c>
      <c r="O78" s="114">
        <f t="shared" ref="O78:O84" si="23">IF(OR($C78="",$D78=""),0,IF(F78&gt;E78, F78-E78, 24-E78+F78))</f>
        <v>24</v>
      </c>
      <c r="P78" s="6">
        <f t="shared" ref="P78:P83" si="24">IF(OR($C78="",$D78=""),0,SUM(G78:N78))</f>
        <v>16</v>
      </c>
      <c r="Q78" s="6">
        <f t="shared" ref="Q78:Q84" si="25">O78-P78</f>
        <v>8</v>
      </c>
      <c r="R78" s="47"/>
      <c r="S78" s="23" t="s">
        <v>121</v>
      </c>
      <c r="T78" s="22"/>
      <c r="U78" s="4"/>
      <c r="X78" s="173"/>
      <c r="Y78" s="171"/>
      <c r="Z78" s="174"/>
      <c r="AA78" s="174"/>
      <c r="AP78" s="98">
        <f t="shared" si="13"/>
        <v>0.6979166666666663</v>
      </c>
    </row>
    <row r="79" spans="1:51">
      <c r="A79" s="4"/>
      <c r="B79" s="21" t="s">
        <v>122</v>
      </c>
      <c r="C79" s="46">
        <v>0</v>
      </c>
      <c r="D79" s="46">
        <v>0</v>
      </c>
      <c r="E79" s="6">
        <f t="shared" si="14"/>
        <v>0</v>
      </c>
      <c r="F79" s="6">
        <f t="shared" si="14"/>
        <v>0</v>
      </c>
      <c r="G79" s="6">
        <f t="shared" si="15"/>
        <v>6</v>
      </c>
      <c r="H79" s="6" t="b">
        <f t="shared" si="16"/>
        <v>0</v>
      </c>
      <c r="I79" s="6" t="b">
        <f t="shared" si="17"/>
        <v>0</v>
      </c>
      <c r="J79" s="6" t="b">
        <f t="shared" si="18"/>
        <v>0</v>
      </c>
      <c r="K79" s="6">
        <f t="shared" si="19"/>
        <v>10</v>
      </c>
      <c r="L79" s="6" t="b">
        <f t="shared" si="20"/>
        <v>0</v>
      </c>
      <c r="M79" s="6" t="b">
        <f t="shared" si="21"/>
        <v>0</v>
      </c>
      <c r="N79" s="6" t="b">
        <f t="shared" si="22"/>
        <v>0</v>
      </c>
      <c r="O79" s="114">
        <f t="shared" si="23"/>
        <v>24</v>
      </c>
      <c r="P79" s="6">
        <f t="shared" si="24"/>
        <v>16</v>
      </c>
      <c r="Q79" s="6">
        <f t="shared" si="25"/>
        <v>8</v>
      </c>
      <c r="R79" s="114">
        <f>R78/7</f>
        <v>0</v>
      </c>
      <c r="S79" s="23" t="s">
        <v>123</v>
      </c>
      <c r="T79" s="22"/>
      <c r="U79" s="4"/>
      <c r="X79" s="166"/>
      <c r="Y79" s="166"/>
      <c r="Z79" s="166"/>
      <c r="AA79" s="166"/>
      <c r="AP79" s="98">
        <f t="shared" si="13"/>
        <v>0.70833333333333293</v>
      </c>
    </row>
    <row r="80" spans="1:51">
      <c r="A80" s="4"/>
      <c r="B80" s="21" t="s">
        <v>126</v>
      </c>
      <c r="C80" s="46">
        <v>0</v>
      </c>
      <c r="D80" s="46">
        <v>0</v>
      </c>
      <c r="E80" s="6">
        <f t="shared" si="14"/>
        <v>0</v>
      </c>
      <c r="F80" s="6">
        <f t="shared" si="14"/>
        <v>0</v>
      </c>
      <c r="G80" s="6">
        <f t="shared" si="15"/>
        <v>6</v>
      </c>
      <c r="H80" s="6" t="b">
        <f t="shared" si="16"/>
        <v>0</v>
      </c>
      <c r="I80" s="6" t="b">
        <f t="shared" si="17"/>
        <v>0</v>
      </c>
      <c r="J80" s="6" t="b">
        <f t="shared" si="18"/>
        <v>0</v>
      </c>
      <c r="K80" s="6">
        <f t="shared" si="19"/>
        <v>10</v>
      </c>
      <c r="L80" s="6" t="b">
        <f t="shared" si="20"/>
        <v>0</v>
      </c>
      <c r="M80" s="6" t="b">
        <f t="shared" si="21"/>
        <v>0</v>
      </c>
      <c r="N80" s="6" t="b">
        <f t="shared" si="22"/>
        <v>0</v>
      </c>
      <c r="O80" s="114">
        <f t="shared" si="23"/>
        <v>24</v>
      </c>
      <c r="P80" s="6">
        <f t="shared" si="24"/>
        <v>16</v>
      </c>
      <c r="Q80" s="6">
        <f t="shared" si="25"/>
        <v>8</v>
      </c>
      <c r="R80" s="115"/>
      <c r="S80" s="115"/>
      <c r="T80" s="22"/>
      <c r="U80" s="4"/>
      <c r="X80" s="306">
        <v>7.2599999999999998E-2</v>
      </c>
      <c r="Y80" s="306"/>
      <c r="Z80" s="178" t="s">
        <v>137</v>
      </c>
      <c r="AA80" s="166"/>
      <c r="AP80" s="98">
        <f t="shared" si="13"/>
        <v>0.71874999999999956</v>
      </c>
    </row>
    <row r="81" spans="1:42">
      <c r="A81" s="4"/>
      <c r="B81" s="21" t="s">
        <v>127</v>
      </c>
      <c r="C81" s="46">
        <v>0</v>
      </c>
      <c r="D81" s="46">
        <v>0</v>
      </c>
      <c r="E81" s="6">
        <f t="shared" si="14"/>
        <v>0</v>
      </c>
      <c r="F81" s="6">
        <f t="shared" si="14"/>
        <v>0</v>
      </c>
      <c r="G81" s="6">
        <f t="shared" si="15"/>
        <v>6</v>
      </c>
      <c r="H81" s="6" t="b">
        <f t="shared" si="16"/>
        <v>0</v>
      </c>
      <c r="I81" s="6" t="b">
        <f t="shared" si="17"/>
        <v>0</v>
      </c>
      <c r="J81" s="6" t="b">
        <f t="shared" si="18"/>
        <v>0</v>
      </c>
      <c r="K81" s="6">
        <f t="shared" si="19"/>
        <v>10</v>
      </c>
      <c r="L81" s="6" t="b">
        <f t="shared" si="20"/>
        <v>0</v>
      </c>
      <c r="M81" s="6" t="b">
        <f t="shared" si="21"/>
        <v>0</v>
      </c>
      <c r="N81" s="6" t="b">
        <f t="shared" si="22"/>
        <v>0</v>
      </c>
      <c r="O81" s="114">
        <f t="shared" si="23"/>
        <v>24</v>
      </c>
      <c r="P81" s="6">
        <f t="shared" si="24"/>
        <v>16</v>
      </c>
      <c r="Q81" s="6">
        <f t="shared" si="25"/>
        <v>8</v>
      </c>
      <c r="R81" s="115"/>
      <c r="S81" s="116" t="s">
        <v>128</v>
      </c>
      <c r="T81" s="24">
        <f>IF(T82&gt;0,(52.143-R79),0)</f>
        <v>52.143000000000001</v>
      </c>
      <c r="U81" s="4"/>
      <c r="X81" s="303">
        <v>9.9400000000000002E-2</v>
      </c>
      <c r="Y81" s="303"/>
      <c r="Z81" s="179" t="s">
        <v>138</v>
      </c>
      <c r="AA81" s="166"/>
      <c r="AP81" s="98">
        <f t="shared" si="13"/>
        <v>0.72916666666666619</v>
      </c>
    </row>
    <row r="82" spans="1:42">
      <c r="A82" s="4"/>
      <c r="B82" s="21" t="s">
        <v>130</v>
      </c>
      <c r="C82" s="46">
        <v>0</v>
      </c>
      <c r="D82" s="46">
        <v>0</v>
      </c>
      <c r="E82" s="6">
        <f t="shared" si="14"/>
        <v>0</v>
      </c>
      <c r="F82" s="6">
        <f t="shared" si="14"/>
        <v>0</v>
      </c>
      <c r="G82" s="6">
        <f t="shared" si="15"/>
        <v>6</v>
      </c>
      <c r="H82" s="6" t="b">
        <f t="shared" si="16"/>
        <v>0</v>
      </c>
      <c r="I82" s="6" t="b">
        <f t="shared" si="17"/>
        <v>0</v>
      </c>
      <c r="J82" s="6" t="b">
        <f t="shared" si="18"/>
        <v>0</v>
      </c>
      <c r="K82" s="6">
        <f t="shared" si="19"/>
        <v>10</v>
      </c>
      <c r="L82" s="6" t="b">
        <f t="shared" si="20"/>
        <v>0</v>
      </c>
      <c r="M82" s="6" t="b">
        <f t="shared" si="21"/>
        <v>0</v>
      </c>
      <c r="N82" s="6" t="b">
        <f t="shared" si="22"/>
        <v>0</v>
      </c>
      <c r="O82" s="114">
        <f t="shared" si="23"/>
        <v>24</v>
      </c>
      <c r="P82" s="6">
        <f t="shared" si="24"/>
        <v>16</v>
      </c>
      <c r="Q82" s="6">
        <f t="shared" si="25"/>
        <v>8</v>
      </c>
      <c r="R82" s="115"/>
      <c r="S82" s="116" t="s">
        <v>131</v>
      </c>
      <c r="T82" s="24">
        <f>P85+Q85</f>
        <v>168</v>
      </c>
      <c r="U82" s="4"/>
      <c r="X82" s="303">
        <v>9.9400000000000002E-2</v>
      </c>
      <c r="Y82" s="303"/>
      <c r="Z82" s="179" t="s">
        <v>139</v>
      </c>
      <c r="AA82" s="166"/>
      <c r="AP82" s="98">
        <f t="shared" si="13"/>
        <v>0.73958333333333282</v>
      </c>
    </row>
    <row r="83" spans="1:42">
      <c r="A83" s="4"/>
      <c r="B83" s="21" t="s">
        <v>132</v>
      </c>
      <c r="C83" s="46">
        <v>0</v>
      </c>
      <c r="D83" s="46">
        <v>0</v>
      </c>
      <c r="E83" s="6">
        <f t="shared" si="14"/>
        <v>0</v>
      </c>
      <c r="F83" s="6">
        <f t="shared" si="14"/>
        <v>0</v>
      </c>
      <c r="G83" s="6">
        <f t="shared" si="15"/>
        <v>6</v>
      </c>
      <c r="H83" s="6" t="b">
        <f t="shared" si="16"/>
        <v>0</v>
      </c>
      <c r="I83" s="6" t="b">
        <f t="shared" si="17"/>
        <v>0</v>
      </c>
      <c r="J83" s="6" t="b">
        <f t="shared" si="18"/>
        <v>0</v>
      </c>
      <c r="K83" s="6">
        <f t="shared" si="19"/>
        <v>10</v>
      </c>
      <c r="L83" s="6" t="b">
        <f t="shared" si="20"/>
        <v>0</v>
      </c>
      <c r="M83" s="6" t="b">
        <f t="shared" si="21"/>
        <v>0</v>
      </c>
      <c r="N83" s="6" t="b">
        <f t="shared" si="22"/>
        <v>0</v>
      </c>
      <c r="O83" s="114">
        <f t="shared" si="23"/>
        <v>24</v>
      </c>
      <c r="P83" s="6">
        <f t="shared" si="24"/>
        <v>16</v>
      </c>
      <c r="Q83" s="6">
        <f t="shared" si="25"/>
        <v>8</v>
      </c>
      <c r="R83" s="115"/>
      <c r="S83" s="116" t="s">
        <v>133</v>
      </c>
      <c r="T83" s="24">
        <f>P86+Q86</f>
        <v>8760.0240000000013</v>
      </c>
      <c r="U83" s="4"/>
      <c r="X83" s="303">
        <v>0.15</v>
      </c>
      <c r="Y83" s="303"/>
      <c r="Z83" s="179" t="s">
        <v>140</v>
      </c>
      <c r="AA83" s="166"/>
      <c r="AP83" s="98">
        <f t="shared" si="13"/>
        <v>0.74999999999999944</v>
      </c>
    </row>
    <row r="84" spans="1:42">
      <c r="A84" s="4"/>
      <c r="B84" s="25" t="s">
        <v>134</v>
      </c>
      <c r="C84" s="55">
        <v>0</v>
      </c>
      <c r="D84" s="55">
        <v>0</v>
      </c>
      <c r="E84" s="7">
        <f t="shared" si="14"/>
        <v>0</v>
      </c>
      <c r="F84" s="7">
        <f t="shared" si="14"/>
        <v>0</v>
      </c>
      <c r="G84" s="7">
        <f t="shared" si="15"/>
        <v>6</v>
      </c>
      <c r="H84" s="7" t="b">
        <f t="shared" si="16"/>
        <v>0</v>
      </c>
      <c r="I84" s="7" t="b">
        <f t="shared" si="17"/>
        <v>0</v>
      </c>
      <c r="J84" s="7" t="b">
        <f t="shared" si="18"/>
        <v>0</v>
      </c>
      <c r="K84" s="7">
        <f t="shared" si="19"/>
        <v>10</v>
      </c>
      <c r="L84" s="7" t="b">
        <f t="shared" si="20"/>
        <v>0</v>
      </c>
      <c r="M84" s="7" t="b">
        <f t="shared" si="21"/>
        <v>0</v>
      </c>
      <c r="N84" s="7" t="b">
        <f t="shared" si="22"/>
        <v>0</v>
      </c>
      <c r="O84" s="57">
        <f t="shared" si="23"/>
        <v>24</v>
      </c>
      <c r="P84" s="7">
        <v>0</v>
      </c>
      <c r="Q84" s="7">
        <f t="shared" si="25"/>
        <v>24</v>
      </c>
      <c r="R84" s="26"/>
      <c r="S84" s="26"/>
      <c r="T84" s="27"/>
      <c r="U84" s="4"/>
      <c r="X84" s="276">
        <v>0</v>
      </c>
      <c r="Y84" s="276"/>
      <c r="Z84" s="179" t="s">
        <v>141</v>
      </c>
      <c r="AA84" s="166"/>
      <c r="AP84" s="98">
        <f t="shared" si="13"/>
        <v>0.76041666666666607</v>
      </c>
    </row>
    <row r="85" spans="1:42">
      <c r="A85" s="4"/>
      <c r="B85" s="5"/>
      <c r="C85" s="5"/>
      <c r="D85" s="5"/>
      <c r="E85" s="28"/>
      <c r="F85" s="28"/>
      <c r="G85" s="28"/>
      <c r="H85" s="28"/>
      <c r="I85" s="29"/>
      <c r="J85" s="29"/>
      <c r="K85" s="29"/>
      <c r="L85" s="29"/>
      <c r="M85" s="29"/>
      <c r="N85" s="29"/>
      <c r="O85" s="5"/>
      <c r="P85" s="29">
        <f>SUM(P78:P84)</f>
        <v>96</v>
      </c>
      <c r="Q85" s="29">
        <f>SUM(Q78:Q84)</f>
        <v>72</v>
      </c>
      <c r="R85" s="30"/>
      <c r="S85" s="30"/>
      <c r="T85" s="30"/>
      <c r="U85" s="4"/>
      <c r="AA85" s="166"/>
      <c r="AP85" s="98">
        <f t="shared" si="13"/>
        <v>0.7708333333333327</v>
      </c>
    </row>
    <row r="86" spans="1:42">
      <c r="A86" s="4"/>
      <c r="B86" s="5"/>
      <c r="C86" s="5"/>
      <c r="D86" s="5"/>
      <c r="E86" s="28"/>
      <c r="F86" s="28"/>
      <c r="G86" s="28"/>
      <c r="H86" s="28"/>
      <c r="I86" s="31"/>
      <c r="J86" s="31"/>
      <c r="K86" s="28"/>
      <c r="L86" s="28"/>
      <c r="M86" s="28"/>
      <c r="N86" s="28"/>
      <c r="O86" s="5"/>
      <c r="P86" s="31">
        <f>P85*T81</f>
        <v>5005.7280000000001</v>
      </c>
      <c r="Q86" s="31">
        <f>T81*Q85</f>
        <v>3754.2960000000003</v>
      </c>
      <c r="R86" s="30"/>
      <c r="S86" s="30"/>
      <c r="T86" s="30"/>
      <c r="U86" s="4"/>
      <c r="AA86" s="166"/>
      <c r="AP86" s="98">
        <f t="shared" si="13"/>
        <v>0.78124999999999933</v>
      </c>
    </row>
    <row r="87" spans="1:42">
      <c r="A87" s="4"/>
      <c r="B87" s="4"/>
      <c r="C87" s="4"/>
      <c r="D87" s="4"/>
      <c r="E87" s="6"/>
      <c r="F87" s="6"/>
      <c r="G87" s="6"/>
      <c r="H87" s="6"/>
      <c r="I87" s="32"/>
      <c r="J87" s="32"/>
      <c r="K87" s="6"/>
      <c r="L87" s="6"/>
      <c r="M87" s="6"/>
      <c r="N87" s="6"/>
      <c r="O87" s="4"/>
      <c r="P87" s="32"/>
      <c r="Q87" s="32"/>
      <c r="R87" s="4"/>
      <c r="S87" s="4"/>
      <c r="T87" s="4"/>
      <c r="U87" s="4"/>
      <c r="AA87" s="166"/>
      <c r="AP87" s="98">
        <f t="shared" si="13"/>
        <v>0.79166666666666596</v>
      </c>
    </row>
    <row r="88" spans="1:42" ht="14.45">
      <c r="A88" s="4"/>
      <c r="B88" s="4"/>
      <c r="C88" s="4"/>
      <c r="D88" s="4"/>
      <c r="E88" s="4"/>
      <c r="F88" s="4"/>
      <c r="G88" s="4"/>
      <c r="H88" s="33"/>
      <c r="I88" s="34"/>
      <c r="J88" s="4"/>
      <c r="K88" s="4"/>
      <c r="L88" s="4"/>
      <c r="M88" s="4"/>
      <c r="N88" s="4"/>
      <c r="O88" s="4"/>
      <c r="P88" s="4"/>
      <c r="Q88" s="4"/>
      <c r="R88" s="4"/>
      <c r="S88" s="4"/>
      <c r="T88" s="4"/>
      <c r="U88" s="4"/>
      <c r="AA88" s="166"/>
      <c r="AP88" s="98">
        <f t="shared" si="13"/>
        <v>0.80208333333333259</v>
      </c>
    </row>
    <row r="89" spans="1:42" ht="15.6">
      <c r="A89" s="4"/>
      <c r="B89" s="261" t="s">
        <v>142</v>
      </c>
      <c r="C89" s="262"/>
      <c r="D89" s="4"/>
      <c r="E89" s="4"/>
      <c r="F89" s="4"/>
      <c r="G89" s="4"/>
      <c r="H89" s="4"/>
      <c r="I89" s="4"/>
      <c r="J89" s="4"/>
      <c r="K89" s="4"/>
      <c r="L89" s="4"/>
      <c r="M89" s="4"/>
      <c r="N89" s="4"/>
      <c r="O89" s="4"/>
      <c r="P89" s="4"/>
      <c r="Q89" s="4"/>
      <c r="R89" s="35" t="s">
        <v>147</v>
      </c>
      <c r="S89" s="251">
        <f>SUM(T9,T57)</f>
        <v>0</v>
      </c>
      <c r="T89" s="252"/>
      <c r="U89" s="4"/>
      <c r="AA89" s="166"/>
      <c r="AP89" s="98">
        <f t="shared" si="13"/>
        <v>0.81249999999999922</v>
      </c>
    </row>
    <row r="90" spans="1:42" ht="15.6">
      <c r="A90" s="4"/>
      <c r="B90" s="249"/>
      <c r="C90" s="250"/>
      <c r="D90" s="4"/>
      <c r="E90" s="4"/>
      <c r="F90" s="4"/>
      <c r="G90" s="4"/>
      <c r="H90" s="4"/>
      <c r="I90" s="4"/>
      <c r="J90" s="4"/>
      <c r="K90" s="4"/>
      <c r="L90" s="4"/>
      <c r="M90" s="4"/>
      <c r="N90" s="4"/>
      <c r="O90" s="4"/>
      <c r="P90" s="4"/>
      <c r="Q90" s="4"/>
      <c r="R90" s="35" t="s">
        <v>144</v>
      </c>
      <c r="S90" s="251">
        <f>S89+'Custom pg1'!S58:T58</f>
        <v>0</v>
      </c>
      <c r="T90" s="252"/>
      <c r="U90" s="4"/>
      <c r="AA90" s="166"/>
      <c r="AP90" s="98">
        <f t="shared" si="13"/>
        <v>0.82291666666666585</v>
      </c>
    </row>
    <row r="91" spans="1:42" ht="14.45">
      <c r="A91" s="4"/>
      <c r="B91" s="4"/>
      <c r="C91" s="4"/>
      <c r="D91" s="4"/>
      <c r="E91" s="4"/>
      <c r="F91" s="4"/>
      <c r="G91" s="4"/>
      <c r="H91" s="4"/>
      <c r="I91" s="4"/>
      <c r="J91" s="4"/>
      <c r="K91" s="4"/>
      <c r="L91" s="4"/>
      <c r="M91" s="4"/>
      <c r="N91" s="4"/>
      <c r="O91" s="36"/>
      <c r="P91" s="36"/>
      <c r="Q91" s="36"/>
      <c r="R91" s="4"/>
      <c r="S91" s="4"/>
      <c r="T91" s="4"/>
      <c r="U91" s="4"/>
      <c r="AP91" s="98">
        <f t="shared" si="13"/>
        <v>0.83333333333333248</v>
      </c>
    </row>
    <row r="92" spans="1:42" ht="15.6" hidden="1">
      <c r="A92" s="253"/>
      <c r="B92" s="253"/>
      <c r="C92" s="253"/>
      <c r="D92" s="253"/>
      <c r="E92" s="253"/>
      <c r="F92" s="253"/>
      <c r="G92" s="253"/>
      <c r="H92" s="253"/>
      <c r="I92" s="253"/>
      <c r="J92" s="253"/>
      <c r="K92" s="253"/>
      <c r="L92" s="253"/>
      <c r="M92" s="253"/>
      <c r="N92" s="253"/>
      <c r="O92" s="253"/>
      <c r="P92" s="253"/>
      <c r="Q92" s="253"/>
      <c r="R92" s="253"/>
      <c r="S92" s="253"/>
      <c r="T92" s="253"/>
      <c r="U92" s="253"/>
      <c r="AP92" s="98">
        <f t="shared" si="13"/>
        <v>0.84374999999999911</v>
      </c>
    </row>
    <row r="93" spans="1:42" hidden="1">
      <c r="AP93" s="98">
        <f t="shared" si="13"/>
        <v>0.85416666666666574</v>
      </c>
    </row>
    <row r="94" spans="1:42" hidden="1">
      <c r="AP94" s="98">
        <f t="shared" si="13"/>
        <v>0.86458333333333237</v>
      </c>
    </row>
    <row r="95" spans="1:42" hidden="1">
      <c r="AP95" s="98">
        <f t="shared" si="13"/>
        <v>0.874999999999999</v>
      </c>
    </row>
    <row r="96" spans="1:42" hidden="1">
      <c r="AP96" s="98">
        <f t="shared" si="13"/>
        <v>0.88541666666666563</v>
      </c>
    </row>
    <row r="97" spans="42:42" hidden="1">
      <c r="AP97" s="98">
        <f t="shared" si="13"/>
        <v>0.89583333333333226</v>
      </c>
    </row>
    <row r="98" spans="42:42" hidden="1">
      <c r="AP98" s="98">
        <f t="shared" si="13"/>
        <v>0.90624999999999889</v>
      </c>
    </row>
    <row r="99" spans="42:42" hidden="1">
      <c r="AP99" s="98">
        <f t="shared" si="13"/>
        <v>0.91666666666666552</v>
      </c>
    </row>
    <row r="100" spans="42:42" hidden="1">
      <c r="AP100" s="98">
        <f t="shared" si="13"/>
        <v>0.92708333333333215</v>
      </c>
    </row>
    <row r="101" spans="42:42" hidden="1">
      <c r="AP101" s="98">
        <f t="shared" si="13"/>
        <v>0.93749999999999878</v>
      </c>
    </row>
    <row r="102" spans="42:42" hidden="1">
      <c r="AP102" s="98">
        <f t="shared" si="13"/>
        <v>0.94791666666666541</v>
      </c>
    </row>
    <row r="103" spans="42:42" hidden="1">
      <c r="AP103" s="98">
        <f t="shared" si="13"/>
        <v>0.95833333333333204</v>
      </c>
    </row>
    <row r="104" spans="42:42" hidden="1">
      <c r="AP104" s="98">
        <f t="shared" si="13"/>
        <v>0.96874999999999867</v>
      </c>
    </row>
    <row r="105" spans="42:42" hidden="1">
      <c r="AP105" s="98">
        <f t="shared" si="13"/>
        <v>0.9791666666666653</v>
      </c>
    </row>
    <row r="106" spans="42:42" hidden="1">
      <c r="AP106" s="98">
        <f t="shared" si="13"/>
        <v>0.98958333333333193</v>
      </c>
    </row>
    <row r="107" spans="42:42" hidden="1">
      <c r="AP107" s="96"/>
    </row>
    <row r="108" spans="42:42" hidden="1">
      <c r="AP108" s="96"/>
    </row>
    <row r="109" spans="42:42" hidden="1">
      <c r="AP109" s="96"/>
    </row>
    <row r="110" spans="42:42" hidden="1">
      <c r="AP110" s="96"/>
    </row>
    <row r="111" spans="42:42" hidden="1">
      <c r="AP111" s="96"/>
    </row>
    <row r="112" spans="42:42" hidden="1">
      <c r="AP112" s="96"/>
    </row>
    <row r="113" spans="42:42" hidden="1">
      <c r="AP113" s="96"/>
    </row>
    <row r="114" spans="42:42" hidden="1">
      <c r="AP114" s="96"/>
    </row>
    <row r="115" spans="42:42" hidden="1">
      <c r="AP115" s="96"/>
    </row>
    <row r="116" spans="42:42" hidden="1">
      <c r="AP116" s="96"/>
    </row>
    <row r="117" spans="42:42" hidden="1">
      <c r="AP117" s="96"/>
    </row>
    <row r="118" spans="42:42" hidden="1">
      <c r="AP118" s="96"/>
    </row>
    <row r="119" spans="42:42" hidden="1">
      <c r="AP119" s="96"/>
    </row>
    <row r="122" spans="42:42" hidden="1">
      <c r="AP122" s="98"/>
    </row>
    <row r="123" spans="42:42" hidden="1">
      <c r="AP123" s="98"/>
    </row>
    <row r="124" spans="42:42" hidden="1">
      <c r="AP124" s="98"/>
    </row>
    <row r="125" spans="42:42" hidden="1">
      <c r="AP125" s="98"/>
    </row>
    <row r="126" spans="42:42" hidden="1">
      <c r="AP126" s="98"/>
    </row>
    <row r="127" spans="42:42" hidden="1">
      <c r="AP127" s="98"/>
    </row>
    <row r="128" spans="42:42" hidden="1">
      <c r="AP128" s="98"/>
    </row>
    <row r="129" spans="42:42" hidden="1">
      <c r="AP129" s="98"/>
    </row>
    <row r="130" spans="42:42" hidden="1">
      <c r="AP130" s="98"/>
    </row>
    <row r="131" spans="42:42" hidden="1">
      <c r="AP131" s="98"/>
    </row>
    <row r="132" spans="42:42" hidden="1">
      <c r="AP132" s="98"/>
    </row>
    <row r="133" spans="42:42" hidden="1">
      <c r="AP133" s="98"/>
    </row>
    <row r="134" spans="42:42" hidden="1">
      <c r="AP134" s="98"/>
    </row>
    <row r="135" spans="42:42" hidden="1">
      <c r="AP135" s="98"/>
    </row>
    <row r="136" spans="42:42" hidden="1">
      <c r="AP136" s="98"/>
    </row>
    <row r="137" spans="42:42" hidden="1">
      <c r="AP137" s="98"/>
    </row>
    <row r="138" spans="42:42" hidden="1">
      <c r="AP138" s="98"/>
    </row>
    <row r="139" spans="42:42" hidden="1">
      <c r="AP139" s="98"/>
    </row>
    <row r="140" spans="42:42" hidden="1">
      <c r="AP140" s="98"/>
    </row>
    <row r="141" spans="42:42" hidden="1">
      <c r="AP141" s="98"/>
    </row>
    <row r="142" spans="42:42" hidden="1">
      <c r="AP142" s="98"/>
    </row>
    <row r="143" spans="42:42" hidden="1">
      <c r="AP143" s="98"/>
    </row>
    <row r="144" spans="42:42" hidden="1">
      <c r="AP144" s="98"/>
    </row>
    <row r="145" spans="42:42" hidden="1">
      <c r="AP145" s="98"/>
    </row>
    <row r="146" spans="42:42" hidden="1">
      <c r="AP146" s="98"/>
    </row>
    <row r="147" spans="42:42" hidden="1">
      <c r="AP147" s="98"/>
    </row>
    <row r="148" spans="42:42" hidden="1">
      <c r="AP148" s="98"/>
    </row>
    <row r="149" spans="42:42" hidden="1">
      <c r="AP149" s="98"/>
    </row>
    <row r="150" spans="42:42" hidden="1">
      <c r="AP150" s="98"/>
    </row>
    <row r="151" spans="42:42" hidden="1">
      <c r="AP151" s="98"/>
    </row>
    <row r="152" spans="42:42" hidden="1">
      <c r="AP152" s="98"/>
    </row>
    <row r="153" spans="42:42" hidden="1">
      <c r="AP153" s="98"/>
    </row>
    <row r="154" spans="42:42" hidden="1">
      <c r="AP154" s="98"/>
    </row>
    <row r="155" spans="42:42" hidden="1">
      <c r="AP155" s="98"/>
    </row>
    <row r="156" spans="42:42" hidden="1">
      <c r="AP156" s="98"/>
    </row>
    <row r="157" spans="42:42" hidden="1">
      <c r="AP157" s="98"/>
    </row>
    <row r="158" spans="42:42" hidden="1">
      <c r="AP158" s="98"/>
    </row>
    <row r="159" spans="42:42" hidden="1">
      <c r="AP159" s="98"/>
    </row>
    <row r="160" spans="42:42" hidden="1">
      <c r="AP160" s="98"/>
    </row>
    <row r="161" spans="42:42" hidden="1">
      <c r="AP161" s="98"/>
    </row>
    <row r="162" spans="42:42" hidden="1">
      <c r="AP162" s="98"/>
    </row>
    <row r="163" spans="42:42" hidden="1">
      <c r="AP163" s="98"/>
    </row>
    <row r="164" spans="42:42" hidden="1">
      <c r="AP164" s="98"/>
    </row>
    <row r="165" spans="42:42" hidden="1">
      <c r="AP165" s="98"/>
    </row>
    <row r="166" spans="42:42" hidden="1">
      <c r="AP166" s="98"/>
    </row>
    <row r="167" spans="42:42" hidden="1">
      <c r="AP167" s="98"/>
    </row>
    <row r="168" spans="42:42" hidden="1">
      <c r="AP168" s="98"/>
    </row>
    <row r="169" spans="42:42" hidden="1">
      <c r="AP169" s="98"/>
    </row>
    <row r="170" spans="42:42" hidden="1">
      <c r="AP170" s="98"/>
    </row>
    <row r="171" spans="42:42" hidden="1">
      <c r="AP171" s="98"/>
    </row>
    <row r="172" spans="42:42" hidden="1">
      <c r="AP172" s="98"/>
    </row>
    <row r="173" spans="42:42" hidden="1">
      <c r="AP173" s="98"/>
    </row>
    <row r="174" spans="42:42" hidden="1">
      <c r="AP174" s="98"/>
    </row>
    <row r="175" spans="42:42" hidden="1">
      <c r="AP175" s="98"/>
    </row>
    <row r="176" spans="42:42" hidden="1">
      <c r="AP176" s="98"/>
    </row>
    <row r="177" spans="42:42" hidden="1">
      <c r="AP177" s="98"/>
    </row>
    <row r="178" spans="42:42" hidden="1">
      <c r="AP178" s="98"/>
    </row>
    <row r="179" spans="42:42" hidden="1">
      <c r="AP179" s="98"/>
    </row>
    <row r="180" spans="42:42" hidden="1">
      <c r="AP180" s="98"/>
    </row>
    <row r="181" spans="42:42" hidden="1">
      <c r="AP181" s="98"/>
    </row>
    <row r="182" spans="42:42" hidden="1">
      <c r="AP182" s="98"/>
    </row>
    <row r="183" spans="42:42" hidden="1">
      <c r="AP183" s="98"/>
    </row>
    <row r="184" spans="42:42" hidden="1">
      <c r="AP184" s="98"/>
    </row>
    <row r="185" spans="42:42" hidden="1">
      <c r="AP185" s="98"/>
    </row>
    <row r="186" spans="42:42" hidden="1">
      <c r="AP186" s="98"/>
    </row>
    <row r="187" spans="42:42" hidden="1">
      <c r="AP187" s="98"/>
    </row>
    <row r="188" spans="42:42" hidden="1">
      <c r="AP188" s="98"/>
    </row>
    <row r="189" spans="42:42" hidden="1">
      <c r="AP189" s="98"/>
    </row>
    <row r="190" spans="42:42" hidden="1">
      <c r="AP190" s="98"/>
    </row>
    <row r="191" spans="42:42" hidden="1">
      <c r="AP191" s="98"/>
    </row>
    <row r="192" spans="42:42" hidden="1">
      <c r="AP192" s="98"/>
    </row>
    <row r="193" spans="42:42" hidden="1">
      <c r="AP193" s="98"/>
    </row>
    <row r="194" spans="42:42" hidden="1">
      <c r="AP194" s="98"/>
    </row>
    <row r="195" spans="42:42" hidden="1">
      <c r="AP195" s="98"/>
    </row>
    <row r="196" spans="42:42" hidden="1">
      <c r="AP196" s="98"/>
    </row>
    <row r="197" spans="42:42" hidden="1">
      <c r="AP197" s="98"/>
    </row>
    <row r="198" spans="42:42" hidden="1">
      <c r="AP198" s="98"/>
    </row>
    <row r="199" spans="42:42" hidden="1">
      <c r="AP199" s="98"/>
    </row>
    <row r="200" spans="42:42" hidden="1">
      <c r="AP200" s="98"/>
    </row>
    <row r="201" spans="42:42" hidden="1">
      <c r="AP201" s="98"/>
    </row>
    <row r="202" spans="42:42" hidden="1">
      <c r="AP202" s="98"/>
    </row>
    <row r="203" spans="42:42" hidden="1">
      <c r="AP203" s="98"/>
    </row>
    <row r="204" spans="42:42" hidden="1">
      <c r="AP204" s="98"/>
    </row>
    <row r="205" spans="42:42" hidden="1">
      <c r="AP205" s="98"/>
    </row>
    <row r="206" spans="42:42" hidden="1">
      <c r="AP206" s="98"/>
    </row>
    <row r="207" spans="42:42" hidden="1">
      <c r="AP207" s="98"/>
    </row>
    <row r="208" spans="42:42" hidden="1">
      <c r="AP208" s="98"/>
    </row>
    <row r="209" spans="42:42" hidden="1">
      <c r="AP209" s="98"/>
    </row>
    <row r="210" spans="42:42" hidden="1">
      <c r="AP210" s="98"/>
    </row>
    <row r="211" spans="42:42" hidden="1">
      <c r="AP211" s="98"/>
    </row>
    <row r="212" spans="42:42" hidden="1">
      <c r="AP212" s="98"/>
    </row>
    <row r="213" spans="42:42" hidden="1">
      <c r="AP213" s="98"/>
    </row>
  </sheetData>
  <sheetProtection algorithmName="SHA-512" hashValue="QVW7tmbtPrTOAngEbCBqCa0pGMPyCyMVdO1HU7Ztsyk9BMinimw4mnPhC0vuXPmZcVB7ZIDqGc5tGof1DSq4xQ==" saltValue="qb1BPTKd/JAWjOJJrL9vRw==" spinCount="100000" sheet="1" selectLockedCells="1"/>
  <mergeCells count="72">
    <mergeCell ref="R9:S9"/>
    <mergeCell ref="R13:S13"/>
    <mergeCell ref="B1:T1"/>
    <mergeCell ref="C5:D5"/>
    <mergeCell ref="R6:S6"/>
    <mergeCell ref="B13:O15"/>
    <mergeCell ref="R3:S3"/>
    <mergeCell ref="C3:O3"/>
    <mergeCell ref="B4:T4"/>
    <mergeCell ref="B6:O6"/>
    <mergeCell ref="B7:O11"/>
    <mergeCell ref="B12:O12"/>
    <mergeCell ref="P13:Q13"/>
    <mergeCell ref="B2:R2"/>
    <mergeCell ref="S2:T2"/>
    <mergeCell ref="R7:S7"/>
    <mergeCell ref="R8:S8"/>
    <mergeCell ref="R10:S10"/>
    <mergeCell ref="C53:D53"/>
    <mergeCell ref="B28:T28"/>
    <mergeCell ref="T9:T15"/>
    <mergeCell ref="R14:S14"/>
    <mergeCell ref="R15:S15"/>
    <mergeCell ref="R16:S16"/>
    <mergeCell ref="T16:T17"/>
    <mergeCell ref="R17:S17"/>
    <mergeCell ref="B17:O19"/>
    <mergeCell ref="B20:O20"/>
    <mergeCell ref="B21:O23"/>
    <mergeCell ref="B24:O24"/>
    <mergeCell ref="R11:S11"/>
    <mergeCell ref="B25:O27"/>
    <mergeCell ref="R12:S12"/>
    <mergeCell ref="B16:O16"/>
    <mergeCell ref="R54:S54"/>
    <mergeCell ref="R55:S55"/>
    <mergeCell ref="P12:Q12"/>
    <mergeCell ref="R56:S56"/>
    <mergeCell ref="R57:S57"/>
    <mergeCell ref="B54:O54"/>
    <mergeCell ref="B55:O59"/>
    <mergeCell ref="B60:O60"/>
    <mergeCell ref="B61:O63"/>
    <mergeCell ref="B64:O64"/>
    <mergeCell ref="B65:O67"/>
    <mergeCell ref="T57:T63"/>
    <mergeCell ref="R58:S58"/>
    <mergeCell ref="R59:S59"/>
    <mergeCell ref="P60:Q60"/>
    <mergeCell ref="P61:Q61"/>
    <mergeCell ref="R62:S62"/>
    <mergeCell ref="R63:S63"/>
    <mergeCell ref="R60:S60"/>
    <mergeCell ref="R61:S61"/>
    <mergeCell ref="T64:T65"/>
    <mergeCell ref="R65:S65"/>
    <mergeCell ref="R64:S64"/>
    <mergeCell ref="B76:T76"/>
    <mergeCell ref="B89:C89"/>
    <mergeCell ref="S89:T89"/>
    <mergeCell ref="B68:O68"/>
    <mergeCell ref="B69:O71"/>
    <mergeCell ref="B72:O72"/>
    <mergeCell ref="B73:O75"/>
    <mergeCell ref="A92:U92"/>
    <mergeCell ref="X80:Y80"/>
    <mergeCell ref="X81:Y81"/>
    <mergeCell ref="X84:Y84"/>
    <mergeCell ref="X82:Y82"/>
    <mergeCell ref="X83:Y83"/>
    <mergeCell ref="B90:C90"/>
    <mergeCell ref="S90:T90"/>
  </mergeCells>
  <phoneticPr fontId="0" type="noConversion"/>
  <dataValidations count="4">
    <dataValidation type="list" showInputMessage="1" showErrorMessage="1" sqref="C78:D84 C30:D36" xr:uid="{71973787-DF48-4E67-B3CB-23F830FF6141}">
      <formula1>$AP$10:$AP$106</formula1>
    </dataValidation>
    <dataValidation type="list" allowBlank="1" showInputMessage="1" showErrorMessage="1" sqref="R9:S9 R57:S57" xr:uid="{5A2A7991-CD80-4C6B-BDCC-5EBB5190E945}">
      <formula1>Avoided_Cost_Category</formula1>
    </dataValidation>
    <dataValidation type="list" allowBlank="1" showInputMessage="1" showErrorMessage="1" sqref="R7:S7 R55:S55" xr:uid="{EC3FBB86-F4ED-43F5-8EF8-0AA5DB669813}">
      <formula1>Category</formula1>
    </dataValidation>
    <dataValidation type="list" allowBlank="1" showInputMessage="1" showErrorMessage="1" sqref="R17:S17 R65:S65" xr:uid="{1D9E7442-9CA1-4EF3-92B1-5947012F867D}">
      <formula1>"Electric,Natural Gas,Both"</formula1>
    </dataValidation>
  </dataValidations>
  <pageMargins left="0.25" right="0.25" top="0.4" bottom="0.4" header="0.5" footer="0.34"/>
  <pageSetup firstPageNumber="2" fitToHeight="2" orientation="portrait" r:id="rId1"/>
  <headerFooter alignWithMargins="0">
    <oddFooter>&amp;LEasySave Plus Custom Application&amp;RApplication Version: 2/14/2020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AB77"/>
  <sheetViews>
    <sheetView zoomScaleNormal="100" zoomScaleSheetLayoutView="100" workbookViewId="0">
      <selection activeCell="A22" sqref="A22:L22"/>
    </sheetView>
  </sheetViews>
  <sheetFormatPr defaultColWidth="0" defaultRowHeight="13.15" zeroHeight="1"/>
  <cols>
    <col min="1" max="12" width="9.140625" style="15" customWidth="1"/>
    <col min="13" max="13" width="9.28515625" style="15" hidden="1" customWidth="1"/>
    <col min="14" max="23" width="0" style="15" hidden="1" customWidth="1"/>
    <col min="24" max="24" width="12.85546875" style="15" hidden="1" customWidth="1"/>
    <col min="25" max="28" width="0" style="15" hidden="1" customWidth="1"/>
    <col min="29" max="16384" width="9.140625" style="15" hidden="1"/>
  </cols>
  <sheetData>
    <row r="1" spans="1:24" ht="29.45" thickBot="1">
      <c r="A1" s="349" t="s">
        <v>148</v>
      </c>
      <c r="B1" s="311"/>
      <c r="C1" s="311"/>
      <c r="D1" s="311"/>
      <c r="E1" s="311"/>
      <c r="F1" s="311"/>
      <c r="G1" s="311"/>
      <c r="H1" s="311"/>
      <c r="I1" s="311"/>
      <c r="J1" s="311"/>
      <c r="K1" s="311"/>
      <c r="L1" s="312"/>
    </row>
    <row r="2" spans="1:24" ht="66.75" customHeight="1" thickBot="1">
      <c r="A2" s="310" t="s">
        <v>149</v>
      </c>
      <c r="B2" s="311"/>
      <c r="C2" s="311"/>
      <c r="D2" s="311"/>
      <c r="E2" s="311"/>
      <c r="F2" s="311"/>
      <c r="G2" s="311"/>
      <c r="H2" s="311"/>
      <c r="I2" s="311"/>
      <c r="J2" s="311"/>
      <c r="K2" s="311"/>
      <c r="L2" s="312"/>
    </row>
    <row r="3" spans="1:24" ht="15.75" customHeight="1" thickBot="1">
      <c r="A3" s="335" t="s">
        <v>41</v>
      </c>
      <c r="B3" s="336"/>
      <c r="C3" s="351"/>
      <c r="D3" s="352"/>
      <c r="E3" s="352"/>
      <c r="F3" s="352"/>
      <c r="G3" s="352"/>
      <c r="H3" s="353"/>
      <c r="I3" s="284" t="s">
        <v>42</v>
      </c>
      <c r="J3" s="284"/>
      <c r="K3" s="350"/>
      <c r="L3" s="350"/>
      <c r="M3" s="51"/>
      <c r="N3" s="50"/>
      <c r="O3" s="50"/>
      <c r="P3" s="50"/>
      <c r="Q3" s="50"/>
      <c r="R3" s="50"/>
      <c r="S3" s="50"/>
    </row>
    <row r="4" spans="1:24" ht="30" customHeight="1" thickBot="1">
      <c r="A4" s="364" t="s">
        <v>150</v>
      </c>
      <c r="B4" s="365"/>
      <c r="C4" s="365"/>
      <c r="D4" s="384"/>
      <c r="E4" s="385"/>
      <c r="F4" s="385"/>
      <c r="G4" s="386"/>
      <c r="H4" s="364" t="s">
        <v>151</v>
      </c>
      <c r="I4" s="365"/>
      <c r="J4" s="365"/>
      <c r="K4" s="366"/>
      <c r="L4" s="45"/>
      <c r="N4" s="105" t="s">
        <v>152</v>
      </c>
      <c r="P4" s="37"/>
      <c r="Q4" s="38"/>
      <c r="R4" s="38"/>
      <c r="S4" s="38"/>
      <c r="T4" s="38"/>
      <c r="U4" s="39"/>
      <c r="W4" s="106" t="s">
        <v>153</v>
      </c>
      <c r="X4" s="39"/>
    </row>
    <row r="5" spans="1:24" ht="24.75" customHeight="1" thickBot="1">
      <c r="A5" s="367" t="s">
        <v>154</v>
      </c>
      <c r="B5" s="368"/>
      <c r="C5" s="368"/>
      <c r="D5" s="368"/>
      <c r="E5" s="369"/>
      <c r="F5" s="360"/>
      <c r="G5" s="361"/>
      <c r="H5" s="361"/>
      <c r="I5" s="361"/>
      <c r="J5" s="361"/>
      <c r="K5" s="361"/>
      <c r="L5" s="362"/>
      <c r="N5" s="107" t="s">
        <v>155</v>
      </c>
      <c r="P5" s="108" t="s">
        <v>156</v>
      </c>
      <c r="U5" s="40"/>
      <c r="W5" s="108" t="s">
        <v>157</v>
      </c>
      <c r="X5" s="40"/>
    </row>
    <row r="6" spans="1:24" ht="15" customHeight="1">
      <c r="A6" s="329" t="s">
        <v>158</v>
      </c>
      <c r="B6" s="330"/>
      <c r="C6" s="330"/>
      <c r="D6" s="330"/>
      <c r="E6" s="330"/>
      <c r="F6" s="330"/>
      <c r="G6" s="330"/>
      <c r="H6" s="330"/>
      <c r="I6" s="330"/>
      <c r="J6" s="330"/>
      <c r="K6" s="330"/>
      <c r="L6" s="331"/>
      <c r="M6" s="41"/>
      <c r="P6" s="108" t="s">
        <v>159</v>
      </c>
      <c r="U6" s="40"/>
      <c r="W6" s="108" t="s">
        <v>71</v>
      </c>
      <c r="X6" s="40"/>
    </row>
    <row r="7" spans="1:24" ht="29.25" customHeight="1" thickBot="1">
      <c r="A7" s="332" t="s">
        <v>160</v>
      </c>
      <c r="B7" s="333"/>
      <c r="C7" s="333"/>
      <c r="D7" s="333"/>
      <c r="E7" s="333"/>
      <c r="F7" s="333"/>
      <c r="G7" s="333"/>
      <c r="H7" s="333"/>
      <c r="I7" s="333"/>
      <c r="J7" s="333"/>
      <c r="K7" s="333"/>
      <c r="L7" s="334"/>
      <c r="P7" s="109" t="s">
        <v>161</v>
      </c>
      <c r="Q7" s="42"/>
      <c r="R7" s="42"/>
      <c r="S7" s="42"/>
      <c r="T7" s="42"/>
      <c r="U7" s="43"/>
      <c r="W7" s="108" t="s">
        <v>162</v>
      </c>
      <c r="X7" s="40"/>
    </row>
    <row r="8" spans="1:24" ht="15" customHeight="1">
      <c r="A8" s="372"/>
      <c r="B8" s="373"/>
      <c r="C8" s="373"/>
      <c r="D8" s="373"/>
      <c r="E8" s="373"/>
      <c r="F8" s="373"/>
      <c r="G8" s="373"/>
      <c r="H8" s="373"/>
      <c r="I8" s="373"/>
      <c r="J8" s="373"/>
      <c r="K8" s="373"/>
      <c r="L8" s="374"/>
      <c r="W8" s="108" t="s">
        <v>163</v>
      </c>
      <c r="X8" s="40"/>
    </row>
    <row r="9" spans="1:24" ht="15" customHeight="1" thickBot="1">
      <c r="A9" s="375"/>
      <c r="B9" s="376"/>
      <c r="C9" s="376"/>
      <c r="D9" s="376"/>
      <c r="E9" s="376"/>
      <c r="F9" s="376"/>
      <c r="G9" s="376"/>
      <c r="H9" s="376"/>
      <c r="I9" s="376"/>
      <c r="J9" s="376"/>
      <c r="K9" s="376"/>
      <c r="L9" s="377"/>
      <c r="W9" s="109" t="s">
        <v>91</v>
      </c>
      <c r="X9" s="43"/>
    </row>
    <row r="10" spans="1:24" ht="15" customHeight="1">
      <c r="A10" s="375"/>
      <c r="B10" s="376"/>
      <c r="C10" s="376"/>
      <c r="D10" s="376"/>
      <c r="E10" s="376"/>
      <c r="F10" s="376"/>
      <c r="G10" s="376"/>
      <c r="H10" s="376"/>
      <c r="I10" s="376"/>
      <c r="J10" s="376"/>
      <c r="K10" s="376"/>
      <c r="L10" s="377"/>
    </row>
    <row r="11" spans="1:24" ht="15" customHeight="1">
      <c r="A11" s="375"/>
      <c r="B11" s="376"/>
      <c r="C11" s="376"/>
      <c r="D11" s="376"/>
      <c r="E11" s="376"/>
      <c r="F11" s="376"/>
      <c r="G11" s="376"/>
      <c r="H11" s="376"/>
      <c r="I11" s="376"/>
      <c r="J11" s="376"/>
      <c r="K11" s="376"/>
      <c r="L11" s="377"/>
    </row>
    <row r="12" spans="1:24" ht="15" customHeight="1">
      <c r="A12" s="375"/>
      <c r="B12" s="376"/>
      <c r="C12" s="376"/>
      <c r="D12" s="376"/>
      <c r="E12" s="376"/>
      <c r="F12" s="376"/>
      <c r="G12" s="376"/>
      <c r="H12" s="376"/>
      <c r="I12" s="376"/>
      <c r="J12" s="376"/>
      <c r="K12" s="376"/>
      <c r="L12" s="377"/>
    </row>
    <row r="13" spans="1:24" ht="15" customHeight="1">
      <c r="A13" s="375"/>
      <c r="B13" s="376"/>
      <c r="C13" s="376"/>
      <c r="D13" s="376"/>
      <c r="E13" s="376"/>
      <c r="F13" s="376"/>
      <c r="G13" s="376"/>
      <c r="H13" s="376"/>
      <c r="I13" s="376"/>
      <c r="J13" s="376"/>
      <c r="K13" s="376"/>
      <c r="L13" s="377"/>
    </row>
    <row r="14" spans="1:24" ht="15" customHeight="1">
      <c r="A14" s="375"/>
      <c r="B14" s="376"/>
      <c r="C14" s="376"/>
      <c r="D14" s="376"/>
      <c r="E14" s="376"/>
      <c r="F14" s="376"/>
      <c r="G14" s="376"/>
      <c r="H14" s="376"/>
      <c r="I14" s="376"/>
      <c r="J14" s="376"/>
      <c r="K14" s="376"/>
      <c r="L14" s="377"/>
    </row>
    <row r="15" spans="1:24" ht="15" customHeight="1">
      <c r="A15" s="375"/>
      <c r="B15" s="376"/>
      <c r="C15" s="376"/>
      <c r="D15" s="376"/>
      <c r="E15" s="376"/>
      <c r="F15" s="376"/>
      <c r="G15" s="376"/>
      <c r="H15" s="376"/>
      <c r="I15" s="376"/>
      <c r="J15" s="376"/>
      <c r="K15" s="376"/>
      <c r="L15" s="377"/>
    </row>
    <row r="16" spans="1:24" ht="15" customHeight="1">
      <c r="A16" s="375"/>
      <c r="B16" s="376"/>
      <c r="C16" s="376"/>
      <c r="D16" s="376"/>
      <c r="E16" s="376"/>
      <c r="F16" s="376"/>
      <c r="G16" s="376"/>
      <c r="H16" s="376"/>
      <c r="I16" s="376"/>
      <c r="J16" s="376"/>
      <c r="K16" s="376"/>
      <c r="L16" s="377"/>
    </row>
    <row r="17" spans="1:28" ht="15" customHeight="1">
      <c r="A17" s="375"/>
      <c r="B17" s="376"/>
      <c r="C17" s="376"/>
      <c r="D17" s="376"/>
      <c r="E17" s="376"/>
      <c r="F17" s="376"/>
      <c r="G17" s="376"/>
      <c r="H17" s="376"/>
      <c r="I17" s="376"/>
      <c r="J17" s="376"/>
      <c r="K17" s="376"/>
      <c r="L17" s="377"/>
    </row>
    <row r="18" spans="1:28" ht="15" customHeight="1">
      <c r="A18" s="375"/>
      <c r="B18" s="376"/>
      <c r="C18" s="376"/>
      <c r="D18" s="376"/>
      <c r="E18" s="376"/>
      <c r="F18" s="376"/>
      <c r="G18" s="376"/>
      <c r="H18" s="376"/>
      <c r="I18" s="376"/>
      <c r="J18" s="376"/>
      <c r="K18" s="376"/>
      <c r="L18" s="377"/>
    </row>
    <row r="19" spans="1:28" ht="15" customHeight="1" thickBot="1">
      <c r="A19" s="378"/>
      <c r="B19" s="379"/>
      <c r="C19" s="379"/>
      <c r="D19" s="379"/>
      <c r="E19" s="379"/>
      <c r="F19" s="379"/>
      <c r="G19" s="379"/>
      <c r="H19" s="379"/>
      <c r="I19" s="379"/>
      <c r="J19" s="379"/>
      <c r="K19" s="379"/>
      <c r="L19" s="380"/>
      <c r="P19" s="15" t="s">
        <v>164</v>
      </c>
    </row>
    <row r="20" spans="1:28" ht="16.5" customHeight="1" thickBot="1">
      <c r="A20" s="316" t="s">
        <v>165</v>
      </c>
      <c r="B20" s="317"/>
      <c r="C20" s="317"/>
      <c r="D20" s="317"/>
      <c r="E20" s="317"/>
      <c r="F20" s="317"/>
      <c r="G20" s="317"/>
      <c r="H20" s="317"/>
      <c r="I20" s="317"/>
      <c r="J20" s="317"/>
      <c r="K20" s="317"/>
      <c r="L20" s="318"/>
      <c r="P20" s="110" t="s">
        <v>166</v>
      </c>
      <c r="Q20" s="111"/>
      <c r="R20" s="111"/>
      <c r="S20" s="111"/>
      <c r="T20" s="111"/>
      <c r="U20" s="111"/>
      <c r="V20" s="111"/>
      <c r="W20" s="111"/>
      <c r="X20" s="111"/>
      <c r="Y20" s="111"/>
      <c r="Z20" s="111"/>
      <c r="AA20" s="111"/>
      <c r="AB20" s="111"/>
    </row>
    <row r="21" spans="1:28" ht="81.75" customHeight="1" thickBot="1">
      <c r="A21" s="381" t="s">
        <v>167</v>
      </c>
      <c r="B21" s="382"/>
      <c r="C21" s="383"/>
      <c r="D21" s="370"/>
      <c r="E21" s="371"/>
      <c r="F21" s="387" t="s">
        <v>168</v>
      </c>
      <c r="G21" s="388"/>
      <c r="H21" s="388"/>
      <c r="I21" s="388"/>
      <c r="J21" s="388"/>
      <c r="K21" s="388"/>
      <c r="L21" s="389"/>
      <c r="P21" s="111" t="s">
        <v>169</v>
      </c>
      <c r="Q21" s="44"/>
      <c r="R21" s="44"/>
      <c r="S21" s="44"/>
      <c r="T21" s="44"/>
      <c r="U21" s="44"/>
      <c r="V21" s="44"/>
      <c r="W21" s="44"/>
      <c r="X21" s="44"/>
      <c r="Y21" s="44"/>
    </row>
    <row r="22" spans="1:28" ht="15.75" customHeight="1">
      <c r="A22" s="313" t="s">
        <v>170</v>
      </c>
      <c r="B22" s="314"/>
      <c r="C22" s="314"/>
      <c r="D22" s="314"/>
      <c r="E22" s="314"/>
      <c r="F22" s="314"/>
      <c r="G22" s="314"/>
      <c r="H22" s="314"/>
      <c r="I22" s="314"/>
      <c r="J22" s="314"/>
      <c r="K22" s="314"/>
      <c r="L22" s="315"/>
      <c r="P22" s="112" t="s">
        <v>171</v>
      </c>
    </row>
    <row r="23" spans="1:28" ht="15.75" customHeight="1">
      <c r="A23" s="340"/>
      <c r="B23" s="341"/>
      <c r="C23" s="341"/>
      <c r="D23" s="341"/>
      <c r="E23" s="341"/>
      <c r="F23" s="341"/>
      <c r="G23" s="341"/>
      <c r="H23" s="341"/>
      <c r="I23" s="341"/>
      <c r="J23" s="341"/>
      <c r="K23" s="341"/>
      <c r="L23" s="342"/>
      <c r="P23" s="112"/>
    </row>
    <row r="24" spans="1:28" ht="15.75" customHeight="1">
      <c r="A24" s="340"/>
      <c r="B24" s="341"/>
      <c r="C24" s="341"/>
      <c r="D24" s="341"/>
      <c r="E24" s="341"/>
      <c r="F24" s="341"/>
      <c r="G24" s="341"/>
      <c r="H24" s="341"/>
      <c r="I24" s="341"/>
      <c r="J24" s="341"/>
      <c r="K24" s="341"/>
      <c r="L24" s="342"/>
      <c r="P24" s="112"/>
    </row>
    <row r="25" spans="1:28" ht="15.75" customHeight="1">
      <c r="A25" s="340"/>
      <c r="B25" s="341"/>
      <c r="C25" s="341"/>
      <c r="D25" s="341"/>
      <c r="E25" s="341"/>
      <c r="F25" s="341"/>
      <c r="G25" s="341"/>
      <c r="H25" s="341"/>
      <c r="I25" s="341"/>
      <c r="J25" s="341"/>
      <c r="K25" s="341"/>
      <c r="L25" s="342"/>
      <c r="P25" s="112"/>
    </row>
    <row r="26" spans="1:28" ht="15.75" customHeight="1">
      <c r="A26" s="340"/>
      <c r="B26" s="341"/>
      <c r="C26" s="341"/>
      <c r="D26" s="341"/>
      <c r="E26" s="341"/>
      <c r="F26" s="341"/>
      <c r="G26" s="341"/>
      <c r="H26" s="341"/>
      <c r="I26" s="341"/>
      <c r="J26" s="341"/>
      <c r="K26" s="341"/>
      <c r="L26" s="342"/>
      <c r="P26" s="112"/>
    </row>
    <row r="27" spans="1:28" ht="15.75" customHeight="1">
      <c r="A27" s="340"/>
      <c r="B27" s="341"/>
      <c r="C27" s="341"/>
      <c r="D27" s="341"/>
      <c r="E27" s="341"/>
      <c r="F27" s="341"/>
      <c r="G27" s="341"/>
      <c r="H27" s="341"/>
      <c r="I27" s="341"/>
      <c r="J27" s="341"/>
      <c r="K27" s="341"/>
      <c r="L27" s="342"/>
      <c r="P27" s="112"/>
    </row>
    <row r="28" spans="1:28" ht="15.75" customHeight="1">
      <c r="A28" s="340"/>
      <c r="B28" s="341"/>
      <c r="C28" s="341"/>
      <c r="D28" s="341"/>
      <c r="E28" s="341"/>
      <c r="F28" s="341"/>
      <c r="G28" s="341"/>
      <c r="H28" s="341"/>
      <c r="I28" s="341"/>
      <c r="J28" s="341"/>
      <c r="K28" s="341"/>
      <c r="L28" s="342"/>
      <c r="P28" s="112"/>
    </row>
    <row r="29" spans="1:28" ht="15.75" customHeight="1">
      <c r="A29" s="340"/>
      <c r="B29" s="341"/>
      <c r="C29" s="341"/>
      <c r="D29" s="341"/>
      <c r="E29" s="341"/>
      <c r="F29" s="341"/>
      <c r="G29" s="341"/>
      <c r="H29" s="341"/>
      <c r="I29" s="341"/>
      <c r="J29" s="341"/>
      <c r="K29" s="341"/>
      <c r="L29" s="342"/>
      <c r="P29" s="112"/>
    </row>
    <row r="30" spans="1:28" ht="15.75" customHeight="1">
      <c r="A30" s="340"/>
      <c r="B30" s="341"/>
      <c r="C30" s="341"/>
      <c r="D30" s="341"/>
      <c r="E30" s="341"/>
      <c r="F30" s="341"/>
      <c r="G30" s="341"/>
      <c r="H30" s="341"/>
      <c r="I30" s="341"/>
      <c r="J30" s="341"/>
      <c r="K30" s="341"/>
      <c r="L30" s="342"/>
      <c r="P30" s="112"/>
    </row>
    <row r="31" spans="1:28" ht="15.75" customHeight="1">
      <c r="A31" s="340"/>
      <c r="B31" s="341"/>
      <c r="C31" s="341"/>
      <c r="D31" s="341"/>
      <c r="E31" s="341"/>
      <c r="F31" s="341"/>
      <c r="G31" s="341"/>
      <c r="H31" s="341"/>
      <c r="I31" s="341"/>
      <c r="J31" s="341"/>
      <c r="K31" s="341"/>
      <c r="L31" s="342"/>
      <c r="P31" s="112"/>
    </row>
    <row r="32" spans="1:28" ht="15.75" customHeight="1">
      <c r="A32" s="340"/>
      <c r="B32" s="341"/>
      <c r="C32" s="341"/>
      <c r="D32" s="341"/>
      <c r="E32" s="341"/>
      <c r="F32" s="341"/>
      <c r="G32" s="341"/>
      <c r="H32" s="341"/>
      <c r="I32" s="341"/>
      <c r="J32" s="341"/>
      <c r="K32" s="341"/>
      <c r="L32" s="342"/>
      <c r="P32" s="112"/>
    </row>
    <row r="33" spans="1:16" ht="15.75" customHeight="1">
      <c r="A33" s="340"/>
      <c r="B33" s="341"/>
      <c r="C33" s="341"/>
      <c r="D33" s="341"/>
      <c r="E33" s="341"/>
      <c r="F33" s="341"/>
      <c r="G33" s="341"/>
      <c r="H33" s="341"/>
      <c r="I33" s="341"/>
      <c r="J33" s="341"/>
      <c r="K33" s="341"/>
      <c r="L33" s="342"/>
      <c r="P33" s="112"/>
    </row>
    <row r="34" spans="1:16" ht="15" customHeight="1">
      <c r="A34" s="340"/>
      <c r="B34" s="341"/>
      <c r="C34" s="341"/>
      <c r="D34" s="341"/>
      <c r="E34" s="341"/>
      <c r="F34" s="341"/>
      <c r="G34" s="341"/>
      <c r="H34" s="341"/>
      <c r="I34" s="341"/>
      <c r="J34" s="341"/>
      <c r="K34" s="341"/>
      <c r="L34" s="342"/>
    </row>
    <row r="35" spans="1:16" ht="15" customHeight="1">
      <c r="A35" s="340"/>
      <c r="B35" s="341"/>
      <c r="C35" s="341"/>
      <c r="D35" s="341"/>
      <c r="E35" s="341"/>
      <c r="F35" s="341"/>
      <c r="G35" s="341"/>
      <c r="H35" s="341"/>
      <c r="I35" s="341"/>
      <c r="J35" s="341"/>
      <c r="K35" s="341"/>
      <c r="L35" s="342"/>
    </row>
    <row r="36" spans="1:16" ht="15" customHeight="1">
      <c r="A36" s="340"/>
      <c r="B36" s="341"/>
      <c r="C36" s="341"/>
      <c r="D36" s="341"/>
      <c r="E36" s="341"/>
      <c r="F36" s="341"/>
      <c r="G36" s="341"/>
      <c r="H36" s="341"/>
      <c r="I36" s="341"/>
      <c r="J36" s="341"/>
      <c r="K36" s="341"/>
      <c r="L36" s="342"/>
    </row>
    <row r="37" spans="1:16" ht="15" customHeight="1">
      <c r="A37" s="340"/>
      <c r="B37" s="341"/>
      <c r="C37" s="341"/>
      <c r="D37" s="341"/>
      <c r="E37" s="341"/>
      <c r="F37" s="341"/>
      <c r="G37" s="341"/>
      <c r="H37" s="341"/>
      <c r="I37" s="341"/>
      <c r="J37" s="341"/>
      <c r="K37" s="341"/>
      <c r="L37" s="342"/>
    </row>
    <row r="38" spans="1:16" ht="15" customHeight="1">
      <c r="A38" s="340"/>
      <c r="B38" s="341"/>
      <c r="C38" s="341"/>
      <c r="D38" s="341"/>
      <c r="E38" s="341"/>
      <c r="F38" s="341"/>
      <c r="G38" s="341"/>
      <c r="H38" s="341"/>
      <c r="I38" s="341"/>
      <c r="J38" s="341"/>
      <c r="K38" s="341"/>
      <c r="L38" s="342"/>
    </row>
    <row r="39" spans="1:16" ht="15" customHeight="1">
      <c r="A39" s="340"/>
      <c r="B39" s="341"/>
      <c r="C39" s="341"/>
      <c r="D39" s="341"/>
      <c r="E39" s="341"/>
      <c r="F39" s="341"/>
      <c r="G39" s="341"/>
      <c r="H39" s="341"/>
      <c r="I39" s="341"/>
      <c r="J39" s="341"/>
      <c r="K39" s="341"/>
      <c r="L39" s="342"/>
    </row>
    <row r="40" spans="1:16" ht="15" customHeight="1">
      <c r="A40" s="340"/>
      <c r="B40" s="341"/>
      <c r="C40" s="341"/>
      <c r="D40" s="341"/>
      <c r="E40" s="341"/>
      <c r="F40" s="341"/>
      <c r="G40" s="341"/>
      <c r="H40" s="341"/>
      <c r="I40" s="341"/>
      <c r="J40" s="341"/>
      <c r="K40" s="341"/>
      <c r="L40" s="342"/>
    </row>
    <row r="41" spans="1:16" ht="15" customHeight="1" thickBot="1">
      <c r="A41" s="340"/>
      <c r="B41" s="341"/>
      <c r="C41" s="341"/>
      <c r="D41" s="341"/>
      <c r="E41" s="341"/>
      <c r="F41" s="341"/>
      <c r="G41" s="341"/>
      <c r="H41" s="341"/>
      <c r="I41" s="341"/>
      <c r="J41" s="341"/>
      <c r="K41" s="341"/>
      <c r="L41" s="342"/>
    </row>
    <row r="42" spans="1:16" ht="15" thickBot="1">
      <c r="A42" s="316" t="s">
        <v>172</v>
      </c>
      <c r="B42" s="317"/>
      <c r="C42" s="317"/>
      <c r="D42" s="317"/>
      <c r="E42" s="317"/>
      <c r="F42" s="317"/>
      <c r="G42" s="317"/>
      <c r="H42" s="317"/>
      <c r="I42" s="317"/>
      <c r="J42" s="317"/>
      <c r="K42" s="317"/>
      <c r="L42" s="318"/>
    </row>
    <row r="43" spans="1:16" ht="39.75" customHeight="1" thickBot="1">
      <c r="A43" s="310" t="s">
        <v>173</v>
      </c>
      <c r="B43" s="319"/>
      <c r="C43" s="319"/>
      <c r="D43" s="319"/>
      <c r="E43" s="319"/>
      <c r="F43" s="319"/>
      <c r="G43" s="319"/>
      <c r="H43" s="319"/>
      <c r="I43" s="319"/>
      <c r="J43" s="319"/>
      <c r="K43" s="319"/>
      <c r="L43" s="320"/>
    </row>
    <row r="44" spans="1:16" ht="15" customHeight="1">
      <c r="A44" s="337"/>
      <c r="B44" s="338"/>
      <c r="C44" s="338"/>
      <c r="D44" s="338"/>
      <c r="E44" s="338"/>
      <c r="F44" s="338"/>
      <c r="G44" s="338"/>
      <c r="H44" s="338"/>
      <c r="I44" s="338"/>
      <c r="J44" s="338"/>
      <c r="K44" s="338"/>
      <c r="L44" s="339"/>
    </row>
    <row r="45" spans="1:16" ht="15" customHeight="1">
      <c r="A45" s="340"/>
      <c r="B45" s="341"/>
      <c r="C45" s="341"/>
      <c r="D45" s="341"/>
      <c r="E45" s="341"/>
      <c r="F45" s="341"/>
      <c r="G45" s="341"/>
      <c r="H45" s="341"/>
      <c r="I45" s="341"/>
      <c r="J45" s="341"/>
      <c r="K45" s="341"/>
      <c r="L45" s="342"/>
    </row>
    <row r="46" spans="1:16" ht="15" customHeight="1">
      <c r="A46" s="340"/>
      <c r="B46" s="341"/>
      <c r="C46" s="341"/>
      <c r="D46" s="341"/>
      <c r="E46" s="341"/>
      <c r="F46" s="341"/>
      <c r="G46" s="341"/>
      <c r="H46" s="341"/>
      <c r="I46" s="341"/>
      <c r="J46" s="341"/>
      <c r="K46" s="341"/>
      <c r="L46" s="342"/>
    </row>
    <row r="47" spans="1:16" ht="15" customHeight="1">
      <c r="A47" s="340"/>
      <c r="B47" s="341"/>
      <c r="C47" s="341"/>
      <c r="D47" s="341"/>
      <c r="E47" s="341"/>
      <c r="F47" s="341"/>
      <c r="G47" s="341"/>
      <c r="H47" s="341"/>
      <c r="I47" s="341"/>
      <c r="J47" s="341"/>
      <c r="K47" s="341"/>
      <c r="L47" s="342"/>
    </row>
    <row r="48" spans="1:16" ht="15" customHeight="1">
      <c r="A48" s="340"/>
      <c r="B48" s="341"/>
      <c r="C48" s="341"/>
      <c r="D48" s="341"/>
      <c r="E48" s="341"/>
      <c r="F48" s="341"/>
      <c r="G48" s="341"/>
      <c r="H48" s="341"/>
      <c r="I48" s="341"/>
      <c r="J48" s="341"/>
      <c r="K48" s="341"/>
      <c r="L48" s="342"/>
    </row>
    <row r="49" spans="1:12" ht="15" customHeight="1">
      <c r="A49" s="340"/>
      <c r="B49" s="341"/>
      <c r="C49" s="341"/>
      <c r="D49" s="341"/>
      <c r="E49" s="341"/>
      <c r="F49" s="341"/>
      <c r="G49" s="341"/>
      <c r="H49" s="341"/>
      <c r="I49" s="341"/>
      <c r="J49" s="341"/>
      <c r="K49" s="341"/>
      <c r="L49" s="342"/>
    </row>
    <row r="50" spans="1:12" ht="15" customHeight="1">
      <c r="A50" s="340"/>
      <c r="B50" s="341"/>
      <c r="C50" s="341"/>
      <c r="D50" s="341"/>
      <c r="E50" s="341"/>
      <c r="F50" s="341"/>
      <c r="G50" s="341"/>
      <c r="H50" s="341"/>
      <c r="I50" s="341"/>
      <c r="J50" s="341"/>
      <c r="K50" s="341"/>
      <c r="L50" s="342"/>
    </row>
    <row r="51" spans="1:12" ht="15" customHeight="1">
      <c r="A51" s="340"/>
      <c r="B51" s="341"/>
      <c r="C51" s="341"/>
      <c r="D51" s="341"/>
      <c r="E51" s="341"/>
      <c r="F51" s="341"/>
      <c r="G51" s="341"/>
      <c r="H51" s="341"/>
      <c r="I51" s="341"/>
      <c r="J51" s="341"/>
      <c r="K51" s="341"/>
      <c r="L51" s="342"/>
    </row>
    <row r="52" spans="1:12" ht="15" customHeight="1">
      <c r="A52" s="340"/>
      <c r="B52" s="341"/>
      <c r="C52" s="341"/>
      <c r="D52" s="341"/>
      <c r="E52" s="341"/>
      <c r="F52" s="341"/>
      <c r="G52" s="341"/>
      <c r="H52" s="341"/>
      <c r="I52" s="341"/>
      <c r="J52" s="341"/>
      <c r="K52" s="341"/>
      <c r="L52" s="342"/>
    </row>
    <row r="53" spans="1:12" ht="15" customHeight="1">
      <c r="A53" s="340"/>
      <c r="B53" s="341"/>
      <c r="C53" s="341"/>
      <c r="D53" s="341"/>
      <c r="E53" s="341"/>
      <c r="F53" s="341"/>
      <c r="G53" s="341"/>
      <c r="H53" s="341"/>
      <c r="I53" s="341"/>
      <c r="J53" s="341"/>
      <c r="K53" s="341"/>
      <c r="L53" s="342"/>
    </row>
    <row r="54" spans="1:12" ht="15" customHeight="1">
      <c r="A54" s="340"/>
      <c r="B54" s="341"/>
      <c r="C54" s="341"/>
      <c r="D54" s="341"/>
      <c r="E54" s="341"/>
      <c r="F54" s="341"/>
      <c r="G54" s="341"/>
      <c r="H54" s="341"/>
      <c r="I54" s="341"/>
      <c r="J54" s="341"/>
      <c r="K54" s="341"/>
      <c r="L54" s="342"/>
    </row>
    <row r="55" spans="1:12" ht="15" customHeight="1" thickBot="1">
      <c r="A55" s="343"/>
      <c r="B55" s="344"/>
      <c r="C55" s="344"/>
      <c r="D55" s="344"/>
      <c r="E55" s="344"/>
      <c r="F55" s="344"/>
      <c r="G55" s="344"/>
      <c r="H55" s="344"/>
      <c r="I55" s="344"/>
      <c r="J55" s="344"/>
      <c r="K55" s="344"/>
      <c r="L55" s="345"/>
    </row>
    <row r="56" spans="1:12" ht="15" customHeight="1">
      <c r="A56" s="346"/>
      <c r="B56" s="347"/>
      <c r="C56" s="347"/>
      <c r="D56" s="347"/>
      <c r="E56" s="347"/>
      <c r="F56" s="347"/>
      <c r="G56" s="347"/>
      <c r="H56" s="347"/>
      <c r="I56" s="347"/>
      <c r="J56" s="347"/>
      <c r="K56" s="347"/>
      <c r="L56" s="348"/>
    </row>
    <row r="57" spans="1:12" ht="15" thickBot="1">
      <c r="A57" s="101"/>
      <c r="B57" s="102"/>
      <c r="C57" s="102"/>
      <c r="D57" s="102"/>
      <c r="E57" s="102"/>
      <c r="F57" s="102"/>
      <c r="G57" s="102"/>
      <c r="H57" s="102"/>
      <c r="I57" s="102"/>
      <c r="J57" s="102"/>
      <c r="K57" s="102"/>
      <c r="L57" s="103"/>
    </row>
    <row r="58" spans="1:12" ht="15.75" customHeight="1" thickBot="1">
      <c r="A58" s="316" t="s">
        <v>174</v>
      </c>
      <c r="B58" s="317"/>
      <c r="C58" s="317"/>
      <c r="D58" s="317"/>
      <c r="E58" s="317"/>
      <c r="F58" s="317"/>
      <c r="G58" s="317"/>
      <c r="H58" s="317"/>
      <c r="I58" s="317"/>
      <c r="J58" s="317"/>
      <c r="K58" s="317"/>
      <c r="L58" s="318"/>
    </row>
    <row r="59" spans="1:12" ht="45" customHeight="1" thickBot="1">
      <c r="A59" s="326" t="s">
        <v>175</v>
      </c>
      <c r="B59" s="327"/>
      <c r="C59" s="327"/>
      <c r="D59" s="327"/>
      <c r="E59" s="327"/>
      <c r="F59" s="327"/>
      <c r="G59" s="327"/>
      <c r="H59" s="327"/>
      <c r="I59" s="327"/>
      <c r="J59" s="327"/>
      <c r="K59" s="327"/>
      <c r="L59" s="328"/>
    </row>
    <row r="60" spans="1:12" ht="15" customHeight="1">
      <c r="A60" s="337"/>
      <c r="B60" s="338"/>
      <c r="C60" s="338"/>
      <c r="D60" s="338"/>
      <c r="E60" s="338"/>
      <c r="F60" s="338"/>
      <c r="G60" s="338"/>
      <c r="H60" s="338"/>
      <c r="I60" s="338"/>
      <c r="J60" s="338"/>
      <c r="K60" s="338"/>
      <c r="L60" s="339"/>
    </row>
    <row r="61" spans="1:12" ht="15" customHeight="1">
      <c r="A61" s="340"/>
      <c r="B61" s="341"/>
      <c r="C61" s="341"/>
      <c r="D61" s="341"/>
      <c r="E61" s="341"/>
      <c r="F61" s="341"/>
      <c r="G61" s="341"/>
      <c r="H61" s="341"/>
      <c r="I61" s="341"/>
      <c r="J61" s="341"/>
      <c r="K61" s="341"/>
      <c r="L61" s="342"/>
    </row>
    <row r="62" spans="1:12" ht="15" customHeight="1">
      <c r="A62" s="340"/>
      <c r="B62" s="341"/>
      <c r="C62" s="341"/>
      <c r="D62" s="341"/>
      <c r="E62" s="341"/>
      <c r="F62" s="341"/>
      <c r="G62" s="341"/>
      <c r="H62" s="341"/>
      <c r="I62" s="341"/>
      <c r="J62" s="341"/>
      <c r="K62" s="341"/>
      <c r="L62" s="342"/>
    </row>
    <row r="63" spans="1:12" ht="15" customHeight="1">
      <c r="A63" s="340"/>
      <c r="B63" s="341"/>
      <c r="C63" s="341"/>
      <c r="D63" s="341"/>
      <c r="E63" s="341"/>
      <c r="F63" s="341"/>
      <c r="G63" s="341"/>
      <c r="H63" s="341"/>
      <c r="I63" s="341"/>
      <c r="J63" s="341"/>
      <c r="K63" s="341"/>
      <c r="L63" s="342"/>
    </row>
    <row r="64" spans="1:12" ht="15" customHeight="1">
      <c r="A64" s="340"/>
      <c r="B64" s="341"/>
      <c r="C64" s="341"/>
      <c r="D64" s="341"/>
      <c r="E64" s="341"/>
      <c r="F64" s="341"/>
      <c r="G64" s="341"/>
      <c r="H64" s="341"/>
      <c r="I64" s="341"/>
      <c r="J64" s="341"/>
      <c r="K64" s="341"/>
      <c r="L64" s="342"/>
    </row>
    <row r="65" spans="1:12" ht="15" customHeight="1">
      <c r="A65" s="340"/>
      <c r="B65" s="341"/>
      <c r="C65" s="341"/>
      <c r="D65" s="341"/>
      <c r="E65" s="341"/>
      <c r="F65" s="341"/>
      <c r="G65" s="341"/>
      <c r="H65" s="341"/>
      <c r="I65" s="341"/>
      <c r="J65" s="341"/>
      <c r="K65" s="341"/>
      <c r="L65" s="342"/>
    </row>
    <row r="66" spans="1:12" ht="15" customHeight="1">
      <c r="A66" s="340"/>
      <c r="B66" s="341"/>
      <c r="C66" s="341"/>
      <c r="D66" s="341"/>
      <c r="E66" s="341"/>
      <c r="F66" s="341"/>
      <c r="G66" s="341"/>
      <c r="H66" s="341"/>
      <c r="I66" s="341"/>
      <c r="J66" s="341"/>
      <c r="K66" s="341"/>
      <c r="L66" s="342"/>
    </row>
    <row r="67" spans="1:12" ht="15" customHeight="1">
      <c r="A67" s="340"/>
      <c r="B67" s="341"/>
      <c r="C67" s="341"/>
      <c r="D67" s="341"/>
      <c r="E67" s="341"/>
      <c r="F67" s="341"/>
      <c r="G67" s="341"/>
      <c r="H67" s="341"/>
      <c r="I67" s="341"/>
      <c r="J67" s="341"/>
      <c r="K67" s="341"/>
      <c r="L67" s="342"/>
    </row>
    <row r="68" spans="1:12" ht="15" customHeight="1">
      <c r="A68" s="340"/>
      <c r="B68" s="341"/>
      <c r="C68" s="341"/>
      <c r="D68" s="341"/>
      <c r="E68" s="341"/>
      <c r="F68" s="341"/>
      <c r="G68" s="341"/>
      <c r="H68" s="341"/>
      <c r="I68" s="341"/>
      <c r="J68" s="341"/>
      <c r="K68" s="341"/>
      <c r="L68" s="342"/>
    </row>
    <row r="69" spans="1:12" ht="15" customHeight="1">
      <c r="A69" s="340"/>
      <c r="B69" s="341"/>
      <c r="C69" s="341"/>
      <c r="D69" s="341"/>
      <c r="E69" s="341"/>
      <c r="F69" s="341"/>
      <c r="G69" s="341"/>
      <c r="H69" s="341"/>
      <c r="I69" s="341"/>
      <c r="J69" s="341"/>
      <c r="K69" s="341"/>
      <c r="L69" s="342"/>
    </row>
    <row r="70" spans="1:12" ht="15" customHeight="1">
      <c r="A70" s="340"/>
      <c r="B70" s="341"/>
      <c r="C70" s="341"/>
      <c r="D70" s="341"/>
      <c r="E70" s="341"/>
      <c r="F70" s="341"/>
      <c r="G70" s="341"/>
      <c r="H70" s="341"/>
      <c r="I70" s="341"/>
      <c r="J70" s="341"/>
      <c r="K70" s="341"/>
      <c r="L70" s="342"/>
    </row>
    <row r="71" spans="1:12" ht="15" customHeight="1" thickBot="1">
      <c r="A71" s="343"/>
      <c r="B71" s="344"/>
      <c r="C71" s="344"/>
      <c r="D71" s="344"/>
      <c r="E71" s="344"/>
      <c r="F71" s="344"/>
      <c r="G71" s="344"/>
      <c r="H71" s="344"/>
      <c r="I71" s="344"/>
      <c r="J71" s="344"/>
      <c r="K71" s="344"/>
      <c r="L71" s="345"/>
    </row>
    <row r="72" spans="1:12" ht="15" thickBot="1">
      <c r="A72" s="316" t="s">
        <v>176</v>
      </c>
      <c r="B72" s="317"/>
      <c r="C72" s="317"/>
      <c r="D72" s="317"/>
      <c r="E72" s="317"/>
      <c r="F72" s="317"/>
      <c r="G72" s="317"/>
      <c r="H72" s="317"/>
      <c r="I72" s="317"/>
      <c r="J72" s="317"/>
      <c r="K72" s="317"/>
      <c r="L72" s="318"/>
    </row>
    <row r="73" spans="1:12" ht="45" customHeight="1">
      <c r="A73" s="329" t="s">
        <v>177</v>
      </c>
      <c r="B73" s="330"/>
      <c r="C73" s="330"/>
      <c r="D73" s="363"/>
      <c r="E73" s="363"/>
      <c r="F73" s="1" t="s">
        <v>178</v>
      </c>
      <c r="G73" s="1"/>
      <c r="H73" s="1"/>
      <c r="I73" s="1"/>
      <c r="J73" s="1"/>
      <c r="K73" s="323"/>
      <c r="L73" s="323"/>
    </row>
    <row r="74" spans="1:12" ht="27" customHeight="1">
      <c r="A74" s="356" t="s">
        <v>179</v>
      </c>
      <c r="B74" s="357"/>
      <c r="C74" s="357"/>
      <c r="D74" s="358"/>
      <c r="E74" s="358"/>
      <c r="F74" s="2"/>
      <c r="G74" s="2"/>
      <c r="H74" s="2"/>
      <c r="I74" s="2"/>
      <c r="J74" s="2"/>
      <c r="K74" s="324"/>
      <c r="L74" s="325"/>
    </row>
    <row r="75" spans="1:12" ht="27" customHeight="1">
      <c r="A75" s="356" t="s">
        <v>180</v>
      </c>
      <c r="B75" s="357"/>
      <c r="C75" s="357"/>
      <c r="D75" s="359"/>
      <c r="E75" s="359"/>
      <c r="F75" s="2" t="s">
        <v>181</v>
      </c>
      <c r="G75" s="2"/>
      <c r="H75" s="2"/>
      <c r="I75" s="2"/>
      <c r="J75" s="2"/>
      <c r="K75" s="354" t="str">
        <f>IFERROR(K73/D74,"")</f>
        <v/>
      </c>
      <c r="L75" s="355"/>
    </row>
    <row r="76" spans="1:12" ht="27" customHeight="1">
      <c r="A76" s="3" t="s">
        <v>182</v>
      </c>
      <c r="B76" s="2"/>
      <c r="C76" s="2"/>
      <c r="D76" s="2"/>
      <c r="E76" s="2"/>
      <c r="F76" s="2"/>
      <c r="G76" s="321">
        <f>MIN(0.06*K73,D73*0.5)</f>
        <v>0</v>
      </c>
      <c r="H76" s="321"/>
      <c r="I76" s="321"/>
      <c r="J76" s="321"/>
      <c r="K76" s="321"/>
      <c r="L76" s="322"/>
    </row>
    <row r="77" spans="1:12" ht="27" customHeight="1" thickBot="1">
      <c r="A77" s="307" t="s">
        <v>183</v>
      </c>
      <c r="B77" s="308"/>
      <c r="C77" s="308"/>
      <c r="D77" s="308"/>
      <c r="E77" s="308"/>
      <c r="F77" s="308"/>
      <c r="G77" s="308"/>
      <c r="H77" s="308"/>
      <c r="I77" s="308"/>
      <c r="J77" s="308"/>
      <c r="K77" s="308"/>
      <c r="L77" s="309"/>
    </row>
  </sheetData>
  <sheetProtection algorithmName="SHA-512" hashValue="UhhJ2VRN+W2u+EZcjbhltF+d0r1uejoTodjfuUj10K2iHp0q8Go2+ljrF/pAI3BIWtK9V9IBw6xyex1rHR1mAA==" saltValue="mUE682SHiaohhr6JyIP3Ug==" spinCount="100000" sheet="1" selectLockedCells="1"/>
  <mergeCells count="39">
    <mergeCell ref="I3:J3"/>
    <mergeCell ref="A60:L71"/>
    <mergeCell ref="A21:C21"/>
    <mergeCell ref="A4:C4"/>
    <mergeCell ref="D4:G4"/>
    <mergeCell ref="A58:L58"/>
    <mergeCell ref="F21:L21"/>
    <mergeCell ref="A1:L1"/>
    <mergeCell ref="K3:L3"/>
    <mergeCell ref="C3:H3"/>
    <mergeCell ref="A23:L41"/>
    <mergeCell ref="K75:L75"/>
    <mergeCell ref="A74:C74"/>
    <mergeCell ref="D74:E74"/>
    <mergeCell ref="A75:C75"/>
    <mergeCell ref="D75:E75"/>
    <mergeCell ref="F5:L5"/>
    <mergeCell ref="A73:C73"/>
    <mergeCell ref="D73:E73"/>
    <mergeCell ref="H4:K4"/>
    <mergeCell ref="A5:E5"/>
    <mergeCell ref="D21:E21"/>
    <mergeCell ref="A8:L19"/>
    <mergeCell ref="A77:L77"/>
    <mergeCell ref="A2:L2"/>
    <mergeCell ref="A22:L22"/>
    <mergeCell ref="A42:L42"/>
    <mergeCell ref="A43:L43"/>
    <mergeCell ref="G76:L76"/>
    <mergeCell ref="K73:L73"/>
    <mergeCell ref="K74:L74"/>
    <mergeCell ref="A59:L59"/>
    <mergeCell ref="A72:L72"/>
    <mergeCell ref="A6:L6"/>
    <mergeCell ref="A7:L7"/>
    <mergeCell ref="A20:L20"/>
    <mergeCell ref="A3:B3"/>
    <mergeCell ref="A44:L55"/>
    <mergeCell ref="A56:L56"/>
  </mergeCells>
  <dataValidations count="4">
    <dataValidation type="list" allowBlank="1" showInputMessage="1" showErrorMessage="1" sqref="D4" xr:uid="{00000000-0002-0000-0300-000000000000}">
      <formula1>$P$4:$P$7</formula1>
    </dataValidation>
    <dataValidation type="list" allowBlank="1" showInputMessage="1" showErrorMessage="1" sqref="L4" xr:uid="{00000000-0002-0000-0300-000001000000}">
      <formula1>$N$4:$N$5</formula1>
    </dataValidation>
    <dataValidation type="list" allowBlank="1" showInputMessage="1" showErrorMessage="1" sqref="F5" xr:uid="{00000000-0002-0000-0300-000002000000}">
      <formula1>$W$4:$W$9</formula1>
    </dataValidation>
    <dataValidation type="list" allowBlank="1" showInputMessage="1" showErrorMessage="1" sqref="D21:E21" xr:uid="{00000000-0002-0000-0300-000003000000}">
      <formula1>$P$21:$P$22</formula1>
    </dataValidation>
  </dataValidations>
  <pageMargins left="0.25" right="0.25" top="0.4" bottom="0.4" header="0.5" footer="0.34"/>
  <pageSetup scale="94" firstPageNumber="2" fitToHeight="2" orientation="portrait" r:id="rId1"/>
  <headerFooter alignWithMargins="0">
    <oddFooter>&amp;LEasySave Plus Custom Application&amp;RApplication Version: 2/14/2020</oddFooter>
  </headerFooter>
  <rowBreaks count="1" manualBreakCount="1">
    <brk id="41"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9DF7-E580-486D-B7DA-72DD5E6A121A}">
  <dimension ref="A1:AA86"/>
  <sheetViews>
    <sheetView topLeftCell="O1" zoomScale="70" zoomScaleNormal="70" workbookViewId="0">
      <selection activeCell="N21" sqref="N21"/>
    </sheetView>
  </sheetViews>
  <sheetFormatPr defaultColWidth="9.140625" defaultRowHeight="14.45"/>
  <cols>
    <col min="1" max="3" width="8.7109375" style="119" customWidth="1"/>
    <col min="4" max="14" width="18.5703125" style="119" customWidth="1"/>
    <col min="15" max="15" width="16.7109375" style="119" bestFit="1" customWidth="1"/>
    <col min="16" max="18" width="9.140625" style="119"/>
    <col min="19" max="27" width="18.7109375" style="119" customWidth="1"/>
    <col min="28" max="16384" width="9.140625" style="119"/>
  </cols>
  <sheetData>
    <row r="1" spans="1:27" ht="19.899999999999999">
      <c r="A1" s="118" t="s">
        <v>184</v>
      </c>
      <c r="P1" s="118" t="s">
        <v>185</v>
      </c>
    </row>
    <row r="2" spans="1:27" s="120" customFormat="1" ht="36">
      <c r="B2" s="121"/>
      <c r="C2" s="121"/>
      <c r="D2" s="392" t="s">
        <v>71</v>
      </c>
      <c r="E2" s="393"/>
      <c r="F2" s="394" t="s">
        <v>186</v>
      </c>
      <c r="G2" s="395"/>
      <c r="H2" s="395"/>
      <c r="I2" s="396"/>
      <c r="J2" s="397" t="s">
        <v>187</v>
      </c>
      <c r="K2" s="398"/>
      <c r="L2" s="399"/>
      <c r="M2" s="400" t="s">
        <v>188</v>
      </c>
      <c r="N2" s="401"/>
      <c r="Q2" s="121"/>
      <c r="R2" s="121"/>
      <c r="S2" s="392" t="s">
        <v>71</v>
      </c>
      <c r="T2" s="393"/>
      <c r="U2" s="394" t="s">
        <v>186</v>
      </c>
      <c r="V2" s="395"/>
      <c r="W2" s="395"/>
      <c r="X2" s="396"/>
      <c r="Y2" s="390" t="s">
        <v>187</v>
      </c>
      <c r="Z2" s="391"/>
      <c r="AA2" s="186" t="s">
        <v>188</v>
      </c>
    </row>
    <row r="3" spans="1:27" ht="15" customHeight="1">
      <c r="A3" s="118"/>
      <c r="B3" s="122"/>
      <c r="C3" s="122"/>
      <c r="D3" s="123" t="s">
        <v>189</v>
      </c>
      <c r="E3" s="124" t="s">
        <v>190</v>
      </c>
      <c r="F3" s="125" t="s">
        <v>191</v>
      </c>
      <c r="G3" s="126" t="s">
        <v>192</v>
      </c>
      <c r="H3" s="126" t="s">
        <v>193</v>
      </c>
      <c r="I3" s="127" t="s">
        <v>194</v>
      </c>
      <c r="J3" s="151" t="s">
        <v>195</v>
      </c>
      <c r="K3" s="152" t="s">
        <v>196</v>
      </c>
      <c r="L3" s="153" t="s">
        <v>197</v>
      </c>
      <c r="M3" s="128" t="s">
        <v>198</v>
      </c>
      <c r="N3" s="129" t="s">
        <v>199</v>
      </c>
      <c r="P3" s="118"/>
      <c r="Q3" s="122"/>
      <c r="R3" s="122"/>
      <c r="S3" s="192" t="s">
        <v>200</v>
      </c>
      <c r="T3" s="193" t="s">
        <v>201</v>
      </c>
      <c r="U3" s="125" t="s">
        <v>191</v>
      </c>
      <c r="V3" s="126" t="s">
        <v>192</v>
      </c>
      <c r="W3" s="126" t="s">
        <v>202</v>
      </c>
      <c r="X3" s="127" t="s">
        <v>194</v>
      </c>
      <c r="Y3" s="152" t="s">
        <v>203</v>
      </c>
      <c r="Z3" s="153" t="s">
        <v>204</v>
      </c>
      <c r="AA3" s="187" t="s">
        <v>198</v>
      </c>
    </row>
    <row r="4" spans="1:27" ht="15" customHeight="1">
      <c r="A4" s="118"/>
      <c r="B4" s="122"/>
      <c r="C4" s="122"/>
      <c r="D4" s="130" t="s">
        <v>205</v>
      </c>
      <c r="E4" s="131" t="s">
        <v>206</v>
      </c>
      <c r="F4" s="132" t="s">
        <v>207</v>
      </c>
      <c r="G4" s="133" t="s">
        <v>208</v>
      </c>
      <c r="H4" s="133" t="s">
        <v>209</v>
      </c>
      <c r="I4" s="134"/>
      <c r="J4" s="154" t="s">
        <v>210</v>
      </c>
      <c r="K4" s="155"/>
      <c r="L4" s="156"/>
      <c r="M4" s="135"/>
      <c r="N4" s="136" t="s">
        <v>211</v>
      </c>
      <c r="P4" s="118"/>
      <c r="Q4" s="122"/>
      <c r="R4" s="122"/>
      <c r="S4" s="194" t="s">
        <v>212</v>
      </c>
      <c r="T4" s="195" t="s">
        <v>213</v>
      </c>
      <c r="U4" s="132" t="s">
        <v>207</v>
      </c>
      <c r="V4" s="133" t="s">
        <v>214</v>
      </c>
      <c r="W4" s="133" t="s">
        <v>215</v>
      </c>
      <c r="X4" s="134" t="s">
        <v>214</v>
      </c>
      <c r="Y4" s="155" t="s">
        <v>214</v>
      </c>
      <c r="Z4" s="156" t="s">
        <v>214</v>
      </c>
      <c r="AA4" s="188" t="s">
        <v>216</v>
      </c>
    </row>
    <row r="5" spans="1:27" ht="15" customHeight="1">
      <c r="A5" s="118"/>
      <c r="B5" s="122"/>
      <c r="C5" s="122"/>
      <c r="D5" s="130" t="s">
        <v>217</v>
      </c>
      <c r="E5" s="131" t="s">
        <v>218</v>
      </c>
      <c r="F5" s="132" t="s">
        <v>219</v>
      </c>
      <c r="G5" s="133"/>
      <c r="H5" s="133" t="s">
        <v>220</v>
      </c>
      <c r="I5" s="134"/>
      <c r="J5" s="154" t="s">
        <v>221</v>
      </c>
      <c r="K5" s="155"/>
      <c r="L5" s="156"/>
      <c r="M5" s="137"/>
      <c r="N5" s="136" t="s">
        <v>222</v>
      </c>
      <c r="P5" s="118"/>
      <c r="Q5" s="122"/>
      <c r="R5" s="122"/>
      <c r="S5" s="196" t="s">
        <v>223</v>
      </c>
      <c r="T5" s="195"/>
      <c r="U5" s="132" t="s">
        <v>219</v>
      </c>
      <c r="V5" s="133" t="s">
        <v>214</v>
      </c>
      <c r="W5" s="133" t="s">
        <v>224</v>
      </c>
      <c r="X5" s="134" t="s">
        <v>214</v>
      </c>
      <c r="Y5" s="155" t="s">
        <v>214</v>
      </c>
      <c r="Z5" s="156" t="s">
        <v>214</v>
      </c>
      <c r="AA5" s="189" t="s">
        <v>199</v>
      </c>
    </row>
    <row r="6" spans="1:27" ht="15" customHeight="1">
      <c r="A6" s="118"/>
      <c r="B6" s="122"/>
      <c r="C6" s="122"/>
      <c r="D6" s="130" t="s">
        <v>225</v>
      </c>
      <c r="E6" s="131" t="s">
        <v>226</v>
      </c>
      <c r="F6" s="132" t="s">
        <v>227</v>
      </c>
      <c r="G6" s="133"/>
      <c r="H6" s="133" t="s">
        <v>228</v>
      </c>
      <c r="I6" s="134"/>
      <c r="J6" s="154" t="s">
        <v>229</v>
      </c>
      <c r="K6" s="155"/>
      <c r="L6" s="156"/>
      <c r="M6" s="137"/>
      <c r="N6" s="136" t="s">
        <v>230</v>
      </c>
      <c r="P6" s="118"/>
      <c r="Q6" s="122"/>
      <c r="R6" s="122"/>
      <c r="S6" s="196" t="s">
        <v>231</v>
      </c>
      <c r="T6" s="195"/>
      <c r="U6" s="132" t="s">
        <v>232</v>
      </c>
      <c r="V6" s="133" t="s">
        <v>214</v>
      </c>
      <c r="W6" s="133" t="s">
        <v>220</v>
      </c>
      <c r="X6" s="134" t="s">
        <v>214</v>
      </c>
      <c r="Y6" s="155" t="s">
        <v>214</v>
      </c>
      <c r="Z6" s="156" t="s">
        <v>214</v>
      </c>
      <c r="AA6" s="189" t="s">
        <v>211</v>
      </c>
    </row>
    <row r="7" spans="1:27" ht="15" customHeight="1">
      <c r="A7" s="118"/>
      <c r="B7" s="122"/>
      <c r="C7" s="122"/>
      <c r="D7" s="130" t="s">
        <v>233</v>
      </c>
      <c r="E7" s="131" t="s">
        <v>234</v>
      </c>
      <c r="F7" s="132" t="s">
        <v>235</v>
      </c>
      <c r="G7" s="133"/>
      <c r="H7" s="133" t="s">
        <v>236</v>
      </c>
      <c r="I7" s="134"/>
      <c r="J7" s="154" t="s">
        <v>237</v>
      </c>
      <c r="K7" s="155"/>
      <c r="L7" s="156"/>
      <c r="M7" s="137"/>
      <c r="N7" s="136" t="s">
        <v>238</v>
      </c>
      <c r="P7" s="118"/>
      <c r="Q7" s="122"/>
      <c r="R7" s="122"/>
      <c r="S7" s="196" t="s">
        <v>239</v>
      </c>
      <c r="T7" s="195"/>
      <c r="U7" s="132" t="s">
        <v>235</v>
      </c>
      <c r="V7" s="133" t="s">
        <v>214</v>
      </c>
      <c r="W7" s="133" t="s">
        <v>240</v>
      </c>
      <c r="X7" s="134" t="s">
        <v>214</v>
      </c>
      <c r="Y7" s="155" t="s">
        <v>214</v>
      </c>
      <c r="Z7" s="156" t="s">
        <v>214</v>
      </c>
      <c r="AA7" s="189" t="s">
        <v>238</v>
      </c>
    </row>
    <row r="8" spans="1:27" ht="15" customHeight="1">
      <c r="A8" s="118"/>
      <c r="B8" s="122"/>
      <c r="C8" s="122"/>
      <c r="D8" s="130" t="s">
        <v>241</v>
      </c>
      <c r="E8" s="131"/>
      <c r="F8" s="132" t="s">
        <v>242</v>
      </c>
      <c r="G8" s="133"/>
      <c r="H8" s="133"/>
      <c r="I8" s="134"/>
      <c r="J8" s="154" t="s">
        <v>243</v>
      </c>
      <c r="K8" s="155"/>
      <c r="L8" s="156"/>
      <c r="M8" s="137"/>
      <c r="N8" s="136" t="s">
        <v>244</v>
      </c>
      <c r="P8" s="118"/>
      <c r="Q8" s="122"/>
      <c r="R8" s="122"/>
      <c r="S8" s="196" t="s">
        <v>245</v>
      </c>
      <c r="T8" s="195"/>
      <c r="U8" s="132" t="s">
        <v>242</v>
      </c>
      <c r="V8" s="133" t="s">
        <v>214</v>
      </c>
      <c r="W8" s="133" t="s">
        <v>214</v>
      </c>
      <c r="X8" s="134" t="s">
        <v>214</v>
      </c>
      <c r="Y8" s="155" t="s">
        <v>214</v>
      </c>
      <c r="Z8" s="156" t="s">
        <v>214</v>
      </c>
      <c r="AA8" s="189" t="s">
        <v>246</v>
      </c>
    </row>
    <row r="9" spans="1:27" ht="15" customHeight="1">
      <c r="A9" s="118"/>
      <c r="B9" s="122"/>
      <c r="C9" s="122"/>
      <c r="D9" s="130" t="s">
        <v>247</v>
      </c>
      <c r="E9" s="131"/>
      <c r="F9" s="132" t="s">
        <v>248</v>
      </c>
      <c r="G9" s="133"/>
      <c r="H9" s="133"/>
      <c r="I9" s="134"/>
      <c r="J9" s="154" t="s">
        <v>249</v>
      </c>
      <c r="K9" s="155"/>
      <c r="L9" s="156"/>
      <c r="M9" s="137"/>
      <c r="N9" s="136" t="s">
        <v>246</v>
      </c>
      <c r="P9" s="118"/>
      <c r="Q9" s="122"/>
      <c r="R9" s="122"/>
      <c r="S9" s="194"/>
      <c r="T9" s="195"/>
      <c r="U9" s="132" t="s">
        <v>248</v>
      </c>
      <c r="V9" s="133" t="s">
        <v>214</v>
      </c>
      <c r="W9" s="133" t="s">
        <v>214</v>
      </c>
      <c r="X9" s="134" t="s">
        <v>214</v>
      </c>
      <c r="Y9" s="155" t="s">
        <v>214</v>
      </c>
      <c r="Z9" s="156" t="s">
        <v>214</v>
      </c>
      <c r="AA9" s="189" t="s">
        <v>250</v>
      </c>
    </row>
    <row r="10" spans="1:27" ht="15" customHeight="1">
      <c r="A10" s="118"/>
      <c r="B10" s="122"/>
      <c r="C10" s="122"/>
      <c r="D10" s="130" t="s">
        <v>251</v>
      </c>
      <c r="E10" s="131"/>
      <c r="F10" s="132" t="s">
        <v>252</v>
      </c>
      <c r="G10" s="133"/>
      <c r="H10" s="133"/>
      <c r="I10" s="134"/>
      <c r="J10" s="154" t="s">
        <v>253</v>
      </c>
      <c r="K10" s="155"/>
      <c r="L10" s="156"/>
      <c r="M10" s="137"/>
      <c r="N10" s="136" t="s">
        <v>254</v>
      </c>
      <c r="P10" s="118"/>
      <c r="Q10" s="122"/>
      <c r="R10" s="122"/>
      <c r="S10" s="194"/>
      <c r="T10" s="195"/>
      <c r="U10" s="132" t="s">
        <v>252</v>
      </c>
      <c r="V10" s="133" t="s">
        <v>214</v>
      </c>
      <c r="W10" s="133" t="s">
        <v>214</v>
      </c>
      <c r="X10" s="134" t="s">
        <v>214</v>
      </c>
      <c r="Y10" s="155" t="s">
        <v>214</v>
      </c>
      <c r="Z10" s="156" t="s">
        <v>214</v>
      </c>
      <c r="AA10" s="189" t="s">
        <v>214</v>
      </c>
    </row>
    <row r="11" spans="1:27" ht="15" customHeight="1">
      <c r="A11" s="118"/>
      <c r="B11" s="122"/>
      <c r="C11" s="122"/>
      <c r="D11" s="130" t="s">
        <v>255</v>
      </c>
      <c r="E11" s="131"/>
      <c r="F11" s="132" t="s">
        <v>256</v>
      </c>
      <c r="G11" s="133"/>
      <c r="H11" s="133"/>
      <c r="I11" s="134"/>
      <c r="J11" s="154" t="s">
        <v>257</v>
      </c>
      <c r="K11" s="155"/>
      <c r="L11" s="156"/>
      <c r="M11" s="137"/>
      <c r="N11" s="136" t="s">
        <v>250</v>
      </c>
      <c r="P11" s="118"/>
      <c r="Q11" s="122"/>
      <c r="R11" s="122"/>
      <c r="S11" s="194"/>
      <c r="T11" s="195"/>
      <c r="U11" s="132" t="s">
        <v>214</v>
      </c>
      <c r="V11" s="133" t="s">
        <v>214</v>
      </c>
      <c r="W11" s="133" t="s">
        <v>214</v>
      </c>
      <c r="X11" s="134" t="s">
        <v>214</v>
      </c>
      <c r="Y11" s="155" t="s">
        <v>214</v>
      </c>
      <c r="Z11" s="156" t="s">
        <v>214</v>
      </c>
      <c r="AA11" s="189" t="s">
        <v>214</v>
      </c>
    </row>
    <row r="12" spans="1:27" ht="15" customHeight="1">
      <c r="A12" s="118"/>
      <c r="B12" s="122"/>
      <c r="C12" s="122"/>
      <c r="D12" s="130" t="s">
        <v>258</v>
      </c>
      <c r="E12" s="131"/>
      <c r="F12" s="132"/>
      <c r="G12" s="133"/>
      <c r="H12" s="133"/>
      <c r="I12" s="134"/>
      <c r="J12" s="154" t="s">
        <v>259</v>
      </c>
      <c r="K12" s="155"/>
      <c r="L12" s="156"/>
      <c r="M12" s="137"/>
      <c r="N12" s="136" t="s">
        <v>216</v>
      </c>
      <c r="P12" s="118"/>
      <c r="Q12" s="122"/>
      <c r="R12" s="122"/>
      <c r="S12" s="130" t="s">
        <v>214</v>
      </c>
      <c r="T12" s="131"/>
      <c r="U12" s="132" t="s">
        <v>214</v>
      </c>
      <c r="V12" s="133" t="s">
        <v>214</v>
      </c>
      <c r="W12" s="133" t="s">
        <v>214</v>
      </c>
      <c r="X12" s="134" t="s">
        <v>214</v>
      </c>
      <c r="Y12" s="155" t="s">
        <v>214</v>
      </c>
      <c r="Z12" s="156" t="s">
        <v>214</v>
      </c>
      <c r="AA12" s="189" t="s">
        <v>214</v>
      </c>
    </row>
    <row r="13" spans="1:27" ht="15" customHeight="1">
      <c r="A13" s="118"/>
      <c r="B13" s="122"/>
      <c r="C13" s="122"/>
      <c r="D13" s="130" t="s">
        <v>260</v>
      </c>
      <c r="E13" s="131"/>
      <c r="F13" s="132"/>
      <c r="G13" s="133"/>
      <c r="H13" s="133"/>
      <c r="I13" s="134"/>
      <c r="J13" s="157"/>
      <c r="K13" s="155"/>
      <c r="L13" s="156"/>
      <c r="M13" s="137"/>
      <c r="N13" s="136"/>
      <c r="P13" s="118"/>
      <c r="Q13" s="122"/>
      <c r="R13" s="122"/>
      <c r="S13" s="130" t="s">
        <v>214</v>
      </c>
      <c r="T13" s="131"/>
      <c r="U13" s="132" t="s">
        <v>214</v>
      </c>
      <c r="V13" s="133" t="s">
        <v>214</v>
      </c>
      <c r="W13" s="133" t="s">
        <v>214</v>
      </c>
      <c r="X13" s="134" t="s">
        <v>214</v>
      </c>
      <c r="Y13" s="155" t="s">
        <v>214</v>
      </c>
      <c r="Z13" s="156" t="s">
        <v>214</v>
      </c>
      <c r="AA13" s="189" t="s">
        <v>214</v>
      </c>
    </row>
    <row r="14" spans="1:27" ht="15" customHeight="1">
      <c r="A14" s="118"/>
      <c r="B14" s="122"/>
      <c r="C14" s="122"/>
      <c r="D14" s="130" t="s">
        <v>261</v>
      </c>
      <c r="E14" s="131"/>
      <c r="F14" s="132"/>
      <c r="G14" s="133"/>
      <c r="H14" s="133"/>
      <c r="I14" s="134"/>
      <c r="J14" s="157"/>
      <c r="K14" s="155"/>
      <c r="L14" s="156"/>
      <c r="M14" s="137"/>
      <c r="N14" s="136"/>
      <c r="P14" s="118"/>
      <c r="Q14" s="122"/>
      <c r="R14" s="122"/>
      <c r="S14" s="130" t="s">
        <v>214</v>
      </c>
      <c r="T14" s="131"/>
      <c r="U14" s="132" t="s">
        <v>214</v>
      </c>
      <c r="V14" s="133" t="s">
        <v>214</v>
      </c>
      <c r="W14" s="133" t="s">
        <v>214</v>
      </c>
      <c r="X14" s="134" t="s">
        <v>214</v>
      </c>
      <c r="Y14" s="155" t="s">
        <v>214</v>
      </c>
      <c r="Z14" s="156" t="s">
        <v>214</v>
      </c>
      <c r="AA14" s="189" t="s">
        <v>214</v>
      </c>
    </row>
    <row r="15" spans="1:27" ht="15" customHeight="1">
      <c r="A15" s="118"/>
      <c r="B15" s="122"/>
      <c r="C15" s="122"/>
      <c r="D15" s="130" t="s">
        <v>262</v>
      </c>
      <c r="E15" s="131"/>
      <c r="F15" s="132"/>
      <c r="G15" s="133"/>
      <c r="H15" s="133"/>
      <c r="I15" s="134"/>
      <c r="J15" s="157"/>
      <c r="K15" s="155"/>
      <c r="L15" s="156"/>
      <c r="M15" s="137"/>
      <c r="N15" s="136"/>
      <c r="P15" s="118"/>
      <c r="Q15" s="122"/>
      <c r="R15" s="122"/>
      <c r="S15" s="130"/>
      <c r="T15" s="131"/>
      <c r="U15" s="132"/>
      <c r="V15" s="133"/>
      <c r="W15" s="133"/>
      <c r="X15" s="134"/>
      <c r="Y15" s="155"/>
      <c r="Z15" s="156"/>
      <c r="AA15" s="189"/>
    </row>
    <row r="16" spans="1:27" ht="15" customHeight="1">
      <c r="A16" s="118"/>
      <c r="B16" s="122"/>
      <c r="C16" s="122"/>
      <c r="D16" s="138" t="s">
        <v>263</v>
      </c>
      <c r="E16" s="139"/>
      <c r="F16" s="140"/>
      <c r="G16" s="141"/>
      <c r="H16" s="141"/>
      <c r="I16" s="142"/>
      <c r="J16" s="158"/>
      <c r="K16" s="159"/>
      <c r="L16" s="160"/>
      <c r="M16" s="143"/>
      <c r="N16" s="144"/>
      <c r="P16" s="118"/>
      <c r="Q16" s="122"/>
      <c r="R16" s="122"/>
      <c r="S16" s="138" t="s">
        <v>214</v>
      </c>
      <c r="T16" s="139"/>
      <c r="U16" s="140" t="s">
        <v>214</v>
      </c>
      <c r="V16" s="141" t="s">
        <v>214</v>
      </c>
      <c r="W16" s="141" t="s">
        <v>214</v>
      </c>
      <c r="X16" s="142" t="s">
        <v>214</v>
      </c>
      <c r="Y16" s="159" t="s">
        <v>214</v>
      </c>
      <c r="Z16" s="160" t="s">
        <v>214</v>
      </c>
      <c r="AA16" s="190" t="s">
        <v>214</v>
      </c>
    </row>
    <row r="17" spans="1:27" ht="19.899999999999999">
      <c r="A17" s="118"/>
      <c r="P17" s="118"/>
      <c r="Q17" s="122"/>
      <c r="R17" s="122"/>
      <c r="U17" s="122"/>
      <c r="V17" s="122"/>
      <c r="W17" s="122"/>
      <c r="X17" s="122"/>
      <c r="Y17" s="122"/>
      <c r="Z17" s="122"/>
      <c r="AA17" s="122"/>
    </row>
    <row r="18" spans="1:27" ht="24.75" customHeight="1">
      <c r="A18" s="145" t="s">
        <v>264</v>
      </c>
      <c r="B18" s="145" t="s">
        <v>265</v>
      </c>
      <c r="C18" s="191" t="s">
        <v>266</v>
      </c>
      <c r="D18" s="146" t="s">
        <v>267</v>
      </c>
      <c r="E18" s="146" t="s">
        <v>267</v>
      </c>
      <c r="F18" s="147" t="s">
        <v>267</v>
      </c>
      <c r="G18" s="147" t="s">
        <v>267</v>
      </c>
      <c r="H18" s="147" t="s">
        <v>267</v>
      </c>
      <c r="I18" s="147" t="s">
        <v>267</v>
      </c>
      <c r="J18" s="161" t="s">
        <v>267</v>
      </c>
      <c r="K18" s="161" t="s">
        <v>267</v>
      </c>
      <c r="L18" s="161" t="s">
        <v>267</v>
      </c>
      <c r="M18" s="148" t="s">
        <v>267</v>
      </c>
      <c r="N18" s="148" t="s">
        <v>267</v>
      </c>
      <c r="P18" s="145" t="s">
        <v>264</v>
      </c>
      <c r="Q18" s="145" t="s">
        <v>265</v>
      </c>
      <c r="R18" s="145" t="s">
        <v>266</v>
      </c>
      <c r="S18" s="146" t="s">
        <v>267</v>
      </c>
      <c r="T18" s="146" t="s">
        <v>267</v>
      </c>
      <c r="U18" s="147" t="s">
        <v>267</v>
      </c>
      <c r="V18" s="147" t="s">
        <v>267</v>
      </c>
      <c r="W18" s="147" t="s">
        <v>267</v>
      </c>
      <c r="X18" s="147" t="s">
        <v>267</v>
      </c>
      <c r="Y18" s="161" t="s">
        <v>267</v>
      </c>
      <c r="Z18" s="161" t="s">
        <v>267</v>
      </c>
      <c r="AA18" s="148" t="s">
        <v>267</v>
      </c>
    </row>
    <row r="19" spans="1:27" ht="25.5" customHeight="1">
      <c r="A19" s="145"/>
      <c r="B19" s="145"/>
      <c r="C19" s="145"/>
      <c r="D19" s="146" t="s">
        <v>71</v>
      </c>
      <c r="E19" s="146" t="s">
        <v>77</v>
      </c>
      <c r="F19" s="147"/>
      <c r="G19" s="147"/>
      <c r="H19" s="147"/>
      <c r="I19" s="147"/>
      <c r="J19" s="161" t="s">
        <v>80</v>
      </c>
      <c r="K19" s="161"/>
      <c r="L19" s="161"/>
      <c r="M19" s="148"/>
      <c r="N19" s="148" t="s">
        <v>83</v>
      </c>
      <c r="P19" s="145"/>
      <c r="Q19" s="145"/>
      <c r="R19" s="145"/>
      <c r="S19" s="146" t="s">
        <v>71</v>
      </c>
      <c r="T19" s="146" t="s">
        <v>77</v>
      </c>
      <c r="U19" s="147"/>
      <c r="V19" s="147"/>
      <c r="W19" s="147"/>
      <c r="X19" s="147"/>
      <c r="Y19" s="161" t="s">
        <v>80</v>
      </c>
      <c r="Z19" s="161"/>
      <c r="AA19" s="148" t="s">
        <v>83</v>
      </c>
    </row>
    <row r="20" spans="1:27">
      <c r="A20" s="199">
        <v>1</v>
      </c>
      <c r="B20" s="200">
        <v>2025</v>
      </c>
      <c r="C20" s="201">
        <v>71.260000000000005</v>
      </c>
      <c r="D20" s="208">
        <v>1.9856455382075599E-2</v>
      </c>
      <c r="E20" s="208">
        <v>2.0170015873702599E-2</v>
      </c>
      <c r="F20" s="210"/>
      <c r="G20" s="210"/>
      <c r="H20" s="210"/>
      <c r="I20" s="210"/>
      <c r="J20" s="211">
        <v>1.9311915734455416E-2</v>
      </c>
      <c r="K20" s="211"/>
      <c r="L20" s="211"/>
      <c r="M20" s="212"/>
      <c r="N20" s="212">
        <v>1.9636529509554499E-2</v>
      </c>
      <c r="P20" s="199">
        <v>1</v>
      </c>
      <c r="Q20" s="200">
        <v>2025</v>
      </c>
      <c r="R20" s="201">
        <v>71.260000000000005</v>
      </c>
      <c r="S20" s="208">
        <v>4.6400551923717399E-2</v>
      </c>
      <c r="T20" s="208">
        <v>4.8058419945242001E-2</v>
      </c>
      <c r="U20" s="210"/>
      <c r="V20" s="210"/>
      <c r="W20" s="210"/>
      <c r="X20" s="210"/>
      <c r="Y20" s="211">
        <v>4.1901840271835702E-2</v>
      </c>
      <c r="Z20" s="211"/>
      <c r="AA20" s="212">
        <v>4.4697967282783697E-2</v>
      </c>
    </row>
    <row r="21" spans="1:27">
      <c r="A21" s="199">
        <v>2</v>
      </c>
      <c r="B21" s="200">
        <v>2026</v>
      </c>
      <c r="C21" s="201">
        <v>72.760000000000005</v>
      </c>
      <c r="D21" s="208">
        <v>2.1021043616614301E-2</v>
      </c>
      <c r="E21" s="208">
        <v>2.1440756456842399E-2</v>
      </c>
      <c r="F21" s="210"/>
      <c r="G21" s="210"/>
      <c r="H21" s="210"/>
      <c r="I21" s="210"/>
      <c r="J21" s="211">
        <v>2.0814670512081645E-2</v>
      </c>
      <c r="K21" s="211"/>
      <c r="L21" s="211"/>
      <c r="M21" s="212"/>
      <c r="N21" s="212">
        <v>2.1120234032882799E-2</v>
      </c>
      <c r="P21" s="199">
        <v>2</v>
      </c>
      <c r="Q21" s="200">
        <v>2026</v>
      </c>
      <c r="R21" s="201">
        <v>72.75645999999999</v>
      </c>
      <c r="S21" s="208">
        <v>5.1643217400782003E-2</v>
      </c>
      <c r="T21" s="208">
        <v>5.29343400835054E-2</v>
      </c>
      <c r="U21" s="210"/>
      <c r="V21" s="210"/>
      <c r="W21" s="210"/>
      <c r="X21" s="210"/>
      <c r="Y21" s="211">
        <v>4.7123867578250003E-2</v>
      </c>
      <c r="Z21" s="211"/>
      <c r="AA21" s="212">
        <v>5.0534665796189399E-2</v>
      </c>
    </row>
    <row r="22" spans="1:27">
      <c r="A22" s="199">
        <v>3</v>
      </c>
      <c r="B22" s="200">
        <v>2027</v>
      </c>
      <c r="C22" s="201">
        <v>63.61</v>
      </c>
      <c r="D22" s="208">
        <v>2.1948532616924501E-2</v>
      </c>
      <c r="E22" s="208">
        <v>2.24892372022776E-2</v>
      </c>
      <c r="F22" s="210"/>
      <c r="G22" s="210"/>
      <c r="H22" s="210"/>
      <c r="I22" s="210"/>
      <c r="J22" s="211">
        <v>2.166469813685272E-2</v>
      </c>
      <c r="K22" s="211"/>
      <c r="L22" s="211"/>
      <c r="M22" s="212"/>
      <c r="N22" s="212">
        <v>2.2269570420326699E-2</v>
      </c>
      <c r="P22" s="199">
        <v>3</v>
      </c>
      <c r="Q22" s="200">
        <v>2027</v>
      </c>
      <c r="R22" s="201">
        <v>63.609933599999998</v>
      </c>
      <c r="S22" s="208">
        <v>5.4921781921454603E-2</v>
      </c>
      <c r="T22" s="208">
        <v>5.6629443900531602E-2</v>
      </c>
      <c r="U22" s="210"/>
      <c r="V22" s="210"/>
      <c r="W22" s="210"/>
      <c r="X22" s="210"/>
      <c r="Y22" s="211">
        <v>4.9331307315452697E-2</v>
      </c>
      <c r="Z22" s="211"/>
      <c r="AA22" s="212">
        <v>5.26240097419245E-2</v>
      </c>
    </row>
    <row r="23" spans="1:27">
      <c r="A23" s="199">
        <v>4</v>
      </c>
      <c r="B23" s="200">
        <v>2028</v>
      </c>
      <c r="C23" s="201">
        <v>64.88</v>
      </c>
      <c r="D23" s="208">
        <v>2.6911361258822E-2</v>
      </c>
      <c r="E23" s="208">
        <v>2.73117854961092E-2</v>
      </c>
      <c r="F23" s="210"/>
      <c r="G23" s="210"/>
      <c r="H23" s="210"/>
      <c r="I23" s="210"/>
      <c r="J23" s="211">
        <v>2.5184491230838844E-2</v>
      </c>
      <c r="K23" s="211"/>
      <c r="L23" s="211"/>
      <c r="M23" s="212"/>
      <c r="N23" s="212">
        <v>2.6034939368971801E-2</v>
      </c>
      <c r="P23" s="199">
        <v>4</v>
      </c>
      <c r="Q23" s="200">
        <v>2028</v>
      </c>
      <c r="R23" s="201">
        <v>64.882132272000007</v>
      </c>
      <c r="S23" s="208">
        <v>5.6673590686844397E-2</v>
      </c>
      <c r="T23" s="208">
        <v>5.8457845251598799E-2</v>
      </c>
      <c r="U23" s="210"/>
      <c r="V23" s="210"/>
      <c r="W23" s="210"/>
      <c r="X23" s="210"/>
      <c r="Y23" s="211">
        <v>5.0176658697851498E-2</v>
      </c>
      <c r="Z23" s="211"/>
      <c r="AA23" s="212">
        <v>5.3561576156974197E-2</v>
      </c>
    </row>
    <row r="24" spans="1:27">
      <c r="A24" s="199">
        <v>5</v>
      </c>
      <c r="B24" s="200">
        <v>2029</v>
      </c>
      <c r="C24" s="201">
        <v>66.180000000000007</v>
      </c>
      <c r="D24" s="208">
        <v>2.6040225879154499E-2</v>
      </c>
      <c r="E24" s="208">
        <v>2.66346840509262E-2</v>
      </c>
      <c r="F24" s="210"/>
      <c r="G24" s="210"/>
      <c r="H24" s="210"/>
      <c r="I24" s="210"/>
      <c r="J24" s="211">
        <v>2.4435186740045748E-2</v>
      </c>
      <c r="K24" s="211"/>
      <c r="L24" s="211"/>
      <c r="M24" s="212"/>
      <c r="N24" s="212">
        <v>2.51643884747649E-2</v>
      </c>
      <c r="P24" s="199">
        <v>5</v>
      </c>
      <c r="Q24" s="200">
        <v>2029</v>
      </c>
      <c r="R24" s="201">
        <v>66.179774917440014</v>
      </c>
      <c r="S24" s="208">
        <v>5.1283144981170897E-2</v>
      </c>
      <c r="T24" s="208">
        <v>5.2895790518333999E-2</v>
      </c>
      <c r="U24" s="210"/>
      <c r="V24" s="210"/>
      <c r="W24" s="210"/>
      <c r="X24" s="210"/>
      <c r="Y24" s="211">
        <v>4.6080946171942902E-2</v>
      </c>
      <c r="Z24" s="211"/>
      <c r="AA24" s="212">
        <v>4.8080924582028201E-2</v>
      </c>
    </row>
    <row r="25" spans="1:27">
      <c r="A25" s="199">
        <v>6</v>
      </c>
      <c r="B25" s="200">
        <v>2030</v>
      </c>
      <c r="C25" s="201">
        <v>61.88</v>
      </c>
      <c r="D25" s="208">
        <v>2.61074973995216E-2</v>
      </c>
      <c r="E25" s="208">
        <v>2.6983972189900202E-2</v>
      </c>
      <c r="F25" s="210"/>
      <c r="G25" s="210"/>
      <c r="H25" s="210"/>
      <c r="I25" s="210"/>
      <c r="J25" s="211">
        <v>2.5167627061906582E-2</v>
      </c>
      <c r="K25" s="211"/>
      <c r="L25" s="211"/>
      <c r="M25" s="212"/>
      <c r="N25" s="212">
        <v>2.5861791585533402E-2</v>
      </c>
      <c r="P25" s="199">
        <v>6</v>
      </c>
      <c r="Q25" s="200">
        <v>2030</v>
      </c>
      <c r="R25" s="201">
        <v>61.878089547806411</v>
      </c>
      <c r="S25" s="208">
        <v>4.6016263265690999E-2</v>
      </c>
      <c r="T25" s="208">
        <v>4.7742768897881198E-2</v>
      </c>
      <c r="U25" s="210"/>
      <c r="V25" s="210"/>
      <c r="W25" s="210"/>
      <c r="X25" s="210"/>
      <c r="Y25" s="211">
        <v>4.1741869361585103E-2</v>
      </c>
      <c r="Z25" s="211"/>
      <c r="AA25" s="212">
        <v>4.3681545944620301E-2</v>
      </c>
    </row>
    <row r="26" spans="1:27">
      <c r="A26" s="199">
        <v>7</v>
      </c>
      <c r="B26" s="200">
        <v>2031</v>
      </c>
      <c r="C26" s="201">
        <v>68.849999999999994</v>
      </c>
      <c r="D26" s="208">
        <v>1.9533985344099E-2</v>
      </c>
      <c r="E26" s="208">
        <v>2.0152391279288601E-2</v>
      </c>
      <c r="F26" s="210"/>
      <c r="G26" s="210"/>
      <c r="H26" s="210"/>
      <c r="I26" s="210"/>
      <c r="J26" s="211">
        <v>1.8927949106709308E-2</v>
      </c>
      <c r="K26" s="211"/>
      <c r="L26" s="211"/>
      <c r="M26" s="212"/>
      <c r="N26" s="212">
        <v>1.97259324261135E-2</v>
      </c>
      <c r="P26" s="199">
        <v>7</v>
      </c>
      <c r="Q26" s="200">
        <v>2031</v>
      </c>
      <c r="R26" s="201">
        <v>68.853437824104589</v>
      </c>
      <c r="S26" s="208">
        <v>4.87723419937027E-2</v>
      </c>
      <c r="T26" s="208">
        <v>5.0007523979343702E-2</v>
      </c>
      <c r="U26" s="210"/>
      <c r="V26" s="210"/>
      <c r="W26" s="210"/>
      <c r="X26" s="210"/>
      <c r="Y26" s="211">
        <v>4.4612372473128298E-2</v>
      </c>
      <c r="Z26" s="211"/>
      <c r="AA26" s="212">
        <v>4.6994107851294403E-2</v>
      </c>
    </row>
    <row r="27" spans="1:27">
      <c r="A27" s="199">
        <v>8</v>
      </c>
      <c r="B27" s="200">
        <v>2032</v>
      </c>
      <c r="C27" s="201">
        <v>81.94</v>
      </c>
      <c r="D27" s="208">
        <v>2.25755248594612E-2</v>
      </c>
      <c r="E27" s="208">
        <v>2.3247940103554798E-2</v>
      </c>
      <c r="F27" s="210"/>
      <c r="G27" s="210"/>
      <c r="H27" s="210"/>
      <c r="I27" s="210"/>
      <c r="J27" s="211">
        <v>2.0886217558171428E-2</v>
      </c>
      <c r="K27" s="211"/>
      <c r="L27" s="211"/>
      <c r="M27" s="212"/>
      <c r="N27" s="212">
        <v>2.22082379944528E-2</v>
      </c>
      <c r="P27" s="199">
        <v>8</v>
      </c>
      <c r="Q27" s="200">
        <v>2032</v>
      </c>
      <c r="R27" s="201">
        <v>81.935591010684462</v>
      </c>
      <c r="S27" s="208">
        <v>4.7873874087863602E-2</v>
      </c>
      <c r="T27" s="208">
        <v>4.8166178717345999E-2</v>
      </c>
      <c r="U27" s="210"/>
      <c r="V27" s="210"/>
      <c r="W27" s="210"/>
      <c r="X27" s="210"/>
      <c r="Y27" s="211">
        <v>4.4989306470110103E-2</v>
      </c>
      <c r="Z27" s="211"/>
      <c r="AA27" s="212">
        <v>4.7433687145785997E-2</v>
      </c>
    </row>
    <row r="28" spans="1:27">
      <c r="A28" s="199">
        <v>9</v>
      </c>
      <c r="B28" s="200">
        <v>2033</v>
      </c>
      <c r="C28" s="201">
        <v>95.51</v>
      </c>
      <c r="D28" s="208">
        <v>2.1304878815033498E-2</v>
      </c>
      <c r="E28" s="208">
        <v>2.1976991656884801E-2</v>
      </c>
      <c r="F28" s="210"/>
      <c r="G28" s="210"/>
      <c r="H28" s="210"/>
      <c r="I28" s="210"/>
      <c r="J28" s="211">
        <v>1.9887531511390093E-2</v>
      </c>
      <c r="K28" s="211"/>
      <c r="L28" s="211"/>
      <c r="M28" s="212"/>
      <c r="N28" s="212">
        <v>2.0859813317771501E-2</v>
      </c>
      <c r="P28" s="199">
        <v>9</v>
      </c>
      <c r="Q28" s="200">
        <v>2033</v>
      </c>
      <c r="R28" s="201">
        <v>95.513488949597885</v>
      </c>
      <c r="S28" s="208">
        <v>4.9829635079668901E-2</v>
      </c>
      <c r="T28" s="208">
        <v>4.99456473966449E-2</v>
      </c>
      <c r="U28" s="210"/>
      <c r="V28" s="210"/>
      <c r="W28" s="210"/>
      <c r="X28" s="210"/>
      <c r="Y28" s="211">
        <v>4.6466150418743697E-2</v>
      </c>
      <c r="Z28" s="211"/>
      <c r="AA28" s="212">
        <v>4.9021994225836002E-2</v>
      </c>
    </row>
    <row r="29" spans="1:27">
      <c r="A29" s="199">
        <v>10</v>
      </c>
      <c r="B29" s="200">
        <v>2034</v>
      </c>
      <c r="C29" s="201">
        <v>103.51</v>
      </c>
      <c r="D29" s="208">
        <v>2.0919761993346699E-2</v>
      </c>
      <c r="E29" s="208">
        <v>2.15162787686266E-2</v>
      </c>
      <c r="F29" s="210"/>
      <c r="G29" s="210"/>
      <c r="H29" s="210"/>
      <c r="I29" s="210"/>
      <c r="J29" s="211">
        <v>1.9475019908875967E-2</v>
      </c>
      <c r="K29" s="211"/>
      <c r="L29" s="211"/>
      <c r="M29" s="212"/>
      <c r="N29" s="212">
        <v>2.05593647344984E-2</v>
      </c>
      <c r="P29" s="199">
        <v>10</v>
      </c>
      <c r="Q29" s="200">
        <v>2034</v>
      </c>
      <c r="R29" s="201">
        <v>103.5127436491267</v>
      </c>
      <c r="S29" s="208">
        <v>4.5136005188576099E-2</v>
      </c>
      <c r="T29" s="208">
        <v>4.5460101670566098E-2</v>
      </c>
      <c r="U29" s="210"/>
      <c r="V29" s="210"/>
      <c r="W29" s="210"/>
      <c r="X29" s="210"/>
      <c r="Y29" s="211">
        <v>4.1675130392878901E-2</v>
      </c>
      <c r="Z29" s="211"/>
      <c r="AA29" s="212">
        <v>4.4327394790031199E-2</v>
      </c>
    </row>
    <row r="30" spans="1:27">
      <c r="A30" s="199">
        <v>11</v>
      </c>
      <c r="B30" s="200">
        <v>2035</v>
      </c>
      <c r="C30" s="201">
        <v>110.55</v>
      </c>
      <c r="D30" s="208">
        <v>1.9305874327851399E-2</v>
      </c>
      <c r="E30" s="208">
        <v>1.9892929189327901E-2</v>
      </c>
      <c r="F30" s="210"/>
      <c r="G30" s="210"/>
      <c r="H30" s="210"/>
      <c r="I30" s="210"/>
      <c r="J30" s="211">
        <v>1.7889117810174229E-2</v>
      </c>
      <c r="K30" s="211"/>
      <c r="L30" s="211"/>
      <c r="M30" s="212"/>
      <c r="N30" s="212">
        <v>1.87905559624661E-2</v>
      </c>
      <c r="P30" s="199">
        <v>11</v>
      </c>
      <c r="Q30" s="200">
        <v>2035</v>
      </c>
      <c r="R30" s="201">
        <v>110.55161021726734</v>
      </c>
      <c r="S30" s="208">
        <v>4.5532872312196201E-2</v>
      </c>
      <c r="T30" s="208">
        <v>4.6370763050394101E-2</v>
      </c>
      <c r="U30" s="210"/>
      <c r="V30" s="210"/>
      <c r="W30" s="210"/>
      <c r="X30" s="210"/>
      <c r="Y30" s="211">
        <v>4.20153428642734E-2</v>
      </c>
      <c r="Z30" s="211"/>
      <c r="AA30" s="212">
        <v>4.4255218383867603E-2</v>
      </c>
    </row>
    <row r="31" spans="1:27">
      <c r="A31" s="199">
        <v>12</v>
      </c>
      <c r="B31" s="200">
        <v>2036</v>
      </c>
      <c r="C31" s="201">
        <v>121.63</v>
      </c>
      <c r="D31" s="208">
        <v>2.1214999780974401E-2</v>
      </c>
      <c r="E31" s="208">
        <v>2.19526312406223E-2</v>
      </c>
      <c r="F31" s="210"/>
      <c r="G31" s="210"/>
      <c r="H31" s="210"/>
      <c r="I31" s="210"/>
      <c r="J31" s="211">
        <v>1.9499972652539069E-2</v>
      </c>
      <c r="K31" s="211"/>
      <c r="L31" s="211"/>
      <c r="M31" s="212"/>
      <c r="N31" s="212">
        <v>2.07231520733396E-2</v>
      </c>
      <c r="P31" s="199">
        <v>12</v>
      </c>
      <c r="Q31" s="200">
        <v>2036</v>
      </c>
      <c r="R31" s="201">
        <v>121.63161429746985</v>
      </c>
      <c r="S31" s="208">
        <v>4.5875538606485203E-2</v>
      </c>
      <c r="T31" s="208">
        <v>4.6141262460390603E-2</v>
      </c>
      <c r="U31" s="210"/>
      <c r="V31" s="210"/>
      <c r="W31" s="210"/>
      <c r="X31" s="210"/>
      <c r="Y31" s="211">
        <v>4.28286437492564E-2</v>
      </c>
      <c r="Z31" s="211"/>
      <c r="AA31" s="212">
        <v>4.4954382728089402E-2</v>
      </c>
    </row>
    <row r="32" spans="1:27">
      <c r="A32" s="199">
        <v>13</v>
      </c>
      <c r="B32" s="200">
        <v>2037</v>
      </c>
      <c r="C32" s="201">
        <v>131.82</v>
      </c>
      <c r="D32" s="208">
        <v>2.0230608710206401E-2</v>
      </c>
      <c r="E32" s="208">
        <v>2.0967392774590601E-2</v>
      </c>
      <c r="F32" s="210"/>
      <c r="G32" s="210"/>
      <c r="H32" s="210"/>
      <c r="I32" s="210"/>
      <c r="J32" s="211">
        <v>1.8411265046433478E-2</v>
      </c>
      <c r="K32" s="211"/>
      <c r="L32" s="211"/>
      <c r="M32" s="212"/>
      <c r="N32" s="212">
        <v>1.96875857389576E-2</v>
      </c>
      <c r="P32" s="199">
        <v>13</v>
      </c>
      <c r="Q32" s="200">
        <v>2037</v>
      </c>
      <c r="R32" s="201">
        <v>131.81826199488296</v>
      </c>
      <c r="S32" s="208">
        <v>4.56282211848952E-2</v>
      </c>
      <c r="T32" s="208">
        <v>4.5578589707916298E-2</v>
      </c>
      <c r="U32" s="210"/>
      <c r="V32" s="210"/>
      <c r="W32" s="210"/>
      <c r="X32" s="210"/>
      <c r="Y32" s="211">
        <v>4.2725843371149798E-2</v>
      </c>
      <c r="Z32" s="211"/>
      <c r="AA32" s="212">
        <v>4.5128967161332099E-2</v>
      </c>
    </row>
    <row r="33" spans="1:27">
      <c r="A33" s="199">
        <v>14</v>
      </c>
      <c r="B33" s="200">
        <v>2038</v>
      </c>
      <c r="C33" s="201">
        <v>145</v>
      </c>
      <c r="D33" s="208">
        <v>1.9089421138292002E-2</v>
      </c>
      <c r="E33" s="208">
        <v>1.9827009075093799E-2</v>
      </c>
      <c r="F33" s="210"/>
      <c r="G33" s="210"/>
      <c r="H33" s="210"/>
      <c r="I33" s="210"/>
      <c r="J33" s="211">
        <v>1.7271602699105715E-2</v>
      </c>
      <c r="K33" s="211"/>
      <c r="L33" s="211"/>
      <c r="M33" s="212"/>
      <c r="N33" s="212">
        <v>1.85668733031987E-2</v>
      </c>
      <c r="P33" s="199">
        <v>14</v>
      </c>
      <c r="Q33" s="200">
        <v>2038</v>
      </c>
      <c r="R33" s="201">
        <v>145.00008819437127</v>
      </c>
      <c r="S33" s="208">
        <v>4.4417527470962399E-2</v>
      </c>
      <c r="T33" s="208">
        <v>4.43940781868798E-2</v>
      </c>
      <c r="U33" s="210"/>
      <c r="V33" s="210"/>
      <c r="W33" s="210"/>
      <c r="X33" s="210"/>
      <c r="Y33" s="211">
        <v>4.1554438491061003E-2</v>
      </c>
      <c r="Z33" s="211"/>
      <c r="AA33" s="212">
        <v>4.3827849362712702E-2</v>
      </c>
    </row>
    <row r="34" spans="1:27">
      <c r="A34" s="199">
        <v>15</v>
      </c>
      <c r="B34" s="200">
        <v>2039</v>
      </c>
      <c r="C34" s="201">
        <v>147.9</v>
      </c>
      <c r="D34" s="208">
        <v>1.7795595571558898E-2</v>
      </c>
      <c r="E34" s="208">
        <v>1.8545582952823901E-2</v>
      </c>
      <c r="F34" s="210"/>
      <c r="G34" s="210"/>
      <c r="H34" s="210"/>
      <c r="I34" s="210"/>
      <c r="J34" s="211">
        <v>1.6049528144003681E-2</v>
      </c>
      <c r="K34" s="211"/>
      <c r="L34" s="211"/>
      <c r="M34" s="212"/>
      <c r="N34" s="212">
        <v>1.7388434852955902E-2</v>
      </c>
      <c r="P34" s="199">
        <v>15</v>
      </c>
      <c r="Q34" s="200">
        <v>2039</v>
      </c>
      <c r="R34" s="201">
        <v>147.90008995825869</v>
      </c>
      <c r="S34" s="208">
        <v>4.3751619958329199E-2</v>
      </c>
      <c r="T34" s="208">
        <v>4.3812480715872397E-2</v>
      </c>
      <c r="U34" s="210"/>
      <c r="V34" s="210"/>
      <c r="W34" s="210"/>
      <c r="X34" s="210"/>
      <c r="Y34" s="211">
        <v>4.0803307297359301E-2</v>
      </c>
      <c r="Z34" s="211"/>
      <c r="AA34" s="212">
        <v>4.2996130608211898E-2</v>
      </c>
    </row>
    <row r="35" spans="1:27">
      <c r="A35" s="199">
        <v>16</v>
      </c>
      <c r="B35" s="200">
        <v>2040</v>
      </c>
      <c r="C35" s="201">
        <v>150.86000000000001</v>
      </c>
      <c r="D35" s="208">
        <v>1.7613246866628601E-2</v>
      </c>
      <c r="E35" s="208">
        <v>1.83782955846712E-2</v>
      </c>
      <c r="F35" s="210"/>
      <c r="G35" s="210"/>
      <c r="H35" s="210"/>
      <c r="I35" s="210"/>
      <c r="J35" s="211">
        <v>1.5741633608252613E-2</v>
      </c>
      <c r="K35" s="211"/>
      <c r="L35" s="211"/>
      <c r="M35" s="212"/>
      <c r="N35" s="212">
        <v>1.7132346269614698E-2</v>
      </c>
      <c r="P35" s="199">
        <v>16</v>
      </c>
      <c r="Q35" s="200">
        <v>2040</v>
      </c>
      <c r="R35" s="201">
        <v>150.85809175742389</v>
      </c>
      <c r="S35" s="208">
        <v>4.3651881144037501E-2</v>
      </c>
      <c r="T35" s="208">
        <v>4.3601355120732897E-2</v>
      </c>
      <c r="U35" s="210"/>
      <c r="V35" s="210"/>
      <c r="W35" s="210"/>
      <c r="X35" s="210"/>
      <c r="Y35" s="211">
        <v>4.0801501873931001E-2</v>
      </c>
      <c r="Z35" s="211"/>
      <c r="AA35" s="212">
        <v>4.2962568491148399E-2</v>
      </c>
    </row>
    <row r="36" spans="1:27">
      <c r="A36" s="199">
        <v>17</v>
      </c>
      <c r="B36" s="200">
        <v>2041</v>
      </c>
      <c r="C36" s="201">
        <v>153.88</v>
      </c>
      <c r="D36" s="208">
        <v>1.7432766660566701E-2</v>
      </c>
      <c r="E36" s="208">
        <v>1.82125172045947E-2</v>
      </c>
      <c r="F36" s="210"/>
      <c r="G36" s="210"/>
      <c r="H36" s="210"/>
      <c r="I36" s="210"/>
      <c r="J36" s="211">
        <v>1.5439645728715657E-2</v>
      </c>
      <c r="K36" s="211"/>
      <c r="L36" s="211"/>
      <c r="M36" s="212"/>
      <c r="N36" s="212">
        <v>1.68800292369089E-2</v>
      </c>
      <c r="P36" s="199">
        <v>17</v>
      </c>
      <c r="Q36" s="200">
        <v>2041</v>
      </c>
      <c r="R36" s="201">
        <v>153.87525359257236</v>
      </c>
      <c r="S36" s="208">
        <v>4.3552369700322897E-2</v>
      </c>
      <c r="T36" s="208">
        <v>4.3391246907311803E-2</v>
      </c>
      <c r="U36" s="210"/>
      <c r="V36" s="210"/>
      <c r="W36" s="210"/>
      <c r="X36" s="210"/>
      <c r="Y36" s="211">
        <v>4.07996965303873E-2</v>
      </c>
      <c r="Z36" s="211"/>
      <c r="AA36" s="212">
        <v>4.29290325721563E-2</v>
      </c>
    </row>
    <row r="37" spans="1:27">
      <c r="A37" s="199">
        <v>18</v>
      </c>
      <c r="B37" s="200">
        <v>2042</v>
      </c>
      <c r="C37" s="201">
        <v>156.94999999999999</v>
      </c>
      <c r="D37" s="208">
        <v>1.72541358071556E-2</v>
      </c>
      <c r="E37" s="208">
        <v>1.80482342010167E-2</v>
      </c>
      <c r="F37" s="210"/>
      <c r="G37" s="210"/>
      <c r="H37" s="210"/>
      <c r="I37" s="210"/>
      <c r="J37" s="211">
        <v>1.514345119195727E-2</v>
      </c>
      <c r="K37" s="211"/>
      <c r="L37" s="211"/>
      <c r="M37" s="212"/>
      <c r="N37" s="212">
        <v>1.66314282092377E-2</v>
      </c>
      <c r="P37" s="199">
        <v>18</v>
      </c>
      <c r="Q37" s="200">
        <v>2042</v>
      </c>
      <c r="R37" s="201">
        <v>156.95275866442381</v>
      </c>
      <c r="S37" s="208">
        <v>4.34530851088578E-2</v>
      </c>
      <c r="T37" s="208">
        <v>4.3182151173003502E-2</v>
      </c>
      <c r="U37" s="210"/>
      <c r="V37" s="210"/>
      <c r="W37" s="210"/>
      <c r="X37" s="210"/>
      <c r="Y37" s="211">
        <v>4.0797891266724499E-2</v>
      </c>
      <c r="Z37" s="211"/>
      <c r="AA37" s="212">
        <v>4.2895522830785897E-2</v>
      </c>
    </row>
    <row r="38" spans="1:27">
      <c r="A38" s="199">
        <v>19</v>
      </c>
      <c r="B38" s="200">
        <v>2043</v>
      </c>
      <c r="C38" s="201">
        <v>156.94999999999999</v>
      </c>
      <c r="D38" s="208">
        <v>1.70773353563657E-2</v>
      </c>
      <c r="E38" s="208">
        <v>1.7885433085140599E-2</v>
      </c>
      <c r="F38" s="210"/>
      <c r="G38" s="210"/>
      <c r="H38" s="210"/>
      <c r="I38" s="210"/>
      <c r="J38" s="211">
        <v>1.4852938858349591E-2</v>
      </c>
      <c r="K38" s="211"/>
      <c r="L38" s="211"/>
      <c r="M38" s="212"/>
      <c r="N38" s="212">
        <v>1.6386488459049699E-2</v>
      </c>
      <c r="P38" s="199">
        <v>19</v>
      </c>
      <c r="Q38" s="200">
        <v>2043</v>
      </c>
      <c r="R38" s="201">
        <v>156.95275866442381</v>
      </c>
      <c r="S38" s="208">
        <v>4.3354026852496098E-2</v>
      </c>
      <c r="T38" s="208">
        <v>4.2974063038827101E-2</v>
      </c>
      <c r="U38" s="210"/>
      <c r="V38" s="210"/>
      <c r="W38" s="210"/>
      <c r="X38" s="210"/>
      <c r="Y38" s="211">
        <v>4.0796086082939199E-2</v>
      </c>
      <c r="Z38" s="211"/>
      <c r="AA38" s="212">
        <v>4.2862039246603201E-2</v>
      </c>
    </row>
    <row r="39" spans="1:27">
      <c r="A39" s="199">
        <v>20</v>
      </c>
      <c r="B39" s="200">
        <v>2044</v>
      </c>
      <c r="C39" s="201">
        <v>156.94999999999999</v>
      </c>
      <c r="D39" s="208">
        <v>1.6902346552345501E-2</v>
      </c>
      <c r="E39" s="208">
        <v>1.7724100489842999E-2</v>
      </c>
      <c r="F39" s="210"/>
      <c r="G39" s="210"/>
      <c r="H39" s="210"/>
      <c r="I39" s="210"/>
      <c r="J39" s="211">
        <v>1.4567999720370066E-2</v>
      </c>
      <c r="K39" s="211"/>
      <c r="L39" s="211"/>
      <c r="M39" s="212"/>
      <c r="N39" s="212">
        <v>1.61451560647945E-2</v>
      </c>
      <c r="P39" s="199">
        <v>20</v>
      </c>
      <c r="Q39" s="200">
        <v>2044</v>
      </c>
      <c r="R39" s="201">
        <v>156.95275866442381</v>
      </c>
      <c r="S39" s="208">
        <v>4.3255194415270801E-2</v>
      </c>
      <c r="T39" s="208">
        <v>4.2766977649312699E-2</v>
      </c>
      <c r="U39" s="210"/>
      <c r="V39" s="210"/>
      <c r="W39" s="210"/>
      <c r="X39" s="210"/>
      <c r="Y39" s="211">
        <v>4.0794280979027903E-2</v>
      </c>
      <c r="Z39" s="211"/>
      <c r="AA39" s="212">
        <v>4.2828581799190399E-2</v>
      </c>
    </row>
    <row r="40" spans="1:27">
      <c r="A40" s="199">
        <v>21</v>
      </c>
      <c r="B40" s="200">
        <v>2045</v>
      </c>
      <c r="C40" s="201">
        <v>156.94999999999999</v>
      </c>
      <c r="D40" s="208">
        <v>1.6729150831431901E-2</v>
      </c>
      <c r="E40" s="208">
        <v>1.7564223168576601E-2</v>
      </c>
      <c r="F40" s="210"/>
      <c r="G40" s="210"/>
      <c r="H40" s="210"/>
      <c r="I40" s="210"/>
      <c r="J40" s="211">
        <v>1.4288526861699086E-2</v>
      </c>
      <c r="K40" s="211"/>
      <c r="L40" s="211"/>
      <c r="M40" s="212"/>
      <c r="N40" s="212">
        <v>1.5907377899052801E-2</v>
      </c>
      <c r="P40" s="199">
        <v>21</v>
      </c>
      <c r="Q40" s="200">
        <v>2045</v>
      </c>
      <c r="R40" s="201">
        <v>156.95275866442381</v>
      </c>
      <c r="S40" s="208">
        <v>4.3156587282391003E-2</v>
      </c>
      <c r="T40" s="208">
        <v>4.2560890172388399E-2</v>
      </c>
      <c r="U40" s="210"/>
      <c r="V40" s="210"/>
      <c r="W40" s="210"/>
      <c r="X40" s="210"/>
      <c r="Y40" s="211">
        <v>4.0792475954987001E-2</v>
      </c>
      <c r="Z40" s="211"/>
      <c r="AA40" s="212">
        <v>4.2795150468145603E-2</v>
      </c>
    </row>
    <row r="41" spans="1:27">
      <c r="A41" s="199">
        <v>22</v>
      </c>
      <c r="B41" s="200">
        <v>2046</v>
      </c>
      <c r="C41" s="201">
        <v>156.94999999999999</v>
      </c>
      <c r="D41" s="208">
        <v>1.6557729820180601E-2</v>
      </c>
      <c r="E41" s="208">
        <v>1.7405787994282301E-2</v>
      </c>
      <c r="F41" s="210"/>
      <c r="G41" s="210"/>
      <c r="H41" s="210"/>
      <c r="I41" s="210"/>
      <c r="J41" s="211">
        <v>1.4014415417102308E-2</v>
      </c>
      <c r="K41" s="211"/>
      <c r="L41" s="211"/>
      <c r="M41" s="212"/>
      <c r="N41" s="212">
        <v>1.5673101616840501E-2</v>
      </c>
      <c r="P41" s="199">
        <v>22</v>
      </c>
      <c r="Q41" s="200">
        <v>2046</v>
      </c>
      <c r="R41" s="201">
        <v>156.95275866442381</v>
      </c>
      <c r="S41" s="208">
        <v>4.3058204940239597E-2</v>
      </c>
      <c r="T41" s="208">
        <v>4.2355795799267001E-2</v>
      </c>
      <c r="U41" s="210"/>
      <c r="V41" s="210"/>
      <c r="W41" s="210"/>
      <c r="X41" s="210"/>
      <c r="Y41" s="211">
        <v>4.0790671010812997E-2</v>
      </c>
      <c r="Z41" s="211"/>
      <c r="AA41" s="212">
        <v>4.2761745233082703E-2</v>
      </c>
    </row>
    <row r="42" spans="1:27">
      <c r="A42" s="199">
        <v>23</v>
      </c>
      <c r="B42" s="200">
        <v>2047</v>
      </c>
      <c r="C42" s="201">
        <v>156.94999999999999</v>
      </c>
      <c r="D42" s="208">
        <v>1.6388065333417301E-2</v>
      </c>
      <c r="E42" s="208">
        <v>1.7248781958311601E-2</v>
      </c>
      <c r="F42" s="210"/>
      <c r="G42" s="210"/>
      <c r="H42" s="210"/>
      <c r="I42" s="210"/>
      <c r="J42" s="211">
        <v>1.3745562533082571E-2</v>
      </c>
      <c r="K42" s="211"/>
      <c r="L42" s="211"/>
      <c r="M42" s="212"/>
      <c r="N42" s="212">
        <v>1.5442275644085599E-2</v>
      </c>
      <c r="P42" s="199">
        <v>23</v>
      </c>
      <c r="Q42" s="200">
        <v>2047</v>
      </c>
      <c r="R42" s="201">
        <v>156.95275866442381</v>
      </c>
      <c r="S42" s="208">
        <v>4.2960046876369999E-2</v>
      </c>
      <c r="T42" s="208">
        <v>4.2151689744334302E-2</v>
      </c>
      <c r="U42" s="210"/>
      <c r="V42" s="210"/>
      <c r="W42" s="210"/>
      <c r="X42" s="210"/>
      <c r="Y42" s="211">
        <v>4.0788866146502303E-2</v>
      </c>
      <c r="Z42" s="211"/>
      <c r="AA42" s="212">
        <v>4.27283660736315E-2</v>
      </c>
    </row>
    <row r="43" spans="1:27">
      <c r="A43" s="199">
        <v>24</v>
      </c>
      <c r="B43" s="200">
        <v>2048</v>
      </c>
      <c r="C43" s="201">
        <v>156.94999999999999</v>
      </c>
      <c r="D43" s="208">
        <v>1.62201393723083E-2</v>
      </c>
      <c r="E43" s="208">
        <v>1.7093192169358201E-2</v>
      </c>
      <c r="F43" s="210"/>
      <c r="G43" s="210"/>
      <c r="H43" s="210"/>
      <c r="I43" s="210"/>
      <c r="J43" s="211">
        <v>1.3481867329286691E-2</v>
      </c>
      <c r="K43" s="211"/>
      <c r="L43" s="211"/>
      <c r="M43" s="212"/>
      <c r="N43" s="212">
        <v>1.5214849166274301E-2</v>
      </c>
      <c r="P43" s="199">
        <v>24</v>
      </c>
      <c r="Q43" s="200">
        <v>2048</v>
      </c>
      <c r="R43" s="201">
        <v>156.95275866442381</v>
      </c>
      <c r="S43" s="208">
        <v>4.2862112579504098E-2</v>
      </c>
      <c r="T43" s="208">
        <v>4.1948567245037302E-2</v>
      </c>
      <c r="U43" s="210"/>
      <c r="V43" s="210"/>
      <c r="W43" s="210"/>
      <c r="X43" s="210"/>
      <c r="Y43" s="211">
        <v>4.0787061362051402E-2</v>
      </c>
      <c r="Z43" s="211"/>
      <c r="AA43" s="212">
        <v>4.2695012969437902E-2</v>
      </c>
    </row>
    <row r="44" spans="1:27">
      <c r="A44" s="199">
        <v>25</v>
      </c>
      <c r="B44" s="200">
        <v>2049</v>
      </c>
      <c r="C44" s="201">
        <v>156.94999999999999</v>
      </c>
      <c r="D44" s="208">
        <v>1.6053934122451E-2</v>
      </c>
      <c r="E44" s="208">
        <v>1.6939005852399901E-2</v>
      </c>
      <c r="F44" s="210"/>
      <c r="G44" s="210"/>
      <c r="H44" s="210"/>
      <c r="I44" s="210"/>
      <c r="J44" s="211">
        <v>1.3223230860652623E-2</v>
      </c>
      <c r="K44" s="211"/>
      <c r="L44" s="211"/>
      <c r="M44" s="212"/>
      <c r="N44" s="212">
        <v>1.4990772117264999E-2</v>
      </c>
      <c r="P44" s="199">
        <v>25</v>
      </c>
      <c r="Q44" s="200">
        <v>2049</v>
      </c>
      <c r="R44" s="201">
        <v>156.95275866442381</v>
      </c>
      <c r="S44" s="208">
        <v>4.27644015395292E-2</v>
      </c>
      <c r="T44" s="208">
        <v>4.17464235617728E-2</v>
      </c>
      <c r="U44" s="210"/>
      <c r="V44" s="210"/>
      <c r="W44" s="210"/>
      <c r="X44" s="210"/>
      <c r="Y44" s="211">
        <v>4.0785256657456803E-2</v>
      </c>
      <c r="Z44" s="211"/>
      <c r="AA44" s="212">
        <v>4.2661685900163497E-2</v>
      </c>
    </row>
    <row r="45" spans="1:27">
      <c r="A45" s="199">
        <v>26</v>
      </c>
      <c r="B45" s="200">
        <v>2050</v>
      </c>
      <c r="C45" s="201">
        <v>156.94999999999999</v>
      </c>
      <c r="D45" s="208">
        <v>1.5889431951984501E-2</v>
      </c>
      <c r="E45" s="208">
        <v>1.67862103476492E-2</v>
      </c>
      <c r="F45" s="210"/>
      <c r="G45" s="210"/>
      <c r="H45" s="210"/>
      <c r="I45" s="210"/>
      <c r="J45" s="211">
        <v>1.2969556080282774E-2</v>
      </c>
      <c r="K45" s="211"/>
      <c r="L45" s="211"/>
      <c r="M45" s="212"/>
      <c r="N45" s="212">
        <v>1.4769995168266201E-2</v>
      </c>
      <c r="P45" s="199">
        <v>26</v>
      </c>
      <c r="Q45" s="200">
        <v>2050</v>
      </c>
      <c r="R45" s="201">
        <v>156.95275866442381</v>
      </c>
      <c r="S45" s="208">
        <v>4.2666913247495497E-2</v>
      </c>
      <c r="T45" s="208">
        <v>4.1545253977777197E-2</v>
      </c>
      <c r="U45" s="210"/>
      <c r="V45" s="210"/>
      <c r="W45" s="210"/>
      <c r="X45" s="210"/>
      <c r="Y45" s="211">
        <v>4.0783452032714898E-2</v>
      </c>
      <c r="Z45" s="211"/>
      <c r="AA45" s="212">
        <v>4.2628384845485902E-2</v>
      </c>
    </row>
    <row r="46" spans="1:27">
      <c r="A46" s="199">
        <v>27</v>
      </c>
      <c r="B46" s="200">
        <v>2051</v>
      </c>
      <c r="C46" s="201">
        <v>156.94999999999999</v>
      </c>
      <c r="D46" s="208">
        <v>1.5726615409718699E-2</v>
      </c>
      <c r="E46" s="208">
        <v>1.6634793109514299E-2</v>
      </c>
      <c r="F46" s="210"/>
      <c r="G46" s="210"/>
      <c r="H46" s="210"/>
      <c r="I46" s="210"/>
      <c r="J46" s="211">
        <v>1.2720747803029587E-2</v>
      </c>
      <c r="K46" s="211"/>
      <c r="L46" s="211"/>
      <c r="M46" s="212"/>
      <c r="N46" s="212">
        <v>1.45524697169772E-2</v>
      </c>
      <c r="P46" s="199">
        <v>27</v>
      </c>
      <c r="Q46" s="200">
        <v>2051</v>
      </c>
      <c r="R46" s="201">
        <v>156.95275866442381</v>
      </c>
      <c r="S46" s="208">
        <v>4.25696471956135E-2</v>
      </c>
      <c r="T46" s="208">
        <v>4.13450537990162E-2</v>
      </c>
      <c r="U46" s="210"/>
      <c r="V46" s="210"/>
      <c r="W46" s="210"/>
      <c r="X46" s="210"/>
      <c r="Y46" s="211">
        <v>4.0781647487822301E-2</v>
      </c>
      <c r="Z46" s="211"/>
      <c r="AA46" s="212">
        <v>4.2595109785098499E-2</v>
      </c>
    </row>
    <row r="47" spans="1:27">
      <c r="A47" s="199">
        <v>28</v>
      </c>
      <c r="B47" s="200">
        <v>2052</v>
      </c>
      <c r="C47" s="201">
        <v>156.94999999999999</v>
      </c>
      <c r="D47" s="208">
        <v>1.5565467223282999E-2</v>
      </c>
      <c r="E47" s="208">
        <v>1.6484741705568899E-2</v>
      </c>
      <c r="F47" s="210"/>
      <c r="G47" s="210"/>
      <c r="H47" s="210"/>
      <c r="I47" s="210"/>
      <c r="J47" s="211">
        <v>1.247671266977967E-2</v>
      </c>
      <c r="K47" s="211"/>
      <c r="L47" s="211"/>
      <c r="M47" s="212"/>
      <c r="N47" s="212">
        <v>1.4338147876889199E-2</v>
      </c>
      <c r="P47" s="199">
        <v>28</v>
      </c>
      <c r="Q47" s="200">
        <v>2052</v>
      </c>
      <c r="R47" s="201">
        <v>156.95275866442381</v>
      </c>
      <c r="S47" s="208">
        <v>4.24726028772512E-2</v>
      </c>
      <c r="T47" s="208">
        <v>4.11458183540752E-2</v>
      </c>
      <c r="U47" s="210"/>
      <c r="V47" s="210"/>
      <c r="W47" s="210"/>
      <c r="X47" s="210"/>
      <c r="Y47" s="211">
        <v>4.0779843022775299E-2</v>
      </c>
      <c r="Z47" s="211"/>
      <c r="AA47" s="212">
        <v>4.2561860698710499E-2</v>
      </c>
    </row>
    <row r="48" spans="1:27">
      <c r="A48" s="199">
        <v>29</v>
      </c>
      <c r="B48" s="200">
        <v>2053</v>
      </c>
      <c r="C48" s="201">
        <v>156.94999999999999</v>
      </c>
      <c r="D48" s="208">
        <v>1.54059702972943E-2</v>
      </c>
      <c r="E48" s="208">
        <v>1.63360438155313E-2</v>
      </c>
      <c r="F48" s="210"/>
      <c r="G48" s="210"/>
      <c r="H48" s="210"/>
      <c r="I48" s="210"/>
      <c r="J48" s="211">
        <v>1.2237359112423124E-2</v>
      </c>
      <c r="K48" s="211"/>
      <c r="L48" s="211"/>
      <c r="M48" s="212"/>
      <c r="N48" s="212">
        <v>1.41269824667428E-2</v>
      </c>
      <c r="P48" s="199">
        <v>29</v>
      </c>
      <c r="Q48" s="200">
        <v>2053</v>
      </c>
      <c r="R48" s="201">
        <v>156.95275866442381</v>
      </c>
      <c r="S48" s="208">
        <v>4.2375779786931501E-2</v>
      </c>
      <c r="T48" s="208">
        <v>4.0947542994050699E-2</v>
      </c>
      <c r="U48" s="210"/>
      <c r="V48" s="210"/>
      <c r="W48" s="210"/>
      <c r="X48" s="210"/>
      <c r="Y48" s="211">
        <v>4.0778038637570499E-2</v>
      </c>
      <c r="Z48" s="211"/>
      <c r="AA48" s="212">
        <v>4.2528637566047002E-2</v>
      </c>
    </row>
    <row r="49" spans="1:27">
      <c r="A49" s="202">
        <v>30</v>
      </c>
      <c r="B49" s="203">
        <v>2054</v>
      </c>
      <c r="C49" s="204">
        <v>156.94999999999999</v>
      </c>
      <c r="D49" s="209">
        <v>1.52481077115433E-2</v>
      </c>
      <c r="E49" s="209">
        <v>1.6188687230252699E-2</v>
      </c>
      <c r="F49" s="213"/>
      <c r="G49" s="213"/>
      <c r="H49" s="213"/>
      <c r="I49" s="213"/>
      <c r="J49" s="214">
        <v>1.200259731949488E-2</v>
      </c>
      <c r="K49" s="214"/>
      <c r="L49" s="214"/>
      <c r="M49" s="215"/>
      <c r="N49" s="215">
        <v>1.3918927000141801E-2</v>
      </c>
      <c r="P49" s="202">
        <v>30</v>
      </c>
      <c r="Q49" s="203">
        <v>2054</v>
      </c>
      <c r="R49" s="204">
        <v>156.95275866442381</v>
      </c>
      <c r="S49" s="209">
        <v>4.22791774203298E-2</v>
      </c>
      <c r="T49" s="209">
        <v>4.0750223092441203E-2</v>
      </c>
      <c r="U49" s="213"/>
      <c r="V49" s="213"/>
      <c r="W49" s="213"/>
      <c r="X49" s="213"/>
      <c r="Y49" s="214">
        <v>4.0776234332204203E-2</v>
      </c>
      <c r="Z49" s="214"/>
      <c r="AA49" s="215">
        <v>4.2495440366848998E-2</v>
      </c>
    </row>
    <row r="50" spans="1:27">
      <c r="A50" s="122" t="s">
        <v>268</v>
      </c>
      <c r="B50" s="122"/>
      <c r="C50" s="122"/>
      <c r="D50" s="122"/>
      <c r="L50" s="122"/>
      <c r="P50" s="122" t="s">
        <v>268</v>
      </c>
      <c r="Q50" s="122"/>
      <c r="R50" s="122"/>
      <c r="Y50" s="122"/>
      <c r="Z50" s="122"/>
    </row>
    <row r="51" spans="1:27">
      <c r="A51" s="122" t="s">
        <v>269</v>
      </c>
      <c r="B51" s="122"/>
      <c r="C51" s="122"/>
      <c r="D51" s="122"/>
      <c r="P51" s="122" t="s">
        <v>269</v>
      </c>
      <c r="Q51" s="122"/>
      <c r="R51" s="122"/>
    </row>
    <row r="52" spans="1:27">
      <c r="A52" s="122" t="s">
        <v>270</v>
      </c>
      <c r="B52" s="122"/>
      <c r="C52" s="122"/>
      <c r="D52" s="122"/>
      <c r="P52" s="122" t="s">
        <v>270</v>
      </c>
      <c r="Q52" s="122"/>
      <c r="R52" s="122"/>
    </row>
    <row r="53" spans="1:27">
      <c r="D53" s="149"/>
      <c r="E53" s="149"/>
      <c r="F53" s="149"/>
      <c r="G53" s="149"/>
      <c r="H53" s="149"/>
      <c r="I53" s="149"/>
      <c r="J53" s="149"/>
      <c r="K53" s="149"/>
      <c r="L53" s="149"/>
      <c r="M53" s="149"/>
      <c r="N53" s="149"/>
      <c r="S53" s="149"/>
      <c r="T53" s="149"/>
      <c r="U53" s="149"/>
      <c r="V53" s="149"/>
      <c r="W53" s="149"/>
      <c r="X53" s="149"/>
      <c r="Y53" s="149"/>
      <c r="Z53" s="149"/>
      <c r="AA53" s="149"/>
    </row>
    <row r="54" spans="1:27">
      <c r="J54" s="119" t="s">
        <v>75</v>
      </c>
    </row>
    <row r="55" spans="1:27">
      <c r="D55" s="150"/>
      <c r="E55" s="150"/>
      <c r="F55" s="150"/>
      <c r="G55" s="150"/>
      <c r="H55" s="150"/>
      <c r="I55" s="150"/>
      <c r="J55" s="150" t="s">
        <v>271</v>
      </c>
      <c r="K55" s="150"/>
      <c r="L55" s="150"/>
      <c r="M55" s="150"/>
      <c r="N55" s="150"/>
      <c r="S55" s="150"/>
      <c r="T55" s="150"/>
      <c r="U55" s="150"/>
      <c r="V55" s="150"/>
      <c r="W55" s="150"/>
      <c r="X55" s="150"/>
      <c r="Y55" s="150"/>
      <c r="Z55" s="150"/>
      <c r="AA55" s="150"/>
    </row>
    <row r="56" spans="1:27">
      <c r="J56" s="119" t="s">
        <v>75</v>
      </c>
    </row>
    <row r="57" spans="1:27">
      <c r="J57" s="119">
        <v>1.9311915700000001E-2</v>
      </c>
    </row>
    <row r="58" spans="1:27">
      <c r="J58" s="119">
        <v>2.08146705E-2</v>
      </c>
    </row>
    <row r="59" spans="1:27">
      <c r="J59" s="119">
        <v>2.1664698100000001E-2</v>
      </c>
    </row>
    <row r="60" spans="1:27">
      <c r="J60" s="119">
        <v>2.5184491199999999E-2</v>
      </c>
    </row>
    <row r="61" spans="1:27">
      <c r="J61" s="119">
        <v>2.44351867E-2</v>
      </c>
    </row>
    <row r="62" spans="1:27">
      <c r="J62" s="119">
        <v>2.5167627099999999E-2</v>
      </c>
    </row>
    <row r="63" spans="1:27">
      <c r="J63" s="119">
        <v>1.8927949100000001E-2</v>
      </c>
    </row>
    <row r="64" spans="1:27">
      <c r="J64" s="119">
        <v>2.08862176E-2</v>
      </c>
    </row>
    <row r="65" spans="10:10">
      <c r="J65" s="119">
        <v>1.98875315E-2</v>
      </c>
    </row>
    <row r="66" spans="10:10">
      <c r="J66" s="119">
        <v>1.9475019900000001E-2</v>
      </c>
    </row>
    <row r="67" spans="10:10">
      <c r="J67" s="119">
        <v>1.78891178E-2</v>
      </c>
    </row>
    <row r="68" spans="10:10">
      <c r="J68" s="119">
        <v>1.94999727E-2</v>
      </c>
    </row>
    <row r="69" spans="10:10">
      <c r="J69" s="119">
        <v>1.8411265E-2</v>
      </c>
    </row>
    <row r="70" spans="10:10">
      <c r="J70" s="119">
        <v>1.7271602699999999E-2</v>
      </c>
    </row>
    <row r="71" spans="10:10">
      <c r="J71" s="119">
        <v>1.6049528099999998E-2</v>
      </c>
    </row>
    <row r="72" spans="10:10">
      <c r="J72" s="119">
        <v>1.5741633599999999E-2</v>
      </c>
    </row>
    <row r="73" spans="10:10">
      <c r="J73" s="119">
        <v>1.5439645700000001E-2</v>
      </c>
    </row>
    <row r="74" spans="10:10">
      <c r="J74" s="119">
        <v>1.51434512E-2</v>
      </c>
    </row>
    <row r="75" spans="10:10">
      <c r="J75" s="119">
        <v>1.4852938899999999E-2</v>
      </c>
    </row>
    <row r="76" spans="10:10">
      <c r="J76" s="119">
        <v>1.4567999700000001E-2</v>
      </c>
    </row>
    <row r="77" spans="10:10">
      <c r="J77" s="119">
        <v>1.4288526899999999E-2</v>
      </c>
    </row>
    <row r="78" spans="10:10">
      <c r="J78" s="119">
        <v>1.4014415400000001E-2</v>
      </c>
    </row>
    <row r="79" spans="10:10">
      <c r="J79" s="119">
        <v>1.3745562500000001E-2</v>
      </c>
    </row>
    <row r="80" spans="10:10">
      <c r="J80" s="119">
        <v>1.34818673E-2</v>
      </c>
    </row>
    <row r="81" spans="10:10">
      <c r="J81" s="119">
        <v>1.3223230900000001E-2</v>
      </c>
    </row>
    <row r="82" spans="10:10">
      <c r="J82" s="119">
        <v>1.29695561E-2</v>
      </c>
    </row>
    <row r="83" spans="10:10">
      <c r="J83" s="119">
        <v>1.27207478E-2</v>
      </c>
    </row>
    <row r="84" spans="10:10">
      <c r="J84" s="119">
        <v>1.24767127E-2</v>
      </c>
    </row>
    <row r="85" spans="10:10">
      <c r="J85" s="119">
        <v>1.2237359099999999E-2</v>
      </c>
    </row>
    <row r="86" spans="10:10">
      <c r="J86" s="119">
        <v>1.2002597300000001E-2</v>
      </c>
    </row>
  </sheetData>
  <mergeCells count="7">
    <mergeCell ref="Y2:Z2"/>
    <mergeCell ref="D2:E2"/>
    <mergeCell ref="F2:I2"/>
    <mergeCell ref="J2:L2"/>
    <mergeCell ref="M2:N2"/>
    <mergeCell ref="U2:X2"/>
    <mergeCell ref="S2:T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4C0D9-16C7-494A-BD45-0DA1BF6D4047}">
  <dimension ref="A1:AL90"/>
  <sheetViews>
    <sheetView workbookViewId="0">
      <selection sqref="A1:C1048576"/>
    </sheetView>
  </sheetViews>
  <sheetFormatPr defaultRowHeight="13.15"/>
  <sheetData>
    <row r="1" spans="1:36">
      <c r="A1" s="223" t="s">
        <v>272</v>
      </c>
      <c r="B1" s="223" t="s">
        <v>65</v>
      </c>
      <c r="C1" s="223" t="s">
        <v>67</v>
      </c>
    </row>
    <row r="2" spans="1:36">
      <c r="A2" s="223" t="s">
        <v>273</v>
      </c>
      <c r="B2" s="223" t="s">
        <v>96</v>
      </c>
      <c r="C2" s="224">
        <v>1.8102281808636501E-4</v>
      </c>
    </row>
    <row r="3" spans="1:36">
      <c r="A3" s="223" t="s">
        <v>273</v>
      </c>
      <c r="B3" s="223" t="s">
        <v>274</v>
      </c>
      <c r="C3" s="224">
        <v>3.0534408114665898E-4</v>
      </c>
    </row>
    <row r="4" spans="1:36">
      <c r="A4" s="223" t="s">
        <v>273</v>
      </c>
      <c r="B4" s="223" t="s">
        <v>275</v>
      </c>
      <c r="C4" s="224">
        <v>3.4141517835037902E-5</v>
      </c>
    </row>
    <row r="5" spans="1:36">
      <c r="A5" s="223" t="s">
        <v>273</v>
      </c>
      <c r="B5" s="223" t="s">
        <v>79</v>
      </c>
      <c r="C5" s="224">
        <v>2.3524050033935399E-4</v>
      </c>
    </row>
    <row r="6" spans="1:36">
      <c r="A6" s="223" t="s">
        <v>273</v>
      </c>
      <c r="B6" s="223" t="s">
        <v>99</v>
      </c>
      <c r="C6" s="224">
        <v>5.7591803395143902E-6</v>
      </c>
    </row>
    <row r="7" spans="1:36">
      <c r="A7" s="223" t="s">
        <v>273</v>
      </c>
      <c r="B7" s="223" t="s">
        <v>98</v>
      </c>
      <c r="C7" s="224">
        <v>1.8102281808636501E-4</v>
      </c>
    </row>
    <row r="8" spans="1:36">
      <c r="A8" s="223" t="s">
        <v>273</v>
      </c>
      <c r="B8" s="223" t="s">
        <v>276</v>
      </c>
      <c r="C8" s="224">
        <v>1.14155251141551E-4</v>
      </c>
    </row>
    <row r="9" spans="1:36">
      <c r="A9" s="223" t="s">
        <v>273</v>
      </c>
      <c r="B9" s="223" t="s">
        <v>75</v>
      </c>
      <c r="C9" s="224">
        <v>1.31722076656645E-4</v>
      </c>
      <c r="AJ9" s="95"/>
    </row>
    <row r="10" spans="1:36">
      <c r="A10" s="223" t="s">
        <v>273</v>
      </c>
      <c r="B10" s="223" t="s">
        <v>102</v>
      </c>
      <c r="C10" s="224">
        <v>1.75244950702882E-4</v>
      </c>
    </row>
    <row r="11" spans="1:36">
      <c r="A11" s="223" t="s">
        <v>273</v>
      </c>
      <c r="B11" s="223" t="s">
        <v>90</v>
      </c>
      <c r="C11" s="224">
        <v>1.75244950702882E-4</v>
      </c>
    </row>
    <row r="12" spans="1:36">
      <c r="A12" s="223" t="s">
        <v>273</v>
      </c>
      <c r="B12" s="223" t="s">
        <v>277</v>
      </c>
      <c r="C12" s="224">
        <v>1.2449395148850099E-4</v>
      </c>
    </row>
    <row r="13" spans="1:36">
      <c r="A13" s="223" t="s">
        <v>273</v>
      </c>
      <c r="B13" s="223" t="s">
        <v>278</v>
      </c>
      <c r="C13" s="224">
        <v>1.6602918916129201E-4</v>
      </c>
    </row>
    <row r="14" spans="1:36">
      <c r="A14" s="223" t="s">
        <v>273</v>
      </c>
      <c r="B14" s="223" t="s">
        <v>279</v>
      </c>
      <c r="C14" s="224">
        <v>0</v>
      </c>
    </row>
    <row r="15" spans="1:36">
      <c r="A15" s="223" t="s">
        <v>273</v>
      </c>
      <c r="B15" s="223" t="s">
        <v>280</v>
      </c>
      <c r="C15" s="224">
        <v>1.24383561643836E-4</v>
      </c>
    </row>
    <row r="16" spans="1:36">
      <c r="A16" s="223" t="s">
        <v>273</v>
      </c>
      <c r="B16" s="223" t="s">
        <v>281</v>
      </c>
      <c r="C16" s="224">
        <v>1.3621999402953599E-4</v>
      </c>
    </row>
    <row r="17" spans="1:38">
      <c r="A17" s="223" t="s">
        <v>273</v>
      </c>
      <c r="B17" s="223" t="s">
        <v>282</v>
      </c>
      <c r="C17" s="224">
        <v>5.09828378338973E-5</v>
      </c>
    </row>
    <row r="18" spans="1:38">
      <c r="A18" s="223" t="s">
        <v>273</v>
      </c>
      <c r="B18" s="223" t="s">
        <v>283</v>
      </c>
      <c r="C18" s="224">
        <v>1.36218154111894E-4</v>
      </c>
    </row>
    <row r="19" spans="1:38">
      <c r="A19" s="223" t="s">
        <v>273</v>
      </c>
      <c r="B19" s="223" t="s">
        <v>284</v>
      </c>
      <c r="C19" s="224">
        <v>1.7831592015760499E-4</v>
      </c>
    </row>
    <row r="20" spans="1:38">
      <c r="A20" s="223" t="s">
        <v>273</v>
      </c>
      <c r="B20" s="223" t="s">
        <v>285</v>
      </c>
      <c r="C20" s="224">
        <v>1.35583711097294E-4</v>
      </c>
    </row>
    <row r="21" spans="1:38">
      <c r="A21" s="223" t="s">
        <v>273</v>
      </c>
      <c r="B21" s="223" t="s">
        <v>286</v>
      </c>
      <c r="C21" s="224">
        <v>3.4570303641237501E-4</v>
      </c>
      <c r="AK21" s="95"/>
      <c r="AL21" s="95"/>
    </row>
    <row r="22" spans="1:38">
      <c r="A22" s="223" t="s">
        <v>273</v>
      </c>
      <c r="B22" s="223" t="s">
        <v>69</v>
      </c>
      <c r="C22" s="224">
        <v>2.5523918972622799E-4</v>
      </c>
      <c r="AK22" s="95"/>
      <c r="AL22" s="95"/>
    </row>
    <row r="23" spans="1:38">
      <c r="A23" s="223" t="s">
        <v>273</v>
      </c>
      <c r="B23" s="223" t="s">
        <v>287</v>
      </c>
      <c r="C23" s="224">
        <v>3.4047748116530698E-4</v>
      </c>
      <c r="AK23" s="95"/>
      <c r="AL23" s="95"/>
    </row>
    <row r="24" spans="1:38">
      <c r="A24" s="223" t="s">
        <v>273</v>
      </c>
      <c r="B24" s="223" t="s">
        <v>288</v>
      </c>
      <c r="C24" s="224">
        <v>3.2606488588334399E-4</v>
      </c>
      <c r="AK24" s="95"/>
      <c r="AL24" s="95"/>
    </row>
    <row r="25" spans="1:38">
      <c r="A25" s="223" t="s">
        <v>273</v>
      </c>
      <c r="B25" s="223" t="s">
        <v>289</v>
      </c>
      <c r="C25" s="224">
        <v>2.4085449990101599E-4</v>
      </c>
      <c r="AK25" s="95"/>
      <c r="AL25" s="95"/>
    </row>
    <row r="26" spans="1:38">
      <c r="A26" s="223" t="s">
        <v>273</v>
      </c>
      <c r="B26" s="223" t="s">
        <v>290</v>
      </c>
      <c r="C26" s="224">
        <v>1.0732845517420499E-4</v>
      </c>
      <c r="AK26" s="95"/>
      <c r="AL26" s="95"/>
    </row>
    <row r="27" spans="1:38">
      <c r="A27" s="223" t="s">
        <v>273</v>
      </c>
      <c r="B27" s="223" t="s">
        <v>291</v>
      </c>
      <c r="C27" s="224">
        <v>2.1560564680697501E-4</v>
      </c>
      <c r="AK27" s="95"/>
      <c r="AL27" s="95"/>
    </row>
    <row r="28" spans="1:38">
      <c r="A28" s="223" t="s">
        <v>273</v>
      </c>
      <c r="B28" s="223" t="s">
        <v>292</v>
      </c>
      <c r="C28" s="224">
        <v>4.6014282944747002E-5</v>
      </c>
      <c r="AK28" s="95"/>
      <c r="AL28" s="95"/>
    </row>
    <row r="29" spans="1:38">
      <c r="A29" s="223" t="s">
        <v>273</v>
      </c>
      <c r="B29" s="223" t="s">
        <v>293</v>
      </c>
      <c r="C29" s="224">
        <v>1.3621999402953599E-4</v>
      </c>
      <c r="AK29" s="95"/>
      <c r="AL29" s="95"/>
    </row>
    <row r="30" spans="1:38">
      <c r="A30" s="223" t="s">
        <v>273</v>
      </c>
      <c r="B30" s="223" t="s">
        <v>294</v>
      </c>
      <c r="C30" s="224">
        <v>2.85048211108002E-4</v>
      </c>
      <c r="AK30" s="95"/>
      <c r="AL30" s="95"/>
    </row>
    <row r="31" spans="1:38">
      <c r="A31" s="223" t="s">
        <v>273</v>
      </c>
      <c r="B31" s="223" t="s">
        <v>295</v>
      </c>
      <c r="C31" s="224">
        <v>7.4990768992947904E-5</v>
      </c>
      <c r="AK31" s="95"/>
      <c r="AL31" s="95"/>
    </row>
    <row r="32" spans="1:38">
      <c r="A32" s="223" t="s">
        <v>273</v>
      </c>
      <c r="B32" s="223" t="s">
        <v>296</v>
      </c>
      <c r="C32" s="224">
        <v>8.3029203062019301E-5</v>
      </c>
    </row>
    <row r="33" spans="1:3">
      <c r="A33" s="223" t="s">
        <v>273</v>
      </c>
      <c r="B33" s="223" t="s">
        <v>297</v>
      </c>
      <c r="C33" s="224">
        <v>9.8919499879979294E-5</v>
      </c>
    </row>
    <row r="34" spans="1:3">
      <c r="A34" s="223" t="s">
        <v>273</v>
      </c>
      <c r="B34" s="223" t="s">
        <v>298</v>
      </c>
      <c r="C34" s="224">
        <v>3.7928474179886102E-4</v>
      </c>
    </row>
    <row r="35" spans="1:3">
      <c r="A35" s="223" t="s">
        <v>271</v>
      </c>
      <c r="B35" s="223" t="s">
        <v>284</v>
      </c>
      <c r="C35" s="224">
        <v>1.7831592015760499E-4</v>
      </c>
    </row>
    <row r="36" spans="1:3">
      <c r="A36" s="223" t="s">
        <v>271</v>
      </c>
      <c r="B36" s="223" t="s">
        <v>289</v>
      </c>
      <c r="C36" s="224">
        <v>2.4085449990101599E-4</v>
      </c>
    </row>
    <row r="37" spans="1:3">
      <c r="A37" s="223" t="s">
        <v>271</v>
      </c>
      <c r="B37" s="223" t="s">
        <v>299</v>
      </c>
      <c r="C37" s="224">
        <v>2.1401006839346401E-4</v>
      </c>
    </row>
    <row r="38" spans="1:3">
      <c r="A38" s="223" t="s">
        <v>271</v>
      </c>
      <c r="B38" s="223" t="s">
        <v>96</v>
      </c>
      <c r="C38" s="224">
        <v>1.8102281808636501E-4</v>
      </c>
    </row>
    <row r="39" spans="1:3">
      <c r="A39" s="223" t="s">
        <v>271</v>
      </c>
      <c r="B39" s="223" t="s">
        <v>300</v>
      </c>
      <c r="C39" s="224">
        <v>1.7910483767538701E-4</v>
      </c>
    </row>
    <row r="40" spans="1:3">
      <c r="A40" s="223" t="s">
        <v>271</v>
      </c>
      <c r="B40" s="223" t="s">
        <v>124</v>
      </c>
      <c r="C40" s="224">
        <v>2.05621949919515E-4</v>
      </c>
    </row>
    <row r="41" spans="1:3">
      <c r="A41" s="223" t="s">
        <v>271</v>
      </c>
      <c r="B41" s="223" t="s">
        <v>274</v>
      </c>
      <c r="C41" s="224">
        <v>3.0534408114665898E-4</v>
      </c>
    </row>
    <row r="42" spans="1:3">
      <c r="A42" s="223" t="s">
        <v>271</v>
      </c>
      <c r="B42" s="223" t="s">
        <v>275</v>
      </c>
      <c r="C42" s="224">
        <v>3.4141517835037902E-5</v>
      </c>
    </row>
    <row r="43" spans="1:3">
      <c r="A43" s="223" t="s">
        <v>271</v>
      </c>
      <c r="B43" s="223" t="s">
        <v>79</v>
      </c>
      <c r="C43" s="224">
        <v>2.3524050033935399E-4</v>
      </c>
    </row>
    <row r="44" spans="1:3">
      <c r="A44" s="223" t="s">
        <v>271</v>
      </c>
      <c r="B44" s="223" t="s">
        <v>301</v>
      </c>
      <c r="C44" s="224">
        <v>0</v>
      </c>
    </row>
    <row r="45" spans="1:3">
      <c r="A45" s="223" t="s">
        <v>271</v>
      </c>
      <c r="B45" s="223" t="s">
        <v>99</v>
      </c>
      <c r="C45" s="224">
        <v>5.7591803395143902E-6</v>
      </c>
    </row>
    <row r="46" spans="1:3">
      <c r="A46" s="223" t="s">
        <v>271</v>
      </c>
      <c r="B46" s="223" t="s">
        <v>98</v>
      </c>
      <c r="C46" s="224">
        <v>1.8102281808636501E-4</v>
      </c>
    </row>
    <row r="47" spans="1:3">
      <c r="A47" s="223" t="s">
        <v>271</v>
      </c>
      <c r="B47" s="223" t="s">
        <v>276</v>
      </c>
      <c r="C47" s="224">
        <v>1.14155251141551E-4</v>
      </c>
    </row>
    <row r="48" spans="1:3">
      <c r="A48" s="223" t="s">
        <v>271</v>
      </c>
      <c r="B48" s="223" t="s">
        <v>75</v>
      </c>
      <c r="C48" s="224">
        <v>1.31722076656645E-4</v>
      </c>
    </row>
    <row r="49" spans="1:3">
      <c r="A49" s="223" t="s">
        <v>271</v>
      </c>
      <c r="B49" s="223" t="s">
        <v>102</v>
      </c>
      <c r="C49" s="224">
        <v>1.75244950702882E-4</v>
      </c>
    </row>
    <row r="50" spans="1:3">
      <c r="A50" s="223" t="s">
        <v>271</v>
      </c>
      <c r="B50" s="223" t="s">
        <v>90</v>
      </c>
      <c r="C50" s="224">
        <v>1.75244950702882E-4</v>
      </c>
    </row>
    <row r="51" spans="1:3">
      <c r="A51" s="223" t="s">
        <v>271</v>
      </c>
      <c r="B51" s="223" t="s">
        <v>277</v>
      </c>
      <c r="C51" s="224">
        <v>1.2449395148850099E-4</v>
      </c>
    </row>
    <row r="52" spans="1:3">
      <c r="A52" s="223" t="s">
        <v>271</v>
      </c>
      <c r="B52" s="223" t="s">
        <v>302</v>
      </c>
      <c r="C52" s="224">
        <v>1.56066708281867E-4</v>
      </c>
    </row>
    <row r="53" spans="1:3">
      <c r="A53" s="223" t="s">
        <v>271</v>
      </c>
      <c r="B53" s="223" t="s">
        <v>278</v>
      </c>
      <c r="C53" s="224">
        <v>1.6602918916129201E-4</v>
      </c>
    </row>
    <row r="54" spans="1:3">
      <c r="A54" s="223" t="s">
        <v>271</v>
      </c>
      <c r="B54" s="223" t="s">
        <v>280</v>
      </c>
      <c r="C54" s="224">
        <v>1.24383561643836E-4</v>
      </c>
    </row>
    <row r="55" spans="1:3">
      <c r="A55" s="223" t="s">
        <v>271</v>
      </c>
      <c r="B55" s="223" t="s">
        <v>281</v>
      </c>
      <c r="C55" s="224">
        <v>1.3621999402953599E-4</v>
      </c>
    </row>
    <row r="56" spans="1:3">
      <c r="A56" s="223" t="s">
        <v>271</v>
      </c>
      <c r="B56" s="223" t="s">
        <v>282</v>
      </c>
      <c r="C56" s="224">
        <v>5.09828378338973E-5</v>
      </c>
    </row>
    <row r="57" spans="1:3">
      <c r="A57" s="223" t="s">
        <v>271</v>
      </c>
      <c r="B57" s="223" t="s">
        <v>283</v>
      </c>
      <c r="C57" s="224">
        <v>1.36218154111894E-4</v>
      </c>
    </row>
    <row r="58" spans="1:3">
      <c r="A58" s="223" t="s">
        <v>271</v>
      </c>
      <c r="B58" s="223" t="s">
        <v>303</v>
      </c>
      <c r="C58" s="224">
        <v>1.26840454545455E-5</v>
      </c>
    </row>
    <row r="59" spans="1:3">
      <c r="A59" s="223" t="s">
        <v>271</v>
      </c>
      <c r="B59" s="223" t="s">
        <v>304</v>
      </c>
      <c r="C59" s="224">
        <v>1.26840454545455E-5</v>
      </c>
    </row>
    <row r="60" spans="1:3">
      <c r="A60" s="223" t="s">
        <v>271</v>
      </c>
      <c r="B60" s="223" t="s">
        <v>285</v>
      </c>
      <c r="C60" s="224">
        <v>1.35583711097294E-4</v>
      </c>
    </row>
    <row r="61" spans="1:3">
      <c r="A61" s="223" t="s">
        <v>271</v>
      </c>
      <c r="B61" s="223" t="s">
        <v>305</v>
      </c>
      <c r="C61" s="224">
        <v>1.9808492117226199E-4</v>
      </c>
    </row>
    <row r="62" spans="1:3">
      <c r="A62" s="223" t="s">
        <v>271</v>
      </c>
      <c r="B62" s="223" t="s">
        <v>286</v>
      </c>
      <c r="C62" s="224">
        <v>3.4570303641237501E-4</v>
      </c>
    </row>
    <row r="63" spans="1:3">
      <c r="A63" s="223" t="s">
        <v>271</v>
      </c>
      <c r="B63" s="223" t="s">
        <v>306</v>
      </c>
      <c r="C63" s="224">
        <v>1.02140887998912E-4</v>
      </c>
    </row>
    <row r="64" spans="1:3">
      <c r="A64" s="223" t="s">
        <v>271</v>
      </c>
      <c r="B64" s="223" t="s">
        <v>307</v>
      </c>
      <c r="C64" s="224">
        <v>1.1604220257588501E-4</v>
      </c>
    </row>
    <row r="65" spans="1:3">
      <c r="A65" s="223" t="s">
        <v>271</v>
      </c>
      <c r="B65" s="223" t="s">
        <v>308</v>
      </c>
      <c r="C65" s="224">
        <v>1.3706358962561099E-4</v>
      </c>
    </row>
    <row r="66" spans="1:3">
      <c r="A66" s="223" t="s">
        <v>271</v>
      </c>
      <c r="B66" s="223" t="s">
        <v>69</v>
      </c>
      <c r="C66" s="224">
        <v>2.5523918972622799E-4</v>
      </c>
    </row>
    <row r="67" spans="1:3">
      <c r="A67" s="223" t="s">
        <v>271</v>
      </c>
      <c r="B67" s="223" t="s">
        <v>287</v>
      </c>
      <c r="C67" s="224">
        <v>3.4047748116530698E-4</v>
      </c>
    </row>
    <row r="68" spans="1:3">
      <c r="A68" s="223" t="s">
        <v>271</v>
      </c>
      <c r="B68" s="223" t="s">
        <v>288</v>
      </c>
      <c r="C68" s="224">
        <v>3.2606488588334399E-4</v>
      </c>
    </row>
    <row r="69" spans="1:3">
      <c r="A69" s="223" t="s">
        <v>271</v>
      </c>
      <c r="B69" s="223" t="s">
        <v>290</v>
      </c>
      <c r="C69" s="224">
        <v>1.0732845517420499E-4</v>
      </c>
    </row>
    <row r="70" spans="1:3">
      <c r="A70" s="223" t="s">
        <v>271</v>
      </c>
      <c r="B70" s="223" t="s">
        <v>291</v>
      </c>
      <c r="C70" s="224">
        <v>2.1560564680697501E-4</v>
      </c>
    </row>
    <row r="71" spans="1:3">
      <c r="A71" s="223" t="s">
        <v>271</v>
      </c>
      <c r="B71" s="223" t="s">
        <v>309</v>
      </c>
      <c r="C71" s="224">
        <v>1.0732845517420499E-4</v>
      </c>
    </row>
    <row r="72" spans="1:3">
      <c r="A72" s="223" t="s">
        <v>271</v>
      </c>
      <c r="B72" s="223" t="s">
        <v>310</v>
      </c>
      <c r="C72" s="224">
        <v>0</v>
      </c>
    </row>
    <row r="73" spans="1:3">
      <c r="A73" s="223" t="s">
        <v>271</v>
      </c>
      <c r="B73" s="223" t="s">
        <v>311</v>
      </c>
      <c r="C73" s="224">
        <v>4.8830367371146502E-5</v>
      </c>
    </row>
    <row r="74" spans="1:3">
      <c r="A74" s="223" t="s">
        <v>271</v>
      </c>
      <c r="B74" s="223" t="s">
        <v>312</v>
      </c>
      <c r="C74" s="224">
        <v>4.8830367371146502E-5</v>
      </c>
    </row>
    <row r="75" spans="1:3">
      <c r="A75" s="223" t="s">
        <v>271</v>
      </c>
      <c r="B75" s="223" t="s">
        <v>292</v>
      </c>
      <c r="C75" s="224">
        <v>4.6014282944747002E-5</v>
      </c>
    </row>
    <row r="76" spans="1:3">
      <c r="A76" s="223" t="s">
        <v>271</v>
      </c>
      <c r="B76" s="223" t="s">
        <v>293</v>
      </c>
      <c r="C76" s="224">
        <v>1.3621999402953599E-4</v>
      </c>
    </row>
    <row r="77" spans="1:3">
      <c r="A77" s="223" t="s">
        <v>271</v>
      </c>
      <c r="B77" s="223" t="s">
        <v>294</v>
      </c>
      <c r="C77" s="224">
        <v>2.85048211108002E-4</v>
      </c>
    </row>
    <row r="78" spans="1:3">
      <c r="A78" s="223" t="s">
        <v>271</v>
      </c>
      <c r="B78" s="223" t="s">
        <v>313</v>
      </c>
      <c r="C78" s="224">
        <v>3.7928474179886102E-4</v>
      </c>
    </row>
    <row r="79" spans="1:3">
      <c r="A79" s="223" t="s">
        <v>271</v>
      </c>
      <c r="B79" s="223" t="s">
        <v>314</v>
      </c>
      <c r="C79" s="224">
        <v>3.0832471627471002E-4</v>
      </c>
    </row>
    <row r="80" spans="1:3">
      <c r="A80" s="223" t="s">
        <v>271</v>
      </c>
      <c r="B80" s="223" t="s">
        <v>315</v>
      </c>
      <c r="C80" s="224">
        <v>3.19720735002283E-4</v>
      </c>
    </row>
    <row r="81" spans="1:3">
      <c r="A81" s="223" t="s">
        <v>271</v>
      </c>
      <c r="B81" s="223" t="s">
        <v>316</v>
      </c>
      <c r="C81" s="224">
        <v>3.3158220411822501E-4</v>
      </c>
    </row>
    <row r="82" spans="1:3">
      <c r="A82" s="223" t="s">
        <v>271</v>
      </c>
      <c r="B82" s="223" t="s">
        <v>317</v>
      </c>
      <c r="C82" s="224">
        <v>4.3939473714824301E-4</v>
      </c>
    </row>
    <row r="83" spans="1:3">
      <c r="A83" s="223" t="s">
        <v>271</v>
      </c>
      <c r="B83" s="223" t="s">
        <v>318</v>
      </c>
      <c r="C83" s="224">
        <v>4.3564967359601401E-4</v>
      </c>
    </row>
    <row r="84" spans="1:3">
      <c r="A84" s="223" t="s">
        <v>271</v>
      </c>
      <c r="B84" s="223" t="s">
        <v>319</v>
      </c>
      <c r="C84" s="224">
        <v>3.7145358455558899E-4</v>
      </c>
    </row>
    <row r="85" spans="1:3">
      <c r="A85" s="223" t="s">
        <v>271</v>
      </c>
      <c r="B85" s="223" t="s">
        <v>320</v>
      </c>
      <c r="C85" s="224">
        <v>3.6975611735788199E-4</v>
      </c>
    </row>
    <row r="86" spans="1:3">
      <c r="A86" s="223" t="s">
        <v>271</v>
      </c>
      <c r="B86" s="223" t="s">
        <v>296</v>
      </c>
      <c r="C86" s="224">
        <v>8.3029203062019301E-5</v>
      </c>
    </row>
    <row r="87" spans="1:3">
      <c r="A87" s="223" t="s">
        <v>271</v>
      </c>
      <c r="B87" s="223" t="s">
        <v>321</v>
      </c>
      <c r="C87" s="224">
        <v>7.4990768992947904E-5</v>
      </c>
    </row>
    <row r="88" spans="1:3">
      <c r="A88" s="223" t="s">
        <v>271</v>
      </c>
      <c r="B88" s="223" t="s">
        <v>322</v>
      </c>
      <c r="C88" s="224">
        <v>3.2606488588334399E-4</v>
      </c>
    </row>
    <row r="89" spans="1:3">
      <c r="A89" s="223" t="s">
        <v>271</v>
      </c>
      <c r="B89" s="223" t="s">
        <v>298</v>
      </c>
      <c r="C89" s="224">
        <v>3.7928474179886102E-4</v>
      </c>
    </row>
    <row r="90" spans="1:3">
      <c r="A90" s="223"/>
      <c r="B90" s="223"/>
      <c r="C90" s="22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8323A-D8B6-466D-9F02-60F6F6AD8D0A}">
  <dimension ref="A1:B22"/>
  <sheetViews>
    <sheetView tabSelected="1" workbookViewId="0">
      <selection activeCell="A10" sqref="A10:B15"/>
    </sheetView>
  </sheetViews>
  <sheetFormatPr defaultRowHeight="13.15"/>
  <cols>
    <col min="1" max="1" width="20.42578125" customWidth="1"/>
    <col min="2" max="2" width="71.28515625" customWidth="1"/>
  </cols>
  <sheetData>
    <row r="1" spans="1:2">
      <c r="A1" s="228" t="s">
        <v>323</v>
      </c>
      <c r="B1" s="228" t="s">
        <v>324</v>
      </c>
    </row>
    <row r="2" spans="1:2" ht="26.45">
      <c r="A2" s="197">
        <v>45750</v>
      </c>
      <c r="B2" s="198" t="s">
        <v>325</v>
      </c>
    </row>
    <row r="3" spans="1:2">
      <c r="A3" s="197">
        <v>46029</v>
      </c>
      <c r="B3" s="205" t="s">
        <v>326</v>
      </c>
    </row>
    <row r="4" spans="1:2">
      <c r="A4" s="219">
        <v>46098</v>
      </c>
      <c r="B4" s="220" t="s">
        <v>327</v>
      </c>
    </row>
    <row r="5" spans="1:2">
      <c r="A5" s="221">
        <v>46134</v>
      </c>
      <c r="B5" s="205" t="s">
        <v>328</v>
      </c>
    </row>
    <row r="6" spans="1:2">
      <c r="A6" s="221">
        <v>46161</v>
      </c>
      <c r="B6" t="s">
        <v>329</v>
      </c>
    </row>
    <row r="7" spans="1:2">
      <c r="A7" s="221">
        <v>46202</v>
      </c>
      <c r="B7" s="205" t="s">
        <v>330</v>
      </c>
    </row>
    <row r="8" spans="1:2">
      <c r="A8" s="221">
        <v>46202</v>
      </c>
      <c r="B8" s="205" t="s">
        <v>331</v>
      </c>
    </row>
    <row r="9" spans="1:2">
      <c r="A9" s="221">
        <v>46235</v>
      </c>
      <c r="B9" s="205" t="s">
        <v>332</v>
      </c>
    </row>
    <row r="10" spans="1:2" ht="12.75">
      <c r="A10" s="221">
        <v>46246</v>
      </c>
      <c r="B10" t="s">
        <v>333</v>
      </c>
    </row>
    <row r="11" spans="1:2" ht="12.75">
      <c r="A11" s="221">
        <v>46246</v>
      </c>
      <c r="B11" t="s">
        <v>334</v>
      </c>
    </row>
    <row r="12" spans="1:2" ht="12.75">
      <c r="A12" s="221">
        <v>46258</v>
      </c>
      <c r="B12" s="205" t="s">
        <v>335</v>
      </c>
    </row>
    <row r="13" spans="1:2" ht="12.75">
      <c r="A13" s="221"/>
    </row>
    <row r="14" spans="1:2" ht="12.75">
      <c r="A14" s="221"/>
    </row>
    <row r="15" spans="1:2" ht="12.75">
      <c r="A15" s="221"/>
    </row>
    <row r="16" spans="1:2" ht="12.75"/>
    <row r="17" spans="1:1">
      <c r="A17" s="221"/>
    </row>
    <row r="18" spans="1:1">
      <c r="A18" s="221"/>
    </row>
    <row r="19" spans="1:1">
      <c r="A19" s="221"/>
    </row>
    <row r="20" spans="1:1">
      <c r="A20" s="221"/>
    </row>
    <row r="21" spans="1:1">
      <c r="A21" s="221"/>
    </row>
    <row r="22" spans="1:1">
      <c r="A22" s="2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EB437FE3A37BC4BBF404129643E5483" ma:contentTypeVersion="" ma:contentTypeDescription="Create a new document." ma:contentTypeScope="" ma:versionID="a07f0f518b9b60463cac6a835bc3f53a">
  <xsd:schema xmlns:xsd="http://www.w3.org/2001/XMLSchema" xmlns:xs="http://www.w3.org/2001/XMLSchema" xmlns:p="http://schemas.microsoft.com/office/2006/metadata/properties" xmlns:ns2="bc44185e-b1c7-4c61-8730-06d3a76c808c" xmlns:ns3="10b2fde8-f4e7-42c5-9e82-efb2024aeaa6" targetNamespace="http://schemas.microsoft.com/office/2006/metadata/properties" ma:root="true" ma:fieldsID="8f705d48335bffb08aad66dbbebff750" ns2:_="" ns3:_="">
    <xsd:import namespace="bc44185e-b1c7-4c61-8730-06d3a76c808c"/>
    <xsd:import namespace="10b2fde8-f4e7-42c5-9e82-efb2024aea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44185e-b1c7-4c61-8730-06d3a76c8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BillingMetadata" ma:index="1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b2fde8-f4e7-42c5-9e82-efb2024aeaa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629E4C-9E5E-4E19-8DB7-AE46E838C368}"/>
</file>

<file path=customXml/itemProps2.xml><?xml version="1.0" encoding="utf-8"?>
<ds:datastoreItem xmlns:ds="http://schemas.openxmlformats.org/officeDocument/2006/customXml" ds:itemID="{31B658CA-F202-41E0-A436-C9F2ECB65F7A}"/>
</file>

<file path=customXml/itemProps3.xml><?xml version="1.0" encoding="utf-8"?>
<ds:datastoreItem xmlns:ds="http://schemas.openxmlformats.org/officeDocument/2006/customXml" ds:itemID="{7045CE28-0B43-4AAA-848D-99244BEFA4AC}"/>
</file>

<file path=docMetadata/LabelInfo.xml><?xml version="1.0" encoding="utf-8"?>
<clbl:labelList xmlns:clbl="http://schemas.microsoft.com/office/2020/mipLabelMetadata">
  <clbl:label id="{a8ee12a3-5bcd-4f4e-b3f4-bbf43d9c570a}" enabled="0" method="" siteId="{a8ee12a3-5bcd-4f4e-b3f4-bbf43d9c570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Kema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TEP Large Business Prgram Rebate Application</dc:title>
  <dc:subject>Custom Measures for Existing Facilities</dc:subject>
  <dc:creator>Ed.Walsh@dnvgl.com;Patrick J. O'Leary Jr.</dc:creator>
  <cp:keywords>Retrofit Custom Application v2014.1</cp:keywords>
  <dc:description/>
  <cp:lastModifiedBy>George Roemer</cp:lastModifiedBy>
  <cp:revision/>
  <dcterms:created xsi:type="dcterms:W3CDTF">2003-03-20T18:04:27Z</dcterms:created>
  <dcterms:modified xsi:type="dcterms:W3CDTF">2026-08-27T21:53:03Z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141450-2387-4aca-b41f-19cd6be9dd3c_Enabled">
    <vt:lpwstr>true</vt:lpwstr>
  </property>
  <property fmtid="{D5CDD505-2E9C-101B-9397-08002B2CF9AE}" pid="3" name="MSIP_Label_48141450-2387-4aca-b41f-19cd6be9dd3c_SetDate">
    <vt:lpwstr>2022-11-16T05:05:48Z</vt:lpwstr>
  </property>
  <property fmtid="{D5CDD505-2E9C-101B-9397-08002B2CF9AE}" pid="4" name="MSIP_Label_48141450-2387-4aca-b41f-19cd6be9dd3c_Method">
    <vt:lpwstr>Standard</vt:lpwstr>
  </property>
  <property fmtid="{D5CDD505-2E9C-101B-9397-08002B2CF9AE}" pid="5" name="MSIP_Label_48141450-2387-4aca-b41f-19cd6be9dd3c_Name">
    <vt:lpwstr>Restricted_Unprotected</vt:lpwstr>
  </property>
  <property fmtid="{D5CDD505-2E9C-101B-9397-08002B2CF9AE}" pid="6" name="MSIP_Label_48141450-2387-4aca-b41f-19cd6be9dd3c_SiteId">
    <vt:lpwstr>adf10e2b-b6e9-41d6-be2f-c12bb566019c</vt:lpwstr>
  </property>
  <property fmtid="{D5CDD505-2E9C-101B-9397-08002B2CF9AE}" pid="7" name="MSIP_Label_48141450-2387-4aca-b41f-19cd6be9dd3c_ActionId">
    <vt:lpwstr>ffff17fc-ca25-4ca7-a38f-737fa6eb2024</vt:lpwstr>
  </property>
  <property fmtid="{D5CDD505-2E9C-101B-9397-08002B2CF9AE}" pid="8" name="MSIP_Label_48141450-2387-4aca-b41f-19cd6be9dd3c_ContentBits">
    <vt:lpwstr>0</vt:lpwstr>
  </property>
  <property fmtid="{D5CDD505-2E9C-101B-9397-08002B2CF9AE}" pid="9" name="ContentTypeId">
    <vt:lpwstr>0x0101007EB437FE3A37BC4BBF404129643E5483</vt:lpwstr>
  </property>
  <property fmtid="{D5CDD505-2E9C-101B-9397-08002B2CF9AE}" pid="10" name="MediaServiceImageTags">
    <vt:lpwstr/>
  </property>
</Properties>
</file>