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codeName="ThisWorkbook"/>
  <mc:AlternateContent xmlns:mc="http://schemas.openxmlformats.org/markup-compatibility/2006">
    <mc:Choice Requires="x15">
      <x15ac:absPath xmlns:x15ac="http://schemas.microsoft.com/office/spreadsheetml/2010/11/ac" url="C:\Users\kpearson\Desktop\"/>
    </mc:Choice>
  </mc:AlternateContent>
  <xr:revisionPtr revIDLastSave="0" documentId="13_ncr:1_{6FD882A9-D50F-48AC-8D0D-0AF8FF82A34D}" xr6:coauthVersionLast="47" xr6:coauthVersionMax="47" xr10:uidLastSave="{00000000-0000-0000-0000-000000000000}"/>
  <workbookProtection workbookAlgorithmName="SHA-512" workbookHashValue="Qlr/jMXvgJEy8/4Ovg+u+mSF43xVnKnyVzZQr4FEpQhQ+I5fQhJ0oJ/xiHrEkIXYrTwb7HIH9TdDaIGxI21S6A==" workbookSaltValue="teUm5vnH7KquETvIdZ8Zww==" workbookSpinCount="100000" lockStructure="1"/>
  <bookViews>
    <workbookView xWindow="-25560" yWindow="1380" windowWidth="24735" windowHeight="13110" tabRatio="915" activeTab="5" xr2:uid="{00000000-000D-0000-FFFF-FFFF00000000}"/>
  </bookViews>
  <sheets>
    <sheet name="Cover" sheetId="84" r:id="rId1"/>
    <sheet name="Revision Notes" sheetId="85" state="hidden" r:id="rId2"/>
    <sheet name="Custom Lighting" sheetId="58" r:id="rId3"/>
    <sheet name="DLC &amp; Energy Star Info" sheetId="72" r:id="rId4"/>
    <sheet name="COMcheck Import" sheetId="83" r:id="rId5"/>
    <sheet name="NCOnly - Lighting Interior LPD" sheetId="86" r:id="rId6"/>
    <sheet name="NC Only - LPD COMcheck Import " sheetId="87" r:id="rId7"/>
  </sheets>
  <externalReferences>
    <externalReference r:id="rId8"/>
  </externalReferences>
  <definedNames>
    <definedName name="_LPD2010">'NCOnly - Lighting Interior LPD'!$E$188:$G$221</definedName>
    <definedName name="BldgType">'Custom Lighting'!$J$138:$J$149</definedName>
    <definedName name="DLC_DOWNLOAD">'DLC &amp; Energy Star Info'!$A$41</definedName>
    <definedName name="DLC_SEARCH">'DLC &amp; Energy Star Info'!$A$96</definedName>
    <definedName name="DLC_WEBSITE">'DLC &amp; Energy Star Info'!$A$15</definedName>
    <definedName name="ES_DOWN">'DLC &amp; Energy Star Info'!$A$261</definedName>
    <definedName name="ES_WEB">'DLC &amp; Energy Star Info'!$A$200</definedName>
    <definedName name="LED_Bulb" localSheetId="2">'Custom Lighting'!$F$138:$F$141</definedName>
    <definedName name="LED_Fixture" localSheetId="2">'Custom Lighting'!$AR$38:$AR$49</definedName>
    <definedName name="Location" localSheetId="2">'Custom Lighting'!$M$151:$M$154</definedName>
    <definedName name="LOCATION">'[1]Lighting Interior LPD'!$F$112</definedName>
    <definedName name="measure1">'Custom Lighting'!$A$38:$M$38</definedName>
    <definedName name="_xlnm.Print_Area" localSheetId="4">'COMcheck Import'!$A$1:$K$106</definedName>
    <definedName name="_xlnm.Print_Area" localSheetId="0">Cover!$A$1:$N$45</definedName>
    <definedName name="_xlnm.Print_Area" localSheetId="2">'Custom Lighting'!$A$1:$N$134</definedName>
    <definedName name="_xlnm.Print_Area" localSheetId="3">'DLC &amp; Energy Star Info'!$A$1:$J$392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5" i="86" l="1"/>
  <c r="K184" i="86"/>
  <c r="K183" i="86"/>
  <c r="K182" i="86"/>
  <c r="K181" i="86"/>
  <c r="K180" i="86"/>
  <c r="K179" i="86"/>
  <c r="K178" i="86"/>
  <c r="K177" i="86"/>
  <c r="K176" i="86"/>
  <c r="K175" i="86"/>
  <c r="K174" i="86"/>
  <c r="K173" i="86"/>
  <c r="K172" i="86"/>
  <c r="K171" i="86"/>
  <c r="K170" i="86"/>
  <c r="K169" i="86"/>
  <c r="K168" i="86"/>
  <c r="K167" i="86"/>
  <c r="K166" i="86"/>
  <c r="K165" i="86"/>
  <c r="K164" i="86"/>
  <c r="K163" i="86"/>
  <c r="K162" i="86"/>
  <c r="K160" i="86"/>
  <c r="K159" i="86"/>
  <c r="K158" i="86"/>
  <c r="K157" i="86"/>
  <c r="K156" i="86"/>
  <c r="K155" i="86"/>
  <c r="K154" i="86"/>
  <c r="K153" i="86"/>
  <c r="H121" i="86"/>
  <c r="E86" i="86"/>
  <c r="H79" i="86" s="1"/>
  <c r="J77" i="86"/>
  <c r="J73" i="86"/>
  <c r="H73" i="86"/>
  <c r="J72" i="86"/>
  <c r="H72" i="86"/>
  <c r="J71" i="86"/>
  <c r="H71" i="86"/>
  <c r="J70" i="86"/>
  <c r="H70" i="86"/>
  <c r="J69" i="86"/>
  <c r="H69" i="86"/>
  <c r="J68" i="86"/>
  <c r="H68" i="86"/>
  <c r="J67" i="86"/>
  <c r="H67" i="86"/>
  <c r="J66" i="86"/>
  <c r="H66" i="86"/>
  <c r="J65" i="86"/>
  <c r="H65" i="86"/>
  <c r="J64" i="86"/>
  <c r="H64" i="86"/>
  <c r="J63" i="86"/>
  <c r="H63" i="86"/>
  <c r="J62" i="86"/>
  <c r="H62" i="86"/>
  <c r="J61" i="86"/>
  <c r="H61" i="86"/>
  <c r="J60" i="86"/>
  <c r="H60" i="86"/>
  <c r="J59" i="86"/>
  <c r="H59" i="86"/>
  <c r="J58" i="86"/>
  <c r="H58" i="86"/>
  <c r="J57" i="86"/>
  <c r="H57" i="86"/>
  <c r="J56" i="86"/>
  <c r="H56" i="86"/>
  <c r="J55" i="86"/>
  <c r="H55" i="86"/>
  <c r="J54" i="86"/>
  <c r="H54" i="86"/>
  <c r="J53" i="86"/>
  <c r="H53" i="86"/>
  <c r="J52" i="86"/>
  <c r="H52" i="86"/>
  <c r="J48" i="86"/>
  <c r="H48" i="86"/>
  <c r="J47" i="86"/>
  <c r="H47" i="86"/>
  <c r="J46" i="86"/>
  <c r="H46" i="86"/>
  <c r="J45" i="86"/>
  <c r="H45" i="86"/>
  <c r="J44" i="86"/>
  <c r="H44" i="86"/>
  <c r="J43" i="86"/>
  <c r="H43" i="86"/>
  <c r="J42" i="86"/>
  <c r="H42" i="86"/>
  <c r="J41" i="86"/>
  <c r="H41" i="86"/>
  <c r="J40" i="86"/>
  <c r="H40" i="86"/>
  <c r="J39" i="86"/>
  <c r="H39" i="86"/>
  <c r="J38" i="86"/>
  <c r="H38" i="86"/>
  <c r="J37" i="86"/>
  <c r="H37" i="86"/>
  <c r="H36" i="86"/>
  <c r="J35" i="86"/>
  <c r="H35" i="86"/>
  <c r="J34" i="86"/>
  <c r="H34" i="86"/>
  <c r="J33" i="86"/>
  <c r="H33" i="86"/>
  <c r="J32" i="86"/>
  <c r="H32" i="86"/>
  <c r="J31" i="86"/>
  <c r="H31" i="86"/>
  <c r="J30" i="86"/>
  <c r="H30" i="86"/>
  <c r="J29" i="86"/>
  <c r="H29" i="86"/>
  <c r="J28" i="86"/>
  <c r="H28" i="86"/>
  <c r="J27" i="86"/>
  <c r="H27" i="86"/>
  <c r="J26" i="86"/>
  <c r="H26" i="86"/>
  <c r="J25" i="86"/>
  <c r="H25" i="86"/>
  <c r="J24" i="86"/>
  <c r="H24" i="86"/>
  <c r="J23" i="86"/>
  <c r="H23" i="86"/>
  <c r="J22" i="86"/>
  <c r="H22" i="86"/>
  <c r="H74" i="86" s="1"/>
  <c r="AG21" i="86"/>
  <c r="AA21" i="86"/>
  <c r="W21" i="86"/>
  <c r="V21" i="86"/>
  <c r="U21" i="86"/>
  <c r="T21" i="86"/>
  <c r="P21" i="86"/>
  <c r="N21" i="86"/>
  <c r="AG78" i="86" s="1"/>
  <c r="J21" i="86"/>
  <c r="B18" i="86"/>
  <c r="B17" i="86"/>
  <c r="B15" i="86"/>
  <c r="F14" i="86"/>
  <c r="AE21" i="86" l="1"/>
  <c r="Q21" i="86"/>
  <c r="Z21" i="86" s="1"/>
  <c r="Z78" i="86" s="1"/>
  <c r="F15" i="86"/>
  <c r="F75" i="86"/>
  <c r="AC21" i="86" l="1"/>
  <c r="AC78" i="86" s="1"/>
  <c r="AD21" i="86"/>
  <c r="AD78" i="86" s="1"/>
  <c r="AE78" i="86"/>
  <c r="AF78" i="86" s="1" a="1"/>
  <c r="AF78" i="86" s="1"/>
  <c r="AH78" i="86" s="1"/>
  <c r="L21" i="86"/>
  <c r="F16" i="86"/>
  <c r="AB21" i="86"/>
  <c r="AB78" i="86" s="1"/>
  <c r="AH21" i="86"/>
  <c r="O21" i="86" s="1"/>
  <c r="AF21" i="86" a="1"/>
  <c r="AF21" i="86" s="1"/>
  <c r="F18" i="86"/>
  <c r="F76" i="86"/>
  <c r="H75" i="86" s="1"/>
  <c r="F17" i="86"/>
  <c r="E83" i="86" s="1"/>
  <c r="AA78" i="86"/>
  <c r="A82" i="86" l="1"/>
  <c r="M21" i="86"/>
  <c r="H77" i="86" s="1"/>
  <c r="F13" i="86" s="1"/>
  <c r="G18" i="86" s="1"/>
  <c r="H76" i="86"/>
  <c r="F194" i="58"/>
  <c r="F202" i="58"/>
  <c r="F192" i="58"/>
  <c r="F193" i="58"/>
  <c r="F197" i="58"/>
  <c r="F198" i="58"/>
  <c r="F199" i="58"/>
  <c r="F203" i="58"/>
  <c r="F204" i="58"/>
  <c r="F207" i="58"/>
  <c r="F209" i="58"/>
  <c r="F210" i="58"/>
  <c r="F213" i="58"/>
  <c r="F208" i="58"/>
  <c r="AA39" i="58"/>
  <c r="AA40" i="58"/>
  <c r="AA41" i="58"/>
  <c r="AA42" i="58"/>
  <c r="AA43" i="58"/>
  <c r="AA44" i="58"/>
  <c r="AA45" i="58"/>
  <c r="AA46" i="58"/>
  <c r="AA47" i="58"/>
  <c r="AA48" i="58"/>
  <c r="AA49" i="58"/>
  <c r="AA50" i="58"/>
  <c r="AA51" i="58"/>
  <c r="AA52" i="58"/>
  <c r="AA53" i="58"/>
  <c r="AA54" i="58"/>
  <c r="AA55" i="58"/>
  <c r="AA38" i="58"/>
  <c r="AA37" i="58"/>
  <c r="E122" i="58"/>
  <c r="C122" i="58"/>
  <c r="A122" i="58"/>
  <c r="M108" i="58"/>
  <c r="K108" i="58"/>
  <c r="I108" i="58"/>
  <c r="G108" i="58"/>
  <c r="F108" i="58"/>
  <c r="E108" i="58"/>
  <c r="C108" i="58"/>
  <c r="A108" i="58"/>
  <c r="M94" i="58"/>
  <c r="K94" i="58"/>
  <c r="I94" i="58"/>
  <c r="G94" i="58"/>
  <c r="F94" i="58"/>
  <c r="E94" i="58"/>
  <c r="C94" i="58"/>
  <c r="AG102" i="58"/>
  <c r="AF84" i="58"/>
  <c r="AF85" i="58"/>
  <c r="AF86" i="58"/>
  <c r="AF87" i="58"/>
  <c r="AF88" i="58"/>
  <c r="AF89" i="58"/>
  <c r="AF90" i="58"/>
  <c r="AF91" i="58"/>
  <c r="AF92" i="58"/>
  <c r="AF93" i="58"/>
  <c r="AF94" i="58"/>
  <c r="AF95" i="58"/>
  <c r="AF96" i="58"/>
  <c r="AF97" i="58"/>
  <c r="AF98" i="58"/>
  <c r="AF99" i="58"/>
  <c r="AF100" i="58"/>
  <c r="AF101" i="58"/>
  <c r="AF102" i="58"/>
  <c r="AC102" i="58"/>
  <c r="K60" i="58"/>
  <c r="R46" i="58"/>
  <c r="S46" i="58"/>
  <c r="T46" i="58"/>
  <c r="Z46" i="58"/>
  <c r="AI46" i="58"/>
  <c r="R47" i="58"/>
  <c r="S47" i="58"/>
  <c r="T47" i="58"/>
  <c r="Z47" i="58"/>
  <c r="AI47" i="58"/>
  <c r="R48" i="58"/>
  <c r="S48" i="58"/>
  <c r="T48" i="58"/>
  <c r="Z48" i="58"/>
  <c r="AI48" i="58"/>
  <c r="R49" i="58"/>
  <c r="S49" i="58"/>
  <c r="T49" i="58"/>
  <c r="Z49" i="58"/>
  <c r="AI49" i="58"/>
  <c r="Z40" i="58"/>
  <c r="T38" i="58"/>
  <c r="Z38" i="58"/>
  <c r="Z39" i="58"/>
  <c r="Z41" i="58"/>
  <c r="Z42" i="58"/>
  <c r="Z43" i="58"/>
  <c r="Z44" i="58"/>
  <c r="Z45" i="58"/>
  <c r="Z50" i="58"/>
  <c r="Z51" i="58"/>
  <c r="Z52" i="58"/>
  <c r="Z53" i="58"/>
  <c r="Z54" i="58"/>
  <c r="Z55" i="58"/>
  <c r="Z37" i="58"/>
  <c r="T39" i="58"/>
  <c r="T40" i="58"/>
  <c r="T41" i="58"/>
  <c r="T42" i="58"/>
  <c r="T43" i="58"/>
  <c r="T44" i="58"/>
  <c r="T45" i="58"/>
  <c r="T50" i="58"/>
  <c r="T51" i="58"/>
  <c r="T52" i="58"/>
  <c r="T53" i="58"/>
  <c r="T54" i="58"/>
  <c r="T55" i="58"/>
  <c r="T37" i="58"/>
  <c r="AH59" i="58"/>
  <c r="AF83" i="58"/>
  <c r="AH86" i="58"/>
  <c r="AH84" i="58"/>
  <c r="AH83" i="58"/>
  <c r="AH85" i="58" s="1"/>
  <c r="AH81" i="58"/>
  <c r="A94" i="58"/>
  <c r="R55" i="58"/>
  <c r="S55" i="58"/>
  <c r="AI55" i="58"/>
  <c r="R40" i="58"/>
  <c r="S40" i="58"/>
  <c r="AI40" i="58"/>
  <c r="R41" i="58"/>
  <c r="S41" i="58"/>
  <c r="AI41" i="58"/>
  <c r="R42" i="58"/>
  <c r="S42" i="58"/>
  <c r="AI42" i="58"/>
  <c r="R43" i="58"/>
  <c r="S43" i="58"/>
  <c r="AI43" i="58"/>
  <c r="R44" i="58"/>
  <c r="S44" i="58"/>
  <c r="AI44" i="58"/>
  <c r="R45" i="58"/>
  <c r="S45" i="58"/>
  <c r="AI45" i="58"/>
  <c r="R50" i="58"/>
  <c r="S50" i="58"/>
  <c r="AI50" i="58"/>
  <c r="R51" i="58"/>
  <c r="S51" i="58"/>
  <c r="AI51" i="58"/>
  <c r="R52" i="58"/>
  <c r="S52" i="58"/>
  <c r="AI52" i="58"/>
  <c r="R53" i="58"/>
  <c r="S53" i="58"/>
  <c r="AI53" i="58"/>
  <c r="R54" i="58"/>
  <c r="S54" i="58"/>
  <c r="AI54" i="58"/>
  <c r="U62" i="58"/>
  <c r="T62" i="58"/>
  <c r="S62" i="58"/>
  <c r="V207" i="58"/>
  <c r="V206" i="58"/>
  <c r="V202" i="58"/>
  <c r="Y202" i="58" s="1"/>
  <c r="V203" i="58"/>
  <c r="Y203" i="58" s="1"/>
  <c r="V204" i="58"/>
  <c r="V201" i="58"/>
  <c r="V199" i="58"/>
  <c r="U207" i="58"/>
  <c r="K32" i="58" s="1"/>
  <c r="S215" i="58" s="1"/>
  <c r="U206" i="58"/>
  <c r="U202" i="58"/>
  <c r="U203" i="58"/>
  <c r="X203" i="58" s="1"/>
  <c r="U204" i="58"/>
  <c r="X204" i="58" s="1"/>
  <c r="U201" i="58"/>
  <c r="K27" i="58" s="1"/>
  <c r="U199" i="58"/>
  <c r="AA151" i="58"/>
  <c r="O22" i="58"/>
  <c r="O23" i="58"/>
  <c r="F27" i="58"/>
  <c r="V185" i="58"/>
  <c r="V184" i="58"/>
  <c r="W184" i="58" s="1"/>
  <c r="V182" i="58"/>
  <c r="V181" i="58"/>
  <c r="V180" i="58"/>
  <c r="V179" i="58"/>
  <c r="V177" i="58"/>
  <c r="U185" i="58"/>
  <c r="AC185" i="58" s="1"/>
  <c r="U184" i="58"/>
  <c r="R193" i="58" s="1"/>
  <c r="U182" i="58"/>
  <c r="Y182" i="58" s="1"/>
  <c r="U181" i="58"/>
  <c r="Y181" i="58" s="1"/>
  <c r="U180" i="58"/>
  <c r="X180" i="58" s="1"/>
  <c r="U179" i="58"/>
  <c r="AC179" i="58" s="1"/>
  <c r="U177" i="58"/>
  <c r="AC177" i="58" s="1"/>
  <c r="R192" i="58"/>
  <c r="U216" i="58"/>
  <c r="T216" i="58"/>
  <c r="N27" i="58"/>
  <c r="T172" i="58"/>
  <c r="U172" i="58"/>
  <c r="U160" i="58"/>
  <c r="U159" i="58"/>
  <c r="AB159" i="58" s="1"/>
  <c r="U158" i="58"/>
  <c r="AB158" i="58" s="1"/>
  <c r="U157" i="58"/>
  <c r="AB157" i="58" s="1"/>
  <c r="V163" i="58"/>
  <c r="U163" i="58"/>
  <c r="K23" i="58" s="1"/>
  <c r="S171" i="58" s="1"/>
  <c r="P23" i="58" s="1"/>
  <c r="V162" i="58"/>
  <c r="U162" i="58"/>
  <c r="Z162" i="58" s="1"/>
  <c r="V160" i="58"/>
  <c r="V159" i="58"/>
  <c r="K20" i="58" s="1"/>
  <c r="V158" i="58"/>
  <c r="Y158" i="58" s="1"/>
  <c r="V157" i="58"/>
  <c r="U155" i="58"/>
  <c r="AB155" i="58" s="1"/>
  <c r="V155" i="58"/>
  <c r="W155" i="58" s="1"/>
  <c r="N18" i="58"/>
  <c r="AI37" i="58"/>
  <c r="S39" i="58"/>
  <c r="G159" i="58"/>
  <c r="V137" i="58"/>
  <c r="U137" i="58"/>
  <c r="X137" i="58" s="1"/>
  <c r="S37" i="58"/>
  <c r="S35" i="58"/>
  <c r="AI38" i="58"/>
  <c r="U141" i="58"/>
  <c r="Z141" i="58" s="1"/>
  <c r="V141" i="58"/>
  <c r="W141" i="58" s="1"/>
  <c r="A152" i="58"/>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A191" i="58" s="1"/>
  <c r="A192"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A242" i="58" s="1"/>
  <c r="A243" i="58" s="1"/>
  <c r="A244" i="58" s="1"/>
  <c r="A245" i="58" s="1"/>
  <c r="A246" i="58" s="1"/>
  <c r="V140" i="58"/>
  <c r="U140" i="58"/>
  <c r="Z140" i="58" s="1"/>
  <c r="V138" i="58"/>
  <c r="U138" i="58"/>
  <c r="X138" i="58" s="1"/>
  <c r="V136" i="58"/>
  <c r="Z136" i="58" s="1"/>
  <c r="AA136" i="58" s="1"/>
  <c r="R145" i="58" s="1"/>
  <c r="U136" i="58"/>
  <c r="X136" i="58" s="1"/>
  <c r="F18" i="58"/>
  <c r="V135" i="58"/>
  <c r="Z135" i="58" s="1"/>
  <c r="AA135" i="58" s="1"/>
  <c r="U135" i="58"/>
  <c r="AD135" i="58" s="1"/>
  <c r="V133" i="58"/>
  <c r="U133" i="58"/>
  <c r="W133" i="58" s="1"/>
  <c r="R37" i="58"/>
  <c r="R35" i="58" s="1"/>
  <c r="T35" i="58" s="1"/>
  <c r="AI39" i="58"/>
  <c r="R38" i="58"/>
  <c r="R39" i="58"/>
  <c r="S38" i="58"/>
  <c r="AI57" i="58"/>
  <c r="W206" i="58"/>
  <c r="AB160" i="58"/>
  <c r="V166" i="58"/>
  <c r="AD140" i="58"/>
  <c r="W140" i="58"/>
  <c r="AC160" i="58"/>
  <c r="Z206" i="58"/>
  <c r="AD141" i="58"/>
  <c r="AB136" i="58"/>
  <c r="Y135" i="58"/>
  <c r="AD206" i="58"/>
  <c r="W202" i="58"/>
  <c r="Y137" i="58"/>
  <c r="AD202" i="58"/>
  <c r="AC181" i="58"/>
  <c r="AC140" i="58"/>
  <c r="K31" i="58"/>
  <c r="S214" i="58" s="1"/>
  <c r="AD204" i="58"/>
  <c r="X206" i="58"/>
  <c r="X202" i="58"/>
  <c r="X135" i="58"/>
  <c r="AB202" i="58"/>
  <c r="Y141" i="58"/>
  <c r="AB180" i="58"/>
  <c r="AB177" i="58"/>
  <c r="AC182" i="58"/>
  <c r="X199" i="58"/>
  <c r="Z207" i="58"/>
  <c r="AC207" i="58"/>
  <c r="W160" i="58"/>
  <c r="W207" i="58"/>
  <c r="AC141" i="58"/>
  <c r="W177" i="58"/>
  <c r="AD201" i="58"/>
  <c r="X155" i="58"/>
  <c r="AD177" i="58"/>
  <c r="AC135" i="58"/>
  <c r="AB135" i="58"/>
  <c r="AC159" i="58"/>
  <c r="AC206" i="58"/>
  <c r="Y206" i="58"/>
  <c r="AD136" i="58"/>
  <c r="AC137" i="58"/>
  <c r="AD137" i="58"/>
  <c r="AB137" i="58"/>
  <c r="V50" i="58"/>
  <c r="AE50" i="58"/>
  <c r="V53" i="58"/>
  <c r="AE53" i="58"/>
  <c r="V44" i="58"/>
  <c r="AE44" i="58"/>
  <c r="V55" i="58"/>
  <c r="V52" i="58"/>
  <c r="V49" i="58"/>
  <c r="V51" i="58"/>
  <c r="AE51" i="58"/>
  <c r="V54" i="58"/>
  <c r="W53" i="58"/>
  <c r="AF53" i="58"/>
  <c r="W48" i="58"/>
  <c r="AF48" i="58"/>
  <c r="W55" i="58"/>
  <c r="AF55" i="58"/>
  <c r="W50" i="58"/>
  <c r="AF50" i="58"/>
  <c r="W49" i="58"/>
  <c r="AF49" i="58"/>
  <c r="W52" i="58"/>
  <c r="AF52" i="58"/>
  <c r="W54" i="58"/>
  <c r="AF54" i="58"/>
  <c r="V45" i="58"/>
  <c r="AE45" i="58"/>
  <c r="V48" i="58"/>
  <c r="V47" i="58"/>
  <c r="V43" i="58"/>
  <c r="W41" i="58"/>
  <c r="AF41" i="58"/>
  <c r="W45" i="58"/>
  <c r="AF45" i="58"/>
  <c r="W47" i="58"/>
  <c r="AF47" i="58"/>
  <c r="W44" i="58"/>
  <c r="AF44" i="58"/>
  <c r="W46" i="58"/>
  <c r="AF46" i="58"/>
  <c r="W43" i="58"/>
  <c r="AF43" i="58"/>
  <c r="V42" i="58"/>
  <c r="AE42" i="58"/>
  <c r="V41" i="58"/>
  <c r="V46" i="58"/>
  <c r="V39" i="58"/>
  <c r="AE39" i="58"/>
  <c r="X39" i="58"/>
  <c r="U39" i="58" s="1"/>
  <c r="AC39" i="58" s="1"/>
  <c r="X42" i="58"/>
  <c r="U42" i="58" s="1"/>
  <c r="AC42" i="58" s="1"/>
  <c r="W39" i="58"/>
  <c r="AF39" i="58"/>
  <c r="W51" i="58"/>
  <c r="AF51" i="58"/>
  <c r="W42" i="58"/>
  <c r="AF42" i="58"/>
  <c r="W40" i="58"/>
  <c r="AF40" i="58"/>
  <c r="X40" i="58"/>
  <c r="U40" i="58" s="1"/>
  <c r="AC40" i="58" s="1"/>
  <c r="AK40" i="58"/>
  <c r="V40" i="58"/>
  <c r="X46" i="58"/>
  <c r="U46" i="58" s="1"/>
  <c r="AC46" i="58" s="1"/>
  <c r="AK44" i="58"/>
  <c r="X48" i="58"/>
  <c r="U48" i="58" s="1"/>
  <c r="AC48" i="58" s="1"/>
  <c r="AK50" i="58"/>
  <c r="AK43" i="58"/>
  <c r="X54" i="58"/>
  <c r="U54" i="58" s="1"/>
  <c r="AC54" i="58" s="1"/>
  <c r="AG54" i="58"/>
  <c r="AH54" i="58" s="1" a="1"/>
  <c r="AH54" i="58" s="1"/>
  <c r="X43" i="58"/>
  <c r="U43" i="58" s="1"/>
  <c r="AC43" i="58" s="1"/>
  <c r="AK41" i="58"/>
  <c r="AK49" i="58"/>
  <c r="X50" i="58"/>
  <c r="U50" i="58" s="1"/>
  <c r="AC50" i="58" s="1"/>
  <c r="AK46" i="58"/>
  <c r="X41" i="58"/>
  <c r="U41" i="58" s="1"/>
  <c r="AC41" i="58" s="1"/>
  <c r="AG41" i="58"/>
  <c r="AH41" i="58" s="1" a="1"/>
  <c r="AH41" i="58" s="1"/>
  <c r="X55" i="58"/>
  <c r="U55" i="58" s="1"/>
  <c r="AC55" i="58" s="1"/>
  <c r="AK55" i="58"/>
  <c r="AK54" i="58"/>
  <c r="X45" i="58"/>
  <c r="U45" i="58" s="1"/>
  <c r="AC45" i="58" s="1"/>
  <c r="X44" i="58"/>
  <c r="U44" i="58" s="1"/>
  <c r="AC44" i="58" s="1"/>
  <c r="AK47" i="58"/>
  <c r="X53" i="58"/>
  <c r="U53" i="58" s="1"/>
  <c r="AC53" i="58" s="1"/>
  <c r="AK48" i="58"/>
  <c r="AK53" i="58"/>
  <c r="AK45" i="58"/>
  <c r="AK52" i="58"/>
  <c r="X47" i="58"/>
  <c r="U47" i="58" s="1"/>
  <c r="AC47" i="58" s="1"/>
  <c r="X49" i="58"/>
  <c r="U49" i="58" s="1"/>
  <c r="AC49" i="58" s="1"/>
  <c r="X52" i="58"/>
  <c r="U52" i="58" s="1"/>
  <c r="AC52" i="58" s="1"/>
  <c r="AG52" i="58"/>
  <c r="AH52" i="58" s="1" a="1"/>
  <c r="AH52" i="58" s="1"/>
  <c r="AG53" i="58"/>
  <c r="AH53" i="58" s="1" a="1"/>
  <c r="AH53" i="58" s="1"/>
  <c r="AE55" i="58"/>
  <c r="AE48" i="58"/>
  <c r="AG50" i="58"/>
  <c r="AH50" i="58" s="1" a="1"/>
  <c r="AH50" i="58" s="1"/>
  <c r="AG48" i="58"/>
  <c r="AH48" i="58" s="1" a="1"/>
  <c r="AH48" i="58" s="1"/>
  <c r="AE49" i="58"/>
  <c r="AE54" i="58"/>
  <c r="AE52" i="58"/>
  <c r="AE47" i="58"/>
  <c r="AG43" i="58"/>
  <c r="AH43" i="58" s="1" a="1"/>
  <c r="AH43" i="58" s="1"/>
  <c r="AG46" i="58"/>
  <c r="AH46" i="58" s="1" a="1"/>
  <c r="AH46" i="58" s="1"/>
  <c r="AE46" i="58"/>
  <c r="AG45" i="58"/>
  <c r="AE41" i="58"/>
  <c r="AE43" i="58"/>
  <c r="AK51" i="58"/>
  <c r="AK39" i="58"/>
  <c r="AK42" i="58"/>
  <c r="X51" i="58"/>
  <c r="U51" i="58" s="1"/>
  <c r="AC51" i="58" s="1"/>
  <c r="AG51" i="58"/>
  <c r="AH51" i="58" s="1" a="1"/>
  <c r="AH51" i="58" s="1"/>
  <c r="AG39" i="58"/>
  <c r="AH39" i="58" s="1" a="1"/>
  <c r="AH39" i="58" s="1"/>
  <c r="AG42" i="58"/>
  <c r="AH42" i="58" s="1" a="1"/>
  <c r="AH42" i="58" s="1"/>
  <c r="AG40" i="58"/>
  <c r="AH40" i="58" s="1" a="1"/>
  <c r="AH40" i="58" s="1"/>
  <c r="AE40" i="58"/>
  <c r="AG55" i="58"/>
  <c r="AH55" i="58" s="1" a="1"/>
  <c r="AH55" i="58" s="1"/>
  <c r="AG47" i="58"/>
  <c r="AH47" i="58" s="1" a="1"/>
  <c r="AH47" i="58" s="1"/>
  <c r="AG49" i="58"/>
  <c r="AH49" i="58" s="1" a="1"/>
  <c r="AH49" i="58" s="1"/>
  <c r="AD49" i="58"/>
  <c r="AJ49" i="58" s="1"/>
  <c r="Q49" i="58" s="1"/>
  <c r="AG44" i="58"/>
  <c r="AH44" i="58" s="1" a="1"/>
  <c r="AH44" i="58" s="1"/>
  <c r="AD44" i="58"/>
  <c r="AJ44" i="58" s="1"/>
  <c r="Q44" i="58" s="1"/>
  <c r="AB48" i="58"/>
  <c r="AD48" i="58"/>
  <c r="AJ48" i="58" s="1"/>
  <c r="Q48" i="58" s="1"/>
  <c r="AD54" i="58"/>
  <c r="AJ54" i="58" s="1"/>
  <c r="Q54" i="58" s="1"/>
  <c r="AB54" i="58"/>
  <c r="AB50" i="58"/>
  <c r="AD50" i="58"/>
  <c r="AJ50" i="58" s="1"/>
  <c r="Q50" i="58" s="1"/>
  <c r="AB49" i="58"/>
  <c r="AD53" i="58"/>
  <c r="AJ53" i="58" s="1"/>
  <c r="Q53" i="58" s="1"/>
  <c r="AB53" i="58"/>
  <c r="AD55" i="58"/>
  <c r="AJ55" i="58" s="1"/>
  <c r="Q55" i="58" s="1"/>
  <c r="AB55" i="58"/>
  <c r="AD52" i="58"/>
  <c r="AJ52" i="58" s="1"/>
  <c r="Q52" i="58" s="1"/>
  <c r="AB52" i="58"/>
  <c r="AB46" i="58"/>
  <c r="AD46" i="58"/>
  <c r="AJ46" i="58" s="1"/>
  <c r="Q46" i="58" s="1"/>
  <c r="AD41" i="58"/>
  <c r="AJ41" i="58" s="1"/>
  <c r="Q41" i="58" s="1"/>
  <c r="AB41" i="58"/>
  <c r="AD43" i="58"/>
  <c r="AJ43" i="58" s="1"/>
  <c r="Q43" i="58" s="1"/>
  <c r="AB43" i="58"/>
  <c r="AB47" i="58"/>
  <c r="AD47" i="58"/>
  <c r="AJ47" i="58" s="1"/>
  <c r="Q47" i="58" s="1"/>
  <c r="AB45" i="58"/>
  <c r="AD45" i="58"/>
  <c r="AJ45" i="58" s="1"/>
  <c r="Q45" i="58" s="1"/>
  <c r="AB51" i="58"/>
  <c r="AD51" i="58"/>
  <c r="AJ51" i="58" s="1"/>
  <c r="Q51" i="58" s="1"/>
  <c r="AD42" i="58"/>
  <c r="AJ42" i="58" s="1"/>
  <c r="Q42" i="58" s="1"/>
  <c r="AB42" i="58"/>
  <c r="AD39" i="58"/>
  <c r="AJ39" i="58" s="1"/>
  <c r="Q39" i="58" s="1"/>
  <c r="AB39" i="58"/>
  <c r="AB40" i="58"/>
  <c r="AD40" i="58"/>
  <c r="AJ40" i="58" s="1"/>
  <c r="Q40" i="58" s="1"/>
  <c r="AB44" i="58"/>
  <c r="O54" i="58"/>
  <c r="O53" i="58"/>
  <c r="O55" i="58"/>
  <c r="O49" i="58"/>
  <c r="O47" i="58"/>
  <c r="AH45" i="58" a="1"/>
  <c r="AH45" i="58" s="1"/>
  <c r="O39" i="58"/>
  <c r="O42" i="58"/>
  <c r="O48" i="58"/>
  <c r="O50" i="58"/>
  <c r="O52" i="58"/>
  <c r="O41" i="58"/>
  <c r="O46" i="58"/>
  <c r="O45" i="58"/>
  <c r="O43" i="58"/>
  <c r="O44" i="58"/>
  <c r="O51" i="58"/>
  <c r="O40" i="58"/>
  <c r="P51" i="58"/>
  <c r="N51" i="58"/>
  <c r="K113" i="58" s="1"/>
  <c r="P41" i="58"/>
  <c r="N41" i="58"/>
  <c r="G95" i="58" s="1"/>
  <c r="P47" i="58"/>
  <c r="N47" i="58"/>
  <c r="E118" i="58" s="1"/>
  <c r="P45" i="58"/>
  <c r="N45" i="58"/>
  <c r="A109" i="58" s="1"/>
  <c r="N39" i="58"/>
  <c r="E103" i="58" s="1"/>
  <c r="P43" i="58"/>
  <c r="N43" i="58"/>
  <c r="K105" i="58" s="1"/>
  <c r="P49" i="58"/>
  <c r="N49" i="58"/>
  <c r="G115" i="58" s="1"/>
  <c r="P44" i="58"/>
  <c r="N44" i="58"/>
  <c r="M96" i="58" s="1"/>
  <c r="P40" i="58"/>
  <c r="N40" i="58"/>
  <c r="F99" i="58" s="1"/>
  <c r="P55" i="58"/>
  <c r="N55" i="58"/>
  <c r="E132" i="58" s="1"/>
  <c r="P53" i="58"/>
  <c r="N53" i="58"/>
  <c r="A132" i="58" s="1"/>
  <c r="P50" i="58"/>
  <c r="N50" i="58"/>
  <c r="I118" i="58" s="1"/>
  <c r="P42" i="58"/>
  <c r="N42" i="58"/>
  <c r="I100" i="58" s="1"/>
  <c r="P48" i="58"/>
  <c r="N48" i="58"/>
  <c r="F113" i="58" s="1"/>
  <c r="P46" i="58"/>
  <c r="N46" i="58"/>
  <c r="C117" i="58" s="1"/>
  <c r="P52" i="58"/>
  <c r="N52" i="58"/>
  <c r="M110" i="58" s="1"/>
  <c r="P54" i="58"/>
  <c r="N54" i="58"/>
  <c r="C128" i="58" s="1"/>
  <c r="AP37" i="58"/>
  <c r="Y184" i="58" l="1"/>
  <c r="Y133" i="58"/>
  <c r="AB201" i="58"/>
  <c r="Z160" i="58"/>
  <c r="AA160" i="58" s="1"/>
  <c r="R169" i="58" s="1"/>
  <c r="O21" i="58" s="1"/>
  <c r="Z138" i="58"/>
  <c r="AA138" i="58" s="1"/>
  <c r="R147" i="58" s="1"/>
  <c r="Y51" i="58"/>
  <c r="Y47" i="58"/>
  <c r="X184" i="58"/>
  <c r="AD203" i="58"/>
  <c r="D31" i="58"/>
  <c r="S192" i="58" s="1"/>
  <c r="X201" i="58"/>
  <c r="X181" i="58"/>
  <c r="AD184" i="58"/>
  <c r="Y138" i="58"/>
  <c r="R187" i="58"/>
  <c r="AC136" i="58"/>
  <c r="Y207" i="58"/>
  <c r="X177" i="58"/>
  <c r="Z201" i="58"/>
  <c r="AA201" i="58" s="1"/>
  <c r="R210" i="58" s="1"/>
  <c r="Z179" i="58"/>
  <c r="AA179" i="58" s="1"/>
  <c r="X141" i="58"/>
  <c r="Y136" i="58"/>
  <c r="X207" i="58"/>
  <c r="D26" i="58"/>
  <c r="S187" i="58" s="1"/>
  <c r="AC184" i="58"/>
  <c r="AD155" i="58"/>
  <c r="AD179" i="58"/>
  <c r="W135" i="58"/>
  <c r="Y177" i="58"/>
  <c r="Z137" i="58"/>
  <c r="AA137" i="58" s="1"/>
  <c r="R146" i="58" s="1"/>
  <c r="Z184" i="58"/>
  <c r="D18" i="58"/>
  <c r="Z177" i="58"/>
  <c r="AA177" i="58" s="1"/>
  <c r="AB138" i="58"/>
  <c r="D27" i="58"/>
  <c r="Y201" i="58"/>
  <c r="Y159" i="58"/>
  <c r="Y179" i="58"/>
  <c r="AB204" i="58"/>
  <c r="W181" i="58"/>
  <c r="AC199" i="58"/>
  <c r="AD138" i="58"/>
  <c r="AC204" i="58"/>
  <c r="K30" i="58"/>
  <c r="D21" i="58"/>
  <c r="W138" i="58"/>
  <c r="X182" i="58"/>
  <c r="AC138" i="58"/>
  <c r="AB179" i="58"/>
  <c r="AD159" i="58"/>
  <c r="W179" i="58"/>
  <c r="AB181" i="58"/>
  <c r="R190" i="58"/>
  <c r="X160" i="58"/>
  <c r="AD207" i="58"/>
  <c r="AC201" i="58"/>
  <c r="Z202" i="58"/>
  <c r="AA202" i="58" s="1"/>
  <c r="R211" i="58" s="1"/>
  <c r="Y204" i="58"/>
  <c r="D23" i="58"/>
  <c r="S149" i="58" s="1"/>
  <c r="AD181" i="58"/>
  <c r="K21" i="58"/>
  <c r="W204" i="58"/>
  <c r="AB182" i="58"/>
  <c r="W201" i="58"/>
  <c r="Z204" i="58"/>
  <c r="AA204" i="58" s="1"/>
  <c r="R213" i="58" s="1"/>
  <c r="S213" i="58" s="1"/>
  <c r="D29" i="58"/>
  <c r="S210" i="58"/>
  <c r="X179" i="58"/>
  <c r="AD160" i="58"/>
  <c r="R188" i="58"/>
  <c r="S188" i="58" s="1"/>
  <c r="Y43" i="58"/>
  <c r="Y45" i="58"/>
  <c r="D19" i="58"/>
  <c r="S145" i="58" s="1"/>
  <c r="W136" i="58"/>
  <c r="R189" i="58"/>
  <c r="Y140" i="58"/>
  <c r="Z203" i="58"/>
  <c r="AA203" i="58" s="1"/>
  <c r="R212" i="58" s="1"/>
  <c r="Y157" i="58"/>
  <c r="W180" i="58"/>
  <c r="D22" i="58"/>
  <c r="S148" i="58" s="1"/>
  <c r="K29" i="58"/>
  <c r="K26" i="58"/>
  <c r="W182" i="58"/>
  <c r="W185" i="58"/>
  <c r="AB203" i="58"/>
  <c r="D28" i="58"/>
  <c r="S189" i="58" s="1"/>
  <c r="AB133" i="58"/>
  <c r="AB142" i="58" s="1"/>
  <c r="AB186" i="58"/>
  <c r="X185" i="58"/>
  <c r="K28" i="58"/>
  <c r="Z181" i="58"/>
  <c r="AA181" i="58" s="1"/>
  <c r="D32" i="58"/>
  <c r="S193" i="58" s="1"/>
  <c r="Z199" i="58"/>
  <c r="AA199" i="58" s="1"/>
  <c r="R209" i="58" s="1"/>
  <c r="Z155" i="58"/>
  <c r="AA155" i="58" s="1"/>
  <c r="D20" i="58"/>
  <c r="S146" i="58" s="1"/>
  <c r="S147" i="58"/>
  <c r="Z182" i="58"/>
  <c r="AA182" i="58" s="1"/>
  <c r="D30" i="58"/>
  <c r="W203" i="58"/>
  <c r="AC203" i="58"/>
  <c r="W199" i="58"/>
  <c r="AD199" i="58"/>
  <c r="Z180" i="58"/>
  <c r="AA180" i="58" s="1"/>
  <c r="Y180" i="58"/>
  <c r="AD182" i="58"/>
  <c r="D17" i="58"/>
  <c r="AC133" i="58"/>
  <c r="Z185" i="58"/>
  <c r="Y185" i="58"/>
  <c r="X140" i="58"/>
  <c r="AD133" i="58"/>
  <c r="AC180" i="58"/>
  <c r="AC186" i="58" s="1"/>
  <c r="AB199" i="58"/>
  <c r="Y199" i="58"/>
  <c r="AD180" i="58"/>
  <c r="AC202" i="58"/>
  <c r="AD185" i="58"/>
  <c r="R191" i="58"/>
  <c r="Z133" i="58"/>
  <c r="AA133" i="58" s="1"/>
  <c r="R143" i="58" s="1"/>
  <c r="W137" i="58"/>
  <c r="X133" i="58"/>
  <c r="AH87" i="58"/>
  <c r="AJ87" i="58" s="1"/>
  <c r="R144" i="58"/>
  <c r="Y49" i="58"/>
  <c r="AD162" i="58"/>
  <c r="W162" i="58"/>
  <c r="W157" i="58"/>
  <c r="AJ86" i="58"/>
  <c r="X157" i="58"/>
  <c r="Y46" i="58"/>
  <c r="Y52" i="58"/>
  <c r="AD157" i="58"/>
  <c r="S169" i="58"/>
  <c r="P21" i="58" s="1"/>
  <c r="Y54" i="58"/>
  <c r="Y155" i="58"/>
  <c r="AA152" i="58"/>
  <c r="K18" i="58"/>
  <c r="Y160" i="58"/>
  <c r="X159" i="58"/>
  <c r="W158" i="58"/>
  <c r="AD158" i="58"/>
  <c r="X163" i="58"/>
  <c r="X158" i="58"/>
  <c r="Z158" i="58"/>
  <c r="AA158" i="58" s="1"/>
  <c r="R167" i="58" s="1"/>
  <c r="O19" i="58" s="1"/>
  <c r="AC162" i="58"/>
  <c r="Y40" i="58"/>
  <c r="AD163" i="58"/>
  <c r="AC163" i="58"/>
  <c r="Y163" i="58"/>
  <c r="W163" i="58"/>
  <c r="Y48" i="58"/>
  <c r="Y55" i="58"/>
  <c r="Y53" i="58"/>
  <c r="Y44" i="58"/>
  <c r="Y50" i="58"/>
  <c r="Z163" i="58"/>
  <c r="Y39" i="58"/>
  <c r="Y42" i="58"/>
  <c r="Y41" i="58"/>
  <c r="AB164" i="58"/>
  <c r="R165" i="58"/>
  <c r="V165" i="58"/>
  <c r="AC155" i="58"/>
  <c r="K19" i="58"/>
  <c r="AC158" i="58"/>
  <c r="K22" i="58"/>
  <c r="S170" i="58" s="1"/>
  <c r="P22" i="58" s="1"/>
  <c r="W159" i="58"/>
  <c r="Z159" i="58"/>
  <c r="AA159" i="58" s="1"/>
  <c r="R168" i="58" s="1"/>
  <c r="Z157" i="58"/>
  <c r="AA157" i="58" s="1"/>
  <c r="R166" i="58" s="1"/>
  <c r="Y162" i="58"/>
  <c r="K17" i="58"/>
  <c r="AC157" i="58"/>
  <c r="X162" i="58"/>
  <c r="G113" i="58"/>
  <c r="E101" i="58"/>
  <c r="AL48" i="58"/>
  <c r="AO48" i="58" s="1"/>
  <c r="F118" i="58"/>
  <c r="E131" i="58"/>
  <c r="M112" i="58"/>
  <c r="AG97" i="58"/>
  <c r="A116" i="58"/>
  <c r="C125" i="58"/>
  <c r="I117" i="58"/>
  <c r="AC91" i="58"/>
  <c r="G100" i="58"/>
  <c r="I99" i="58"/>
  <c r="C110" i="58"/>
  <c r="C134" i="58"/>
  <c r="AP46" i="58"/>
  <c r="AG91" i="58"/>
  <c r="AG99" i="58"/>
  <c r="C111" i="58"/>
  <c r="C120" i="58"/>
  <c r="C123" i="58"/>
  <c r="I102" i="58"/>
  <c r="C132" i="58"/>
  <c r="AL54" i="58"/>
  <c r="AO54" i="58" s="1"/>
  <c r="AC99" i="58"/>
  <c r="AM46" i="58"/>
  <c r="C112" i="58"/>
  <c r="C127" i="58"/>
  <c r="AP54" i="58"/>
  <c r="AC93" i="58"/>
  <c r="AM54" i="58"/>
  <c r="C113" i="58"/>
  <c r="C129" i="58"/>
  <c r="C133" i="58"/>
  <c r="AC84" i="58"/>
  <c r="K120" i="58"/>
  <c r="AP39" i="58"/>
  <c r="AM48" i="58"/>
  <c r="AL41" i="58"/>
  <c r="AO41" i="58" s="1"/>
  <c r="E105" i="58"/>
  <c r="M100" i="58"/>
  <c r="K102" i="58"/>
  <c r="K110" i="58"/>
  <c r="F95" i="58"/>
  <c r="A125" i="58"/>
  <c r="AP52" i="58"/>
  <c r="F110" i="58"/>
  <c r="AC88" i="58"/>
  <c r="AG95" i="58"/>
  <c r="AC95" i="58"/>
  <c r="A119" i="58"/>
  <c r="I113" i="58"/>
  <c r="C115" i="58"/>
  <c r="C114" i="58"/>
  <c r="AL46" i="58"/>
  <c r="C126" i="58"/>
  <c r="C124" i="58"/>
  <c r="E125" i="58"/>
  <c r="I105" i="58"/>
  <c r="C131" i="58"/>
  <c r="C118" i="58"/>
  <c r="A112" i="58"/>
  <c r="I112" i="58"/>
  <c r="G105" i="58"/>
  <c r="A120" i="58"/>
  <c r="M99" i="58"/>
  <c r="C116" i="58"/>
  <c r="C109" i="58"/>
  <c r="C119" i="58"/>
  <c r="K95" i="58"/>
  <c r="C130" i="58"/>
  <c r="E127" i="58"/>
  <c r="A118" i="58"/>
  <c r="AG90" i="58"/>
  <c r="AM43" i="58"/>
  <c r="F102" i="58"/>
  <c r="G110" i="58"/>
  <c r="A123" i="58"/>
  <c r="K117" i="58"/>
  <c r="F117" i="58"/>
  <c r="F103" i="58"/>
  <c r="AL53" i="58"/>
  <c r="AO53" i="58" s="1"/>
  <c r="G120" i="58"/>
  <c r="AC92" i="58"/>
  <c r="F111" i="58"/>
  <c r="E116" i="58"/>
  <c r="M116" i="58"/>
  <c r="E106" i="58"/>
  <c r="R81" i="58"/>
  <c r="AG93" i="58"/>
  <c r="AG85" i="58"/>
  <c r="AC94" i="58"/>
  <c r="AG98" i="58"/>
  <c r="F106" i="58"/>
  <c r="AP53" i="58"/>
  <c r="AL52" i="58"/>
  <c r="AO52" i="58" s="1"/>
  <c r="E99" i="58"/>
  <c r="K115" i="58"/>
  <c r="F96" i="58"/>
  <c r="G112" i="58"/>
  <c r="AG94" i="58"/>
  <c r="A128" i="58"/>
  <c r="F112" i="58"/>
  <c r="E110" i="58"/>
  <c r="M113" i="58"/>
  <c r="G117" i="58"/>
  <c r="E104" i="58"/>
  <c r="E117" i="58"/>
  <c r="M117" i="58"/>
  <c r="AL39" i="58"/>
  <c r="AO39" i="58" s="1"/>
  <c r="M120" i="58"/>
  <c r="AC96" i="58"/>
  <c r="E95" i="58"/>
  <c r="K116" i="58"/>
  <c r="F120" i="58"/>
  <c r="AP40" i="58"/>
  <c r="AG84" i="58"/>
  <c r="AC85" i="58"/>
  <c r="AM49" i="58"/>
  <c r="AL40" i="58"/>
  <c r="AO40" i="58" s="1"/>
  <c r="AC98" i="58"/>
  <c r="AM52" i="58"/>
  <c r="AC97" i="58"/>
  <c r="AG96" i="58"/>
  <c r="E97" i="58"/>
  <c r="A126" i="58"/>
  <c r="A133" i="58"/>
  <c r="G103" i="58"/>
  <c r="G96" i="58"/>
  <c r="G97" i="58"/>
  <c r="AG86" i="58"/>
  <c r="G104" i="58"/>
  <c r="AC86" i="58"/>
  <c r="G99" i="58"/>
  <c r="G101" i="58"/>
  <c r="AP41" i="58"/>
  <c r="G102" i="58"/>
  <c r="AC90" i="58"/>
  <c r="A114" i="58"/>
  <c r="A111" i="58"/>
  <c r="AL45" i="58"/>
  <c r="AP45" i="58"/>
  <c r="A117" i="58"/>
  <c r="A110" i="58"/>
  <c r="A115" i="58"/>
  <c r="G106" i="58"/>
  <c r="AM45" i="58"/>
  <c r="AM41" i="58"/>
  <c r="A113" i="58"/>
  <c r="G98" i="58"/>
  <c r="M118" i="58"/>
  <c r="M119" i="58"/>
  <c r="M109" i="58"/>
  <c r="M111" i="58"/>
  <c r="M114" i="58"/>
  <c r="M115" i="58"/>
  <c r="F119" i="58"/>
  <c r="F109" i="58"/>
  <c r="F116" i="58"/>
  <c r="AP48" i="58"/>
  <c r="F114" i="58"/>
  <c r="F115" i="58"/>
  <c r="A124" i="58"/>
  <c r="A129" i="58"/>
  <c r="AM53" i="58"/>
  <c r="A134" i="58"/>
  <c r="A131" i="58"/>
  <c r="A127" i="58"/>
  <c r="A130" i="58"/>
  <c r="F105" i="58"/>
  <c r="F97" i="58"/>
  <c r="F98" i="58"/>
  <c r="AM40" i="58"/>
  <c r="F104" i="58"/>
  <c r="F100" i="58"/>
  <c r="F101" i="58"/>
  <c r="G118" i="58"/>
  <c r="G119" i="58"/>
  <c r="G109" i="58"/>
  <c r="G116" i="58"/>
  <c r="AP49" i="58"/>
  <c r="AL49" i="58"/>
  <c r="G114" i="58"/>
  <c r="G111" i="58"/>
  <c r="E100" i="58"/>
  <c r="E102" i="58"/>
  <c r="AM39" i="58"/>
  <c r="E96" i="58"/>
  <c r="E98" i="58"/>
  <c r="K118" i="58"/>
  <c r="K119" i="58"/>
  <c r="K109" i="58"/>
  <c r="K112" i="58"/>
  <c r="AM51" i="58"/>
  <c r="AP51" i="58"/>
  <c r="K114" i="58"/>
  <c r="K111" i="58"/>
  <c r="AL51" i="58"/>
  <c r="I120" i="58"/>
  <c r="AC89" i="58"/>
  <c r="AL44" i="58"/>
  <c r="AP47" i="58"/>
  <c r="E134" i="58"/>
  <c r="AP42" i="58"/>
  <c r="AL43" i="58"/>
  <c r="AC87" i="58"/>
  <c r="AM42" i="58"/>
  <c r="AL47" i="58"/>
  <c r="I106" i="58"/>
  <c r="M98" i="58"/>
  <c r="M95" i="58"/>
  <c r="M105" i="58"/>
  <c r="I111" i="58"/>
  <c r="I110" i="58"/>
  <c r="K101" i="58"/>
  <c r="K96" i="58"/>
  <c r="E111" i="58"/>
  <c r="E114" i="58"/>
  <c r="E126" i="58"/>
  <c r="E124" i="58"/>
  <c r="I95" i="58"/>
  <c r="I98" i="58"/>
  <c r="M104" i="58"/>
  <c r="K104" i="58"/>
  <c r="I104" i="58"/>
  <c r="AP50" i="58"/>
  <c r="AM44" i="58"/>
  <c r="AM50" i="58"/>
  <c r="AM47" i="58"/>
  <c r="AG92" i="58"/>
  <c r="AG88" i="58"/>
  <c r="AP55" i="58"/>
  <c r="AG100" i="58"/>
  <c r="M97" i="58"/>
  <c r="M101" i="58"/>
  <c r="AP44" i="58"/>
  <c r="I115" i="58"/>
  <c r="I114" i="58"/>
  <c r="K98" i="58"/>
  <c r="K100" i="58"/>
  <c r="E112" i="58"/>
  <c r="E109" i="58"/>
  <c r="E119" i="58"/>
  <c r="E130" i="58"/>
  <c r="E128" i="58"/>
  <c r="I101" i="58"/>
  <c r="I96" i="58"/>
  <c r="M103" i="58"/>
  <c r="K103" i="58"/>
  <c r="I103" i="58"/>
  <c r="AL50" i="58"/>
  <c r="AG89" i="58"/>
  <c r="M106" i="58"/>
  <c r="AP43" i="58"/>
  <c r="AL55" i="58"/>
  <c r="K106" i="58"/>
  <c r="AM55" i="58"/>
  <c r="AC100" i="58"/>
  <c r="E120" i="58"/>
  <c r="AG87" i="58"/>
  <c r="AL42" i="58"/>
  <c r="M102" i="58"/>
  <c r="I116" i="58"/>
  <c r="I109" i="58"/>
  <c r="I119" i="58"/>
  <c r="K99" i="58"/>
  <c r="K97" i="58"/>
  <c r="E115" i="58"/>
  <c r="E113" i="58"/>
  <c r="E129" i="58"/>
  <c r="E123" i="58"/>
  <c r="E133" i="58"/>
  <c r="I97" i="58"/>
  <c r="AA142" i="58" l="1"/>
  <c r="AC142" i="58"/>
  <c r="S211" i="58"/>
  <c r="S190" i="58"/>
  <c r="S143" i="58"/>
  <c r="R194" i="58"/>
  <c r="AA186" i="58"/>
  <c r="AB208" i="58"/>
  <c r="F30" i="58"/>
  <c r="AC208" i="58"/>
  <c r="N30" i="58"/>
  <c r="N29" i="58" s="1"/>
  <c r="N31" i="58" s="1"/>
  <c r="AA208" i="58"/>
  <c r="S212" i="58"/>
  <c r="S191" i="58"/>
  <c r="F21" i="58"/>
  <c r="F29" i="58"/>
  <c r="F31" i="58" s="1"/>
  <c r="S144" i="58"/>
  <c r="R150" i="58"/>
  <c r="S209" i="58"/>
  <c r="R216" i="58"/>
  <c r="S167" i="58"/>
  <c r="P19" i="58" s="1"/>
  <c r="AN41" i="58"/>
  <c r="AN39" i="58"/>
  <c r="O18" i="58"/>
  <c r="S166" i="58"/>
  <c r="P18" i="58" s="1"/>
  <c r="S165" i="58"/>
  <c r="N21" i="58"/>
  <c r="AC164" i="58"/>
  <c r="O17" i="58"/>
  <c r="R172" i="58"/>
  <c r="O20" i="58"/>
  <c r="S168" i="58"/>
  <c r="P20" i="58" s="1"/>
  <c r="AA164" i="58"/>
  <c r="AN40" i="58"/>
  <c r="AN53" i="58"/>
  <c r="AN54" i="58"/>
  <c r="AN52" i="58"/>
  <c r="AN48" i="58"/>
  <c r="AO46" i="58"/>
  <c r="AN46" i="58"/>
  <c r="AN51" i="58"/>
  <c r="AO51" i="58"/>
  <c r="AN49" i="58"/>
  <c r="AO49" i="58"/>
  <c r="AO45" i="58"/>
  <c r="AN45" i="58"/>
  <c r="AN55" i="58"/>
  <c r="AO55" i="58"/>
  <c r="AO50" i="58"/>
  <c r="AN50" i="58"/>
  <c r="AN43" i="58"/>
  <c r="AO43" i="58"/>
  <c r="AO44" i="58"/>
  <c r="AN44" i="58"/>
  <c r="AO47" i="58"/>
  <c r="AN47" i="58"/>
  <c r="AO42" i="58"/>
  <c r="AN42" i="58"/>
  <c r="S194" i="58" l="1"/>
  <c r="S150" i="58"/>
  <c r="S216" i="58"/>
  <c r="F20" i="58"/>
  <c r="F22" i="58" s="1"/>
  <c r="V37" i="58"/>
  <c r="AE37" i="58" s="1"/>
  <c r="W37" i="58"/>
  <c r="AF37" i="58" s="1"/>
  <c r="P17" i="58"/>
  <c r="S172" i="58"/>
  <c r="N20" i="58"/>
  <c r="V38" i="58" s="1"/>
  <c r="Y37" i="58" l="1"/>
  <c r="AK37" i="58"/>
  <c r="X37" i="58"/>
  <c r="AL37" i="58"/>
  <c r="AO37" i="58" s="1"/>
  <c r="AE38" i="58"/>
  <c r="AE57" i="58" s="1"/>
  <c r="W38" i="58"/>
  <c r="AF38" i="58" s="1"/>
  <c r="AF57" i="58" s="1"/>
  <c r="N22" i="58"/>
  <c r="P39" i="58"/>
  <c r="U37" i="58" l="1"/>
  <c r="AC37" i="58" s="1"/>
  <c r="AG37" i="58"/>
  <c r="U35" i="58"/>
  <c r="V35" i="58" s="1"/>
  <c r="AG35" i="58" s="1"/>
  <c r="AM37" i="58"/>
  <c r="AN37" i="58" s="1"/>
  <c r="AK38" i="58"/>
  <c r="X38" i="58"/>
  <c r="Y38" i="58"/>
  <c r="AD37" i="58" l="1"/>
  <c r="AH37" i="58" s="1" a="1"/>
  <c r="AH37" i="58" s="1"/>
  <c r="AJ37" i="58" s="1"/>
  <c r="AB37" i="58"/>
  <c r="U38" i="58"/>
  <c r="AC38" i="58" s="1"/>
  <c r="AG38" i="58"/>
  <c r="O37" i="58" l="1"/>
  <c r="Q37" i="58"/>
  <c r="AD38" i="58"/>
  <c r="AD57" i="58" s="1"/>
  <c r="AG57" i="58"/>
  <c r="A106" i="58" s="1"/>
  <c r="AB38" i="58"/>
  <c r="AB57" i="58" s="1"/>
  <c r="AC57" i="58"/>
  <c r="AC101" i="58" s="1"/>
  <c r="AH38" i="58" l="1" a="1"/>
  <c r="AH38" i="58" s="1"/>
  <c r="AJ38" i="58" s="1"/>
  <c r="Q38" i="58" s="1"/>
  <c r="A102" i="58"/>
  <c r="A95" i="58"/>
  <c r="A101" i="58"/>
  <c r="A99" i="58"/>
  <c r="A104" i="58"/>
  <c r="AH57" i="58" a="1"/>
  <c r="AH57" i="58" s="1"/>
  <c r="AJ57" i="58" s="1"/>
  <c r="A105" i="58"/>
  <c r="A98" i="58"/>
  <c r="A100" i="58"/>
  <c r="A97" i="58"/>
  <c r="A103" i="58"/>
  <c r="AG101" i="58"/>
  <c r="A96" i="58"/>
  <c r="AH58" i="58" a="1"/>
  <c r="AH58" i="58" s="1"/>
  <c r="O38" i="58" l="1"/>
  <c r="O57" i="58" s="1"/>
  <c r="P37" i="58"/>
  <c r="Q57" i="58"/>
  <c r="P38" i="58"/>
  <c r="P57" i="58" s="1"/>
  <c r="N38" i="58" l="1"/>
  <c r="C95" i="58" s="1"/>
  <c r="P62" i="58" l="1"/>
  <c r="C100" i="58"/>
  <c r="AL38" i="58"/>
  <c r="AL61" i="58" s="1"/>
  <c r="M59" i="58" s="1"/>
  <c r="C101" i="58"/>
  <c r="C96" i="58"/>
  <c r="R62" i="58"/>
  <c r="C102" i="58"/>
  <c r="AC83" i="58"/>
  <c r="AG83" i="58"/>
  <c r="C105" i="58"/>
  <c r="C104" i="58"/>
  <c r="M58" i="58"/>
  <c r="C103" i="58"/>
  <c r="C99" i="58"/>
  <c r="AP38" i="58"/>
  <c r="AP61" i="58" s="1"/>
  <c r="K58" i="58" s="1"/>
  <c r="C98" i="58"/>
  <c r="AM38" i="58"/>
  <c r="AM61" i="58" s="1"/>
  <c r="M60" i="58" s="1"/>
  <c r="C97" i="58"/>
  <c r="AO38" i="58" l="1"/>
  <c r="C106" i="58" s="1"/>
  <c r="AN38" i="58"/>
  <c r="AN61" i="58" s="1"/>
  <c r="M62" i="58"/>
  <c r="M61" i="58"/>
  <c r="D61" i="58" s="1"/>
  <c r="AO61"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O'Leary Jr., Patrick</author>
  </authors>
  <commentList>
    <comment ref="A12" authorId="0" shapeId="0" xr:uid="{00000000-0006-0000-0200-000001000000}">
      <text>
        <r>
          <rPr>
            <sz val="9"/>
            <color indexed="81"/>
            <rFont val="Tahoma"/>
            <family val="2"/>
          </rPr>
          <t xml:space="preserve">
</t>
        </r>
      </text>
    </comment>
    <comment ref="C12" authorId="0" shapeId="0" xr:uid="{00000000-0006-0000-0200-000002000000}">
      <text>
        <r>
          <rPr>
            <sz val="9"/>
            <color indexed="81"/>
            <rFont val="Tahoma"/>
            <family val="2"/>
          </rPr>
          <t xml:space="preserve">
</t>
        </r>
      </text>
    </comment>
    <comment ref="F12" authorId="0" shapeId="0" xr:uid="{00000000-0006-0000-0200-000003000000}">
      <text>
        <r>
          <rPr>
            <sz val="9"/>
            <color indexed="81"/>
            <rFont val="Tahoma"/>
            <family val="2"/>
          </rPr>
          <t xml:space="preserve">
</t>
        </r>
      </text>
    </comment>
    <comment ref="H12" authorId="0" shapeId="0" xr:uid="{00000000-0006-0000-0200-000004000000}">
      <text>
        <r>
          <rPr>
            <sz val="9"/>
            <color indexed="81"/>
            <rFont val="Tahoma"/>
            <family val="2"/>
          </rPr>
          <t xml:space="preserve">
</t>
        </r>
      </text>
    </comment>
    <comment ref="C35" authorId="0" shapeId="0" xr:uid="{00000000-0006-0000-0200-000005000000}">
      <text>
        <r>
          <rPr>
            <sz val="9"/>
            <color indexed="81"/>
            <rFont val="Tahoma"/>
            <family val="2"/>
          </rPr>
          <t>College / University
Grocery
Hotel / Motel
K-12 School
Medical
Miscellaneous
Office
Other Industrial
Process Industrial
Restaurant
Retail
Warehouse</t>
        </r>
      </text>
    </comment>
    <comment ref="M35" authorId="0" shapeId="0" xr:uid="{00000000-0006-0000-0200-000006000000}">
      <text>
        <r>
          <rPr>
            <sz val="9"/>
            <color indexed="81"/>
            <rFont val="Tahoma"/>
            <family val="2"/>
          </rPr>
          <t>Select "Yes" to calculate Incentive based on the SCT as a Lump Sum Calculation for all line items or "No" to calculate Incentive based on each line item passing an individual SCT calculation.</t>
        </r>
      </text>
    </comment>
    <comment ref="A36" authorId="0" shapeId="0" xr:uid="{00000000-0006-0000-0200-000007000000}">
      <text>
        <r>
          <rPr>
            <sz val="9"/>
            <color indexed="81"/>
            <rFont val="Tahoma"/>
            <family val="2"/>
          </rPr>
          <t>CFL = COMPACT FLUORESCENT
HPS = HI PRESSURE SODIUM
INCAN = INCANDESCENT
INDUCTION
LPS = LOW PRESSURE SODIUM
MH  = METAL HALIDE
T5
T8</t>
        </r>
      </text>
    </comment>
    <comment ref="B36" authorId="0" shapeId="0" xr:uid="{00000000-0006-0000-0200-000008000000}">
      <text>
        <r>
          <rPr>
            <sz val="9"/>
            <color indexed="81"/>
            <rFont val="Tahoma"/>
            <family val="2"/>
          </rPr>
          <t xml:space="preserve">The number of fixtures or length of  fixture (display signaged rated in W/LF) 
</t>
        </r>
      </text>
    </comment>
    <comment ref="C36" authorId="0" shapeId="0" xr:uid="{00000000-0006-0000-0200-000009000000}">
      <text>
        <r>
          <rPr>
            <sz val="9"/>
            <color indexed="81"/>
            <rFont val="Tahoma"/>
            <family val="2"/>
          </rPr>
          <t xml:space="preserve">Rated/Listed input power in Watts </t>
        </r>
        <r>
          <rPr>
            <b/>
            <sz val="9"/>
            <color indexed="81"/>
            <rFont val="Tahoma"/>
            <family val="2"/>
          </rPr>
          <t>PER</t>
        </r>
        <r>
          <rPr>
            <sz val="9"/>
            <color indexed="81"/>
            <rFont val="Tahoma"/>
            <family val="2"/>
          </rPr>
          <t xml:space="preserve"> fixture or LF</t>
        </r>
      </text>
    </comment>
    <comment ref="D36" authorId="0" shapeId="0" xr:uid="{00000000-0006-0000-0200-00000A000000}">
      <text>
        <r>
          <rPr>
            <sz val="9"/>
            <color indexed="81"/>
            <rFont val="Tahoma"/>
            <family val="2"/>
          </rPr>
          <t>Select Operating Schedule A, B, C, D listed above</t>
        </r>
      </text>
    </comment>
    <comment ref="F36" authorId="0" shapeId="0" xr:uid="{00000000-0006-0000-0200-00000B000000}">
      <text>
        <r>
          <rPr>
            <sz val="9"/>
            <color indexed="81"/>
            <rFont val="Tahoma"/>
            <family val="2"/>
          </rPr>
          <t>New fixture Manufacturer and Model Number</t>
        </r>
      </text>
    </comment>
    <comment ref="G36" authorId="0" shapeId="0" xr:uid="{00000000-0006-0000-0200-00000C000000}">
      <text>
        <r>
          <rPr>
            <sz val="9"/>
            <color indexed="81"/>
            <rFont val="Tahoma"/>
            <family val="2"/>
          </rPr>
          <t>Induction
LED_Bulb
LED_Channel (storefront signs)
LED_Fixture
T5
T8</t>
        </r>
      </text>
    </comment>
    <comment ref="H36" authorId="0" shapeId="0" xr:uid="{00000000-0006-0000-0200-00000D000000}">
      <text>
        <r>
          <rPr>
            <sz val="9"/>
            <color indexed="81"/>
            <rFont val="Tahoma"/>
            <family val="2"/>
          </rPr>
          <t xml:space="preserve">Listing/Certification Date from the DLC or Energy Star websites.  See Custom Lighting Info Sheet for more information.  Sample Screenshots are available on this page.  Induction, T5, T8, and MH Type equipment are exempted from the Listing/Certification date requirement.
</t>
        </r>
      </text>
    </comment>
    <comment ref="I36" authorId="0" shapeId="0" xr:uid="{00000000-0006-0000-0200-00000E000000}">
      <text>
        <r>
          <rPr>
            <sz val="9"/>
            <color indexed="81"/>
            <rFont val="Tahoma"/>
            <family val="2"/>
          </rPr>
          <t>Fixture Location:
Int-AC = Internal Air Conditioned Area
Int-Non = Internal No Air Conditioning
Ext = External</t>
        </r>
      </text>
    </comment>
    <comment ref="J36" authorId="0" shapeId="0" xr:uid="{00000000-0006-0000-0200-00000F000000}">
      <text>
        <r>
          <rPr>
            <sz val="9"/>
            <color indexed="81"/>
            <rFont val="Tahoma"/>
            <family val="2"/>
          </rPr>
          <t>DLC or Energy Star rated Lifetime Hours</t>
        </r>
      </text>
    </comment>
    <comment ref="K36" authorId="0" shapeId="0" xr:uid="{00000000-0006-0000-0200-000010000000}">
      <text>
        <r>
          <rPr>
            <sz val="9"/>
            <color indexed="81"/>
            <rFont val="Tahoma"/>
            <family val="2"/>
          </rPr>
          <t xml:space="preserve">The number of fixtures or length of fixture (display signaged rated in W/LF) </t>
        </r>
      </text>
    </comment>
    <comment ref="L36" authorId="0" shapeId="0" xr:uid="{00000000-0006-0000-0200-000011000000}">
      <text>
        <r>
          <rPr>
            <sz val="9"/>
            <color indexed="81"/>
            <rFont val="Tahoma"/>
            <family val="2"/>
          </rPr>
          <t>Rated/Listed input power in Watts</t>
        </r>
        <r>
          <rPr>
            <b/>
            <sz val="9"/>
            <color indexed="81"/>
            <rFont val="Tahoma"/>
            <family val="2"/>
          </rPr>
          <t xml:space="preserve"> PER</t>
        </r>
        <r>
          <rPr>
            <sz val="9"/>
            <color indexed="81"/>
            <rFont val="Tahoma"/>
            <family val="2"/>
          </rPr>
          <t xml:space="preserve"> fixture or LF</t>
        </r>
      </text>
    </comment>
    <comment ref="M36" authorId="0" shapeId="0" xr:uid="{00000000-0006-0000-0200-000012000000}">
      <text>
        <r>
          <rPr>
            <sz val="9"/>
            <color indexed="81"/>
            <rFont val="Tahoma"/>
            <family val="2"/>
          </rPr>
          <t xml:space="preserve">Dollar cost for each measure.  Invoices should be itemized for each item installed. </t>
        </r>
      </text>
    </comment>
    <comment ref="N36" authorId="0" shapeId="0" xr:uid="{00000000-0006-0000-0200-000013000000}">
      <text>
        <r>
          <rPr>
            <sz val="9"/>
            <color indexed="81"/>
            <rFont val="Tahoma"/>
            <family val="2"/>
          </rPr>
          <t>Estimated Incentive is based on the Societal Cost Test.
Incomplete = Required  Data is missing, Enter data in Red cell. 
DNQ = Does Not Qualify for Rebate</t>
        </r>
      </text>
    </comment>
    <comment ref="N37" authorId="0" shapeId="0" xr:uid="{00000000-0006-0000-0200-000014000000}">
      <text>
        <r>
          <rPr>
            <b/>
            <sz val="9"/>
            <color indexed="81"/>
            <rFont val="Tahoma"/>
            <family val="2"/>
          </rPr>
          <t>Sample Row Only, Does Not Affect Estimated Incentive</t>
        </r>
      </text>
    </comment>
    <comment ref="A57" authorId="0" shapeId="0" xr:uid="{00000000-0006-0000-0200-000015000000}">
      <text>
        <r>
          <rPr>
            <sz val="9"/>
            <color indexed="81"/>
            <rFont val="Tahoma"/>
            <family val="2"/>
          </rPr>
          <t>Project Completion date shall be no more than 6 months prior to Application date</t>
        </r>
      </text>
    </comment>
    <comment ref="M58" authorId="0" shapeId="0" xr:uid="{00000000-0006-0000-0200-000016000000}">
      <text>
        <r>
          <rPr>
            <sz val="9"/>
            <color indexed="81"/>
            <rFont val="Tahoma"/>
            <family val="2"/>
          </rPr>
          <t>Estimated Incentive may not match the sum of individual rows when using the Lump Sum method as the incentive is based on the Total kWh saved, Total Project Cost, the Societal Cost Test, and whether the cap of 75% of cost or $0.10 kWh applies.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O'Leary Jr., Patrick</author>
  </authors>
  <commentList>
    <comment ref="A20" authorId="0" shapeId="0" xr:uid="{DBD085C7-8069-4640-8AFC-46E182885C55}">
      <text>
        <r>
          <rPr>
            <sz val="9"/>
            <color indexed="81"/>
            <rFont val="Tahoma"/>
            <family val="2"/>
          </rPr>
          <t xml:space="preserve">Fixture ID/Mark from Electrical Lighting Plans/Schedule. If ID/Mark is in COMcheck paste number these rows starting at 1.
</t>
        </r>
      </text>
    </comment>
    <comment ref="B20" authorId="0" shapeId="0" xr:uid="{887314E3-0ADB-4E6A-95FE-00DB9F8F9EDC}">
      <text>
        <r>
          <rPr>
            <sz val="9"/>
            <color indexed="81"/>
            <rFont val="Tahoma"/>
            <family val="2"/>
          </rPr>
          <t>Click here for COMcheck copy/paste instructions</t>
        </r>
      </text>
    </comment>
    <comment ref="C20" authorId="0" shapeId="0" xr:uid="{25B24F69-E4C3-448B-918E-18AD7E9B8B6F}">
      <text>
        <r>
          <rPr>
            <sz val="9"/>
            <color indexed="81"/>
            <rFont val="Tahoma"/>
            <family val="2"/>
          </rPr>
          <t>New fixture Manufacturer and Model Number (Column "A" from the COMcheck Interior Lighting and Power Compliance Report)</t>
        </r>
      </text>
    </comment>
    <comment ref="F20" authorId="0" shapeId="0" xr:uid="{97369AD8-DE7C-4BA4-9407-77347693A5DB}">
      <text>
        <r>
          <rPr>
            <sz val="9"/>
            <color indexed="81"/>
            <rFont val="Tahoma"/>
            <family val="2"/>
          </rPr>
          <t>Click here for COMcheck copy/paste instructions</t>
        </r>
      </text>
    </comment>
    <comment ref="G20" authorId="0" shapeId="0" xr:uid="{9627F0EF-996B-454D-BAB7-A47EA877B73B}">
      <text>
        <r>
          <rPr>
            <sz val="9"/>
            <color indexed="81"/>
            <rFont val="Tahoma"/>
            <family val="2"/>
          </rPr>
          <t>Click here for COMcheck copy/paste instructions</t>
        </r>
      </text>
    </comment>
    <comment ref="H20" authorId="0" shapeId="0" xr:uid="{27711450-C8E2-4389-A2B7-A853894E2A8F}">
      <text>
        <r>
          <rPr>
            <sz val="9"/>
            <color indexed="81"/>
            <rFont val="Tahoma"/>
            <family val="2"/>
          </rPr>
          <t>Total Watts</t>
        </r>
      </text>
    </comment>
    <comment ref="A75" authorId="0" shapeId="0" xr:uid="{291D06E3-EAEC-484B-B096-15E2A9FC8A9D}">
      <text>
        <r>
          <rPr>
            <sz val="9"/>
            <color indexed="81"/>
            <rFont val="Tahoma"/>
            <family val="2"/>
          </rPr>
          <t>Project Completion date shall be no more than 6 months prior to Application date</t>
        </r>
      </text>
    </comment>
  </commentList>
</comments>
</file>

<file path=xl/sharedStrings.xml><?xml version="1.0" encoding="utf-8"?>
<sst xmlns="http://schemas.openxmlformats.org/spreadsheetml/2006/main" count="795" uniqueCount="443">
  <si>
    <t>Office</t>
  </si>
  <si>
    <t>Retail</t>
  </si>
  <si>
    <t>Restaurant</t>
  </si>
  <si>
    <t>Grocery</t>
  </si>
  <si>
    <t>Project Completion Date</t>
  </si>
  <si>
    <t>Monday</t>
  </si>
  <si>
    <t>Tuesday</t>
  </si>
  <si>
    <t>Wednesday</t>
  </si>
  <si>
    <t>Thursday</t>
  </si>
  <si>
    <t>Friday</t>
  </si>
  <si>
    <t>Saturday</t>
  </si>
  <si>
    <t>Sunday</t>
  </si>
  <si>
    <t>Start</t>
  </si>
  <si>
    <t>End</t>
  </si>
  <si>
    <t>m 0-6</t>
  </si>
  <si>
    <t xml:space="preserve">m 6-12 </t>
  </si>
  <si>
    <t>m 12-22</t>
  </si>
  <si>
    <t>a 0-6</t>
  </si>
  <si>
    <t>a 6-12</t>
  </si>
  <si>
    <t>On-peak</t>
  </si>
  <si>
    <t>Off-Peak</t>
  </si>
  <si>
    <t>Weeks Closed per Year</t>
  </si>
  <si>
    <t>Hours/Week</t>
  </si>
  <si>
    <t>Weeks/Year</t>
  </si>
  <si>
    <t>Day of Week</t>
  </si>
  <si>
    <t>No</t>
  </si>
  <si>
    <t>Location</t>
  </si>
  <si>
    <t>Measure</t>
  </si>
  <si>
    <t>T5</t>
  </si>
  <si>
    <t>T8</t>
  </si>
  <si>
    <t>LED_Bulb</t>
  </si>
  <si>
    <t xml:space="preserve">http://www.energystar.gov/productfinder/  </t>
  </si>
  <si>
    <t>Existing Fixture Type</t>
  </si>
  <si>
    <t>Building Type:</t>
  </si>
  <si>
    <t>Incentive ($/kWh)</t>
  </si>
  <si>
    <t>Incentive Cap</t>
  </si>
  <si>
    <t>Net to Gross Ratio</t>
  </si>
  <si>
    <t>&lt; (Select Building Type)</t>
  </si>
  <si>
    <t>Estimated Incentive</t>
  </si>
  <si>
    <t>Hours/Year</t>
  </si>
  <si>
    <t>Holidays Closed per Year</t>
  </si>
  <si>
    <t>a 12-20</t>
  </si>
  <si>
    <t>a 20-24</t>
  </si>
  <si>
    <t>on peak hours:</t>
  </si>
  <si>
    <t>1.</t>
  </si>
  <si>
    <t>2.</t>
  </si>
  <si>
    <t>College / University</t>
  </si>
  <si>
    <t>Hotel / Motel</t>
  </si>
  <si>
    <t>K-12 School</t>
  </si>
  <si>
    <t>Medical</t>
  </si>
  <si>
    <t>Miscellaneous</t>
  </si>
  <si>
    <t>Other Industrial</t>
  </si>
  <si>
    <t>Process Industrial</t>
  </si>
  <si>
    <t>Warehouse</t>
  </si>
  <si>
    <t>Project Name:</t>
  </si>
  <si>
    <t>The DesignLights Consortium Product Listings are located on their website at:</t>
  </si>
  <si>
    <t>http://www.designlights.org/QPL</t>
  </si>
  <si>
    <t>Operating Schedule</t>
  </si>
  <si>
    <t>MH</t>
  </si>
  <si>
    <t>HID</t>
  </si>
  <si>
    <t>HPS</t>
  </si>
  <si>
    <t>INCAN</t>
  </si>
  <si>
    <t>Induction</t>
  </si>
  <si>
    <t>Ext</t>
  </si>
  <si>
    <t>LED_Fix</t>
  </si>
  <si>
    <t>LED_Chan</t>
  </si>
  <si>
    <t>Custom Lighting Efficiency Incentives</t>
  </si>
  <si>
    <t>Custom Lighting Efficiency Specifications</t>
  </si>
  <si>
    <t>Listed/Certified Lifetime (Hours)</t>
  </si>
  <si>
    <t>Daily Hours</t>
  </si>
  <si>
    <t>How to Use the Energy Star Website to Look Up Qualifying Equipment</t>
  </si>
  <si>
    <t>a) Induction</t>
  </si>
  <si>
    <t>b) LED Family Color</t>
  </si>
  <si>
    <t>How to Use the Website to Look Up Qualifying Equipment</t>
  </si>
  <si>
    <t>Click on the hyperlink to open the DLC Website</t>
  </si>
  <si>
    <t>DLC listed fixtures can searched either directly on the website or from a downloaded spreadsheet.</t>
  </si>
  <si>
    <t>Open the Spreadsheet file, products can be searched for (control-F) or filtered using basic</t>
  </si>
  <si>
    <t>spreadsheet features:</t>
  </si>
  <si>
    <t>a) Download entire product list in spreadsheet format (Microsoft Excel)</t>
  </si>
  <si>
    <t>b) Look up products on the DLC website</t>
  </si>
  <si>
    <t>Enter Search Criteria</t>
  </si>
  <si>
    <t>View Product  Info</t>
  </si>
  <si>
    <t>2. How to Use the Energy Star Website to Look Up Qualifying Equipment</t>
  </si>
  <si>
    <t>1. How to Use the DLC Website to Look Up Qualifying Equipment</t>
  </si>
  <si>
    <t>a. Click on the link in the "Custom Lighting" worksheet.</t>
  </si>
  <si>
    <t>a) Download the Energy Star product list in spreadsheet format (Microsoft Excel)</t>
  </si>
  <si>
    <t>b) Search product list on the Energy Star website</t>
  </si>
  <si>
    <t>b) Search products on the DLC website</t>
  </si>
  <si>
    <t>Select product category (Light Fixtures for this example)</t>
  </si>
  <si>
    <t>Save File</t>
  </si>
  <si>
    <t>(Example shows some columns hidden)</t>
  </si>
  <si>
    <t>Open in Excel (or other program) and search, filter, or sort products as needed:</t>
  </si>
  <si>
    <t>Select Item and View Product Info:</t>
  </si>
  <si>
    <t>Enter Manufacturer or partial product number:</t>
  </si>
  <si>
    <t>Click on the link on the "Custom Lighting" worksheet &amp; the DLC website will open:</t>
  </si>
  <si>
    <t>To Download the entire list of DLC listed fixtures click on the link in the "Custom Lighting" worksheet &amp; then click on the "Design Lights Consortium Logo" in the top left of the website.  At the DLC home page click on the download link:</t>
  </si>
  <si>
    <t>3. Equipment Type Exceptions</t>
  </si>
  <si>
    <t>Induction type fixtures/bulbs are not required to be DLC or Energy Star Listed/Certified.</t>
  </si>
  <si>
    <t>LED bulbs or fixtures that are not listed (DLC) or certified (Energy Star) but are of the same family as a listed or certified product where the only difference is the color (2700 kelvin, 3000 kelvin, etc), are acceptable provided the product submitted does not use more energy than the listed or certified model.</t>
  </si>
  <si>
    <t>DLC Sample Screencap &amp; Website Instructions
(click for more information)</t>
  </si>
  <si>
    <t>Energy Star Website Screencap &amp; Instructions
(click for more information)</t>
  </si>
  <si>
    <t>Energy Star Spreadsheet Download and Sample
(click for more information)</t>
  </si>
  <si>
    <t>DLC Sample Spreadsheet Download &amp; Website Instructions
(click for more information)</t>
  </si>
  <si>
    <t>Lump Sum Calculation?</t>
  </si>
  <si>
    <t>Lump Sum</t>
  </si>
  <si>
    <t>Yes</t>
  </si>
  <si>
    <t>Interior or Exterior</t>
  </si>
  <si>
    <t>Click on link to download Product Category (Light Fixtures) in spreadsheet format</t>
  </si>
  <si>
    <t xml:space="preserve">Note: LED bulbs/fixtures listed/certified as a family, or for one color temperature, may be acceptable for other color temperatures that do not consume more energy. Use the family/listed color temperature in the application submittal documentation.  </t>
  </si>
  <si>
    <t>Back to Top</t>
  </si>
  <si>
    <t>Exterior</t>
  </si>
  <si>
    <t>INDUCTION</t>
  </si>
  <si>
    <t>CFL</t>
  </si>
  <si>
    <t>LPS</t>
  </si>
  <si>
    <t>Daily</t>
  </si>
  <si>
    <t>THURSDAY</t>
  </si>
  <si>
    <t>Custom Measures for Existing Facilities</t>
  </si>
  <si>
    <t>Submit Application to:</t>
  </si>
  <si>
    <t>T12</t>
  </si>
  <si>
    <t>Building Type</t>
  </si>
  <si>
    <t>Hour Schedule</t>
  </si>
  <si>
    <t>On Peak</t>
  </si>
  <si>
    <t>FOR OFFICE USE ONLY - REVIEWER NOTES</t>
  </si>
  <si>
    <t>APPLICATION INTEGRITY CHECKSUMS</t>
  </si>
  <si>
    <t>Importing from COMcheck software requires a few steps but can be done quickly to minimize your application input time.  Please follow the instructions below to minimize import conflicts:</t>
  </si>
  <si>
    <t xml:space="preserve"> IMPORT STEPS</t>
  </si>
  <si>
    <t>Open COMcheck report in COMcheck, Adobe Reader or equivalent program that can export to .RTF format.</t>
  </si>
  <si>
    <t>Export COMcheck report to .RTF format (see Figure 1) and open file.</t>
  </si>
  <si>
    <t>3.</t>
  </si>
  <si>
    <t>Highlight "Fixture ID" rows only, then</t>
  </si>
  <si>
    <t>4.</t>
  </si>
  <si>
    <t>Use the copy/paste-Match-Destination Format option to paste the rows into "Column B" per Figure 2 below.</t>
  </si>
  <si>
    <t>5.</t>
  </si>
  <si>
    <t>Highlight the "# of fixtures" and "Fixture Watt" rows/columns only and then</t>
  </si>
  <si>
    <t>6.</t>
  </si>
  <si>
    <t>Use the copy/paste-match-existing format function to paste the rows into "Column F" per Figure 3 below.</t>
  </si>
  <si>
    <t>NOTE:</t>
  </si>
  <si>
    <r>
      <t xml:space="preserve">Only </t>
    </r>
    <r>
      <rPr>
        <b/>
        <sz val="10"/>
        <rFont val="Arial"/>
        <family val="2"/>
      </rPr>
      <t>Interior</t>
    </r>
    <r>
      <rPr>
        <sz val="10"/>
        <rFont val="Arial"/>
        <family val="2"/>
      </rPr>
      <t xml:space="preserve"> Lighting Power Density reductions are eligible for an incentive rebate.</t>
    </r>
  </si>
  <si>
    <t>Figure 1</t>
  </si>
  <si>
    <t>Figure 1 - Paste Into "Column B" using a Right-Click and "Match Destination Format" option</t>
  </si>
  <si>
    <t>Figure 2 - Paste into "Column F" using a Right-Click and "Match Destination Format" option</t>
  </si>
  <si>
    <t>Count</t>
  </si>
  <si>
    <t>Integral 2</t>
  </si>
  <si>
    <t>derivative 1</t>
  </si>
  <si>
    <t>test</t>
  </si>
  <si>
    <t>basis</t>
  </si>
  <si>
    <t>check</t>
  </si>
  <si>
    <t>outer loop</t>
  </si>
  <si>
    <t>percent increase</t>
  </si>
  <si>
    <t>stain d</t>
  </si>
  <si>
    <t>stain e</t>
  </si>
  <si>
    <t>reservation</t>
  </si>
  <si>
    <r>
      <rPr>
        <sz val="8"/>
        <rFont val="Arial"/>
        <family val="2"/>
      </rPr>
      <t>New Fixture Model</t>
    </r>
    <r>
      <rPr>
        <sz val="8"/>
        <color indexed="12"/>
        <rFont val="Arial"/>
        <family val="2"/>
      </rPr>
      <t xml:space="preserve">
</t>
    </r>
    <r>
      <rPr>
        <sz val="8"/>
        <color indexed="39"/>
        <rFont val="Arial"/>
        <family val="2"/>
      </rPr>
      <t>&lt;== Paste COMcheck Here (see instructions)</t>
    </r>
  </si>
  <si>
    <t>COMcheck Import Instructions</t>
  </si>
  <si>
    <t>TEP Account No:</t>
  </si>
  <si>
    <t>DLC &amp; Energy Star Info</t>
  </si>
  <si>
    <t>Funded by TEP customers and approved by the Arizona Corporation Commission.</t>
  </si>
  <si>
    <t>Int-Non</t>
  </si>
  <si>
    <t>Int-AC</t>
  </si>
  <si>
    <t>Reviewed By:</t>
  </si>
  <si>
    <t>QC By:</t>
  </si>
  <si>
    <t>SCHEDULE A</t>
  </si>
  <si>
    <t>SCHEDULE B</t>
  </si>
  <si>
    <t>SCHEDULE C</t>
  </si>
  <si>
    <t>SCHEDULE D</t>
  </si>
  <si>
    <t>A</t>
  </si>
  <si>
    <t>B</t>
  </si>
  <si>
    <t>C</t>
  </si>
  <si>
    <t>D</t>
  </si>
  <si>
    <t>Date:</t>
  </si>
  <si>
    <t>x</t>
  </si>
  <si>
    <t>y</t>
  </si>
  <si>
    <t>Existing Fixture Count or Length</t>
  </si>
  <si>
    <t>Approximate Tons of CO2 Saved:</t>
  </si>
  <si>
    <t>Existing Fixtures/Lamps &amp; New Fixtures/Lamps</t>
  </si>
  <si>
    <t>MIN((AD34+AE34)*$F$138,$F$139*$L34)</t>
  </si>
  <si>
    <t>X * (a + b)  = ax + bx</t>
  </si>
  <si>
    <t>time ending 12 pm or earlier</t>
  </si>
  <si>
    <t>1 pm to 10 pm = 8 on peak, 1 off peak.  Should be 7 on peak 2 off peak</t>
  </si>
  <si>
    <t>seems to stop at noon, 3rdshift problem</t>
  </si>
  <si>
    <t>under 12 hours</t>
  </si>
  <si>
    <t>1pm-12pm doesn't work</t>
  </si>
  <si>
    <t>fix last part of formula to calculate &gt; 8 pm - 8pm off peak hours, + on peak hours less than 8 pm</t>
  </si>
  <si>
    <t>=IF(T116=U116,8,IF(AND(T116&gt;=12,U116&gt;=12,T116&lt;=20,U116&lt;=20),(U116-T116),IF(AND(U116&lt;=12,U116&lt;T116),8,IF(AND(U116&lt;=12,U116&gt;T116),0,IF(AND(U116&gt;12,U116&lt;=20),U116-12,IF(AND(U116&gt;20,T116&gt;=20),0,(U116-20)+(20-T116)))))))</t>
  </si>
  <si>
    <t>mon</t>
  </si>
  <si>
    <t>tue</t>
  </si>
  <si>
    <t>wed</t>
  </si>
  <si>
    <t>thur</t>
  </si>
  <si>
    <t>fri</t>
  </si>
  <si>
    <t>kWh Saved</t>
  </si>
  <si>
    <t>New kWh</t>
  </si>
  <si>
    <t>% Savings</t>
  </si>
  <si>
    <t>Existing kWh</t>
  </si>
  <si>
    <t>Fixture Location:</t>
  </si>
  <si>
    <t>Stop</t>
  </si>
  <si>
    <t>=IF($L$31="No",ROUND(SUM($M$34:$M53),3),IF(AND($L$31="Yes",$AI$54&gt;=1),ROUND(MIN($AF$54*$F$150,$F$151*$AH$54),3),IF(AND($L$31="Yes",$AI$54&lt;1),ROUND(SUM($M$34:$M$53),3),"Incomplete")))</t>
  </si>
  <si>
    <t>File Name</t>
  </si>
  <si>
    <t>Revision Date</t>
  </si>
  <si>
    <t>Notes</t>
  </si>
  <si>
    <t>Revised By</t>
  </si>
  <si>
    <t>Secured</t>
  </si>
  <si>
    <t>TEP-ESP-lighting-20141120</t>
  </si>
  <si>
    <t>Patrick O'Leary</t>
  </si>
  <si>
    <t>Added Revision notes tab, consolidated to single Custom Lighting worksheet with 20 rows from 2 Custom Lighting worksheets for small and large applications, revised peak/off peak calculator for partial 3rd shift applications, added project baseline kWh, post kWh, kWh savings, and percent savings per Jim Doddenhoff request, changed checksum measure numbers to "Row" numbers for clarity, changed checksum separator to "--" from "-" for easier admin input to portal, changed checksums to display individual measure rows even when project "Lump Sum" is selected per TEP request for reporting, modified gridline printing for all cells for printed submittals.</t>
  </si>
  <si>
    <t>T5/T8</t>
  </si>
  <si>
    <t>T12T8/PREMIUM T8</t>
  </si>
  <si>
    <t>T8/STAN</t>
  </si>
  <si>
    <t>LED CHAN</t>
  </si>
  <si>
    <t>LED</t>
  </si>
  <si>
    <t xml:space="preserve"> HID to T5/T8</t>
  </si>
  <si>
    <t xml:space="preserve"> T12/T8 to premium T8</t>
  </si>
  <si>
    <t xml:space="preserve"> HID to Induction</t>
  </si>
  <si>
    <t xml:space="preserve"> T12 to T8 Standard</t>
  </si>
  <si>
    <t xml:space="preserve"> Internal LED Channel</t>
  </si>
  <si>
    <t xml:space="preserve"> Internal LED</t>
  </si>
  <si>
    <t>Existing</t>
  </si>
  <si>
    <t>Target</t>
  </si>
  <si>
    <t>Interactive Factor</t>
  </si>
  <si>
    <t>T12/T8</t>
  </si>
  <si>
    <t>Prem T8</t>
  </si>
  <si>
    <t>INCAND</t>
  </si>
  <si>
    <t>T8/T5</t>
  </si>
  <si>
    <t>Stand T8</t>
  </si>
  <si>
    <t>Stan T8</t>
  </si>
  <si>
    <t>(LPS,</t>
  </si>
  <si>
    <t>HPS,</t>
  </si>
  <si>
    <t>MH)</t>
  </si>
  <si>
    <t>HID,</t>
  </si>
  <si>
    <t>T5, T8</t>
  </si>
  <si>
    <t>LED CHANNEL</t>
  </si>
  <si>
    <t>p</t>
  </si>
  <si>
    <t>s</t>
  </si>
  <si>
    <t>l</t>
  </si>
  <si>
    <t>derivative 2</t>
  </si>
  <si>
    <t>derivative 3</t>
  </si>
  <si>
    <t>`</t>
  </si>
  <si>
    <t>T8_Premium</t>
  </si>
  <si>
    <t>T8_Standard</t>
  </si>
  <si>
    <t>=IF(ISERROR(MATCH("Ext",H34:H53,0))=FALSE,"External","Internal")</t>
  </si>
  <si>
    <t>total measure types</t>
  </si>
  <si>
    <t>total nonblank</t>
  </si>
  <si>
    <t>total blank</t>
  </si>
  <si>
    <t>premium count</t>
  </si>
  <si>
    <t>led count</t>
  </si>
  <si>
    <t>USER COMMENTS</t>
  </si>
  <si>
    <t>TEP-ESP-lighting-20150211.xlsx</t>
  </si>
  <si>
    <t>Updatd avoided costs for 2015 program year</t>
  </si>
  <si>
    <t>.</t>
  </si>
  <si>
    <t>TEP-ESP-lighting-20150305.xlsx</t>
  </si>
  <si>
    <t>type</t>
  </si>
  <si>
    <t>if</t>
  </si>
  <si>
    <t>=ROUND(SUMPRODUCT(AB76:AB95,AF76:AF95)/SUM(AF76:AF95),0)</t>
  </si>
  <si>
    <t>=SUMIFS(AC34:AC58,$M$34:$M$58,"&lt;&gt;"&amp;"DNQ")</t>
  </si>
  <si>
    <t>=SUMIFS(AD34:AD58,$M$34:$M$58,"&lt;&gt;"&amp;"DNQ")</t>
  </si>
  <si>
    <t>=SUMIFS(AE34:AE58,$M$34:$M$58,"&lt;&gt;"&amp;"DNQ")</t>
  </si>
  <si>
    <t>=SUMIFS(AF34:AF58,$M$34:$M$58,"&lt;&gt;"&amp;"DNQ")</t>
  </si>
  <si>
    <t>=IF($AF63&gt;0,(IF(L$31="Yes",NPV($AE$157,$AC63*(1+$AE$158)*(1+$AE$160)*$AG$125:INDEX($AG$125:$AG$154,MATCH($AB63,$AF$125:$AF$154,0)))+NPV($AE$157,AF63*(1+$AE$159)*$AK$125:INDEX($AK$125:$AK$154,MATCH($AB63,$AF$125:$AF$154,0))), "Line Item")))</t>
  </si>
  <si>
    <t>=SUMIFS(AH34:AH58,$M$34:$M$58,"&lt;&gt;"&amp;"DNQ")</t>
  </si>
  <si>
    <t>=IF(OR(AG63="Line Item",AC63=""),"",AG63/AH63)</t>
  </si>
  <si>
    <t>=SUMIFS(AA34:AA58,$M$34:$M$58,"&lt;&gt;"&amp;"DNQ")</t>
  </si>
  <si>
    <t>updated societal discount rate per client/navigant</t>
  </si>
  <si>
    <r>
      <rPr>
        <b/>
        <sz val="8"/>
        <rFont val="Arial"/>
        <family val="2"/>
      </rPr>
      <t>SAMPLE:</t>
    </r>
    <r>
      <rPr>
        <sz val="8"/>
        <rFont val="Arial"/>
        <family val="2"/>
      </rPr>
      <t xml:space="preserve"> CREE CR4-575L-27K</t>
    </r>
  </si>
  <si>
    <t>Custom Lighting</t>
  </si>
  <si>
    <t>Total Measure Cost
(Fixture Count X (Fixture Cost + Tax + Labor))</t>
  </si>
  <si>
    <t>Note:  All work shall be performed in accordance with all applicable professional standards and comply with all  applicable federal, state, and local laws, ordinances, codes and regulations.</t>
  </si>
  <si>
    <t>Total Project Cost</t>
  </si>
  <si>
    <t>NEON SIGN</t>
  </si>
  <si>
    <t>Qualifying Project Cost</t>
  </si>
  <si>
    <t>Line Item Incentive</t>
  </si>
  <si>
    <t>Lump Sum Incentive</t>
  </si>
  <si>
    <t>SCT (linked from cell AI)</t>
  </si>
  <si>
    <t>Pre Total Watts</t>
  </si>
  <si>
    <t>Post Total Watts</t>
  </si>
  <si>
    <t>Coincidence Factor</t>
  </si>
  <si>
    <t>Meaure Life UnAdjusted</t>
  </si>
  <si>
    <t>Pre On Peak Hours</t>
  </si>
  <si>
    <t>Pre Off Peak Hours</t>
  </si>
  <si>
    <t>Post On Peak hours</t>
  </si>
  <si>
    <t>New Off Peak Hours</t>
  </si>
  <si>
    <t>Non-Coincident Demand Factor</t>
  </si>
  <si>
    <t>HVAC Energy Interactive Effect</t>
  </si>
  <si>
    <t>NonCoincident Demand kW</t>
  </si>
  <si>
    <t>Measure Life Adjusted</t>
  </si>
  <si>
    <t>Coincidence Demand Savings (kW)</t>
  </si>
  <si>
    <t>On Peak Energy Savings (kWh)</t>
  </si>
  <si>
    <t>Off Peak Energy Savings (kWh)</t>
  </si>
  <si>
    <t>Total kWh Savings</t>
  </si>
  <si>
    <t>Societal Benefit</t>
  </si>
  <si>
    <t>Societal Cost</t>
  </si>
  <si>
    <t>SCT</t>
  </si>
  <si>
    <t>Operating Hours</t>
  </si>
  <si>
    <t>Pre kWh Usage</t>
  </si>
  <si>
    <t>Post kWh Usage</t>
  </si>
  <si>
    <t>kWh Savings</t>
  </si>
  <si>
    <t>kW Savings</t>
  </si>
  <si>
    <t>Qualifying Cost</t>
  </si>
  <si>
    <t>Existing Fixture Description</t>
  </si>
  <si>
    <t>100W equivalent 80W Halogen PAR38 Screw in</t>
  </si>
  <si>
    <t>Page 2 of 2</t>
  </si>
  <si>
    <t>ENERGY STAR certified lighting fixtures and light bulbs are listed on the website at:</t>
  </si>
  <si>
    <t>Existing Fixture Input Power (Watts per Fixture or Watts per Linear Foot)</t>
  </si>
  <si>
    <r>
      <rPr>
        <sz val="8"/>
        <rFont val="Arial"/>
        <family val="2"/>
      </rPr>
      <t>New Fixture Input (Watts per Fixture or Watts per Linear Foot)</t>
    </r>
    <r>
      <rPr>
        <sz val="8"/>
        <color indexed="12"/>
        <rFont val="Arial"/>
        <family val="2"/>
      </rPr>
      <t xml:space="preserve">
</t>
    </r>
    <r>
      <rPr>
        <sz val="8"/>
        <color indexed="39"/>
        <rFont val="Arial"/>
        <family val="2"/>
      </rPr>
      <t>&lt;= Paste COMcheck</t>
    </r>
  </si>
  <si>
    <r>
      <t>Operating Schedule "</t>
    </r>
    <r>
      <rPr>
        <b/>
        <i/>
        <sz val="10"/>
        <rFont val="Arial"/>
        <family val="2"/>
      </rPr>
      <t>A</t>
    </r>
    <r>
      <rPr>
        <i/>
        <sz val="10"/>
        <rFont val="Arial"/>
        <family val="2"/>
      </rPr>
      <t>"</t>
    </r>
  </si>
  <si>
    <r>
      <t>Operating Schedule "</t>
    </r>
    <r>
      <rPr>
        <b/>
        <i/>
        <sz val="10"/>
        <rFont val="Arial"/>
        <family val="2"/>
      </rPr>
      <t>C</t>
    </r>
    <r>
      <rPr>
        <i/>
        <sz val="10"/>
        <rFont val="Arial"/>
        <family val="2"/>
      </rPr>
      <t>"</t>
    </r>
  </si>
  <si>
    <r>
      <t>Operating Schedule "</t>
    </r>
    <r>
      <rPr>
        <b/>
        <i/>
        <sz val="10"/>
        <rFont val="Arial"/>
        <family val="2"/>
      </rPr>
      <t>B</t>
    </r>
    <r>
      <rPr>
        <i/>
        <sz val="10"/>
        <rFont val="Arial"/>
        <family val="2"/>
      </rPr>
      <t>"</t>
    </r>
  </si>
  <si>
    <r>
      <t>Operating Schedule "</t>
    </r>
    <r>
      <rPr>
        <b/>
        <i/>
        <sz val="10"/>
        <rFont val="Arial"/>
        <family val="2"/>
      </rPr>
      <t>D</t>
    </r>
    <r>
      <rPr>
        <i/>
        <sz val="10"/>
        <rFont val="Arial"/>
        <family val="2"/>
      </rPr>
      <t>" (Default Dusk-to-Dawn)</t>
    </r>
  </si>
  <si>
    <t>Custom Lighting Worksheet 1</t>
  </si>
  <si>
    <r>
      <t xml:space="preserve">For </t>
    </r>
    <r>
      <rPr>
        <b/>
        <sz val="14"/>
        <color indexed="17"/>
        <rFont val="Arial"/>
        <family val="2"/>
      </rPr>
      <t>HELP</t>
    </r>
    <r>
      <rPr>
        <sz val="10"/>
        <rFont val="Arial"/>
        <family val="2"/>
      </rPr>
      <t xml:space="preserve"> hover mouse over gray shading for additional information.  Yellow shaded cells indicate Data Entry.</t>
    </r>
  </si>
  <si>
    <t>Please check the current prescriptive lighting worksheet to see if proposed lighting retrofits are prescriptive in nature.  Prescriptive projects cannot use the custom worksheet and will be deemed ineligible.  For retrofit combinations that do not match prescriptive retrofit combinations, this custom incentive worksheet can be used.</t>
  </si>
  <si>
    <t>New Bulb, Fixture, or Channel</t>
  </si>
  <si>
    <r>
      <rPr>
        <sz val="8"/>
        <color theme="1"/>
        <rFont val="Arial"/>
        <family val="2"/>
      </rPr>
      <t xml:space="preserve">New </t>
    </r>
    <r>
      <rPr>
        <sz val="8"/>
        <rFont val="Arial"/>
        <family val="2"/>
      </rPr>
      <t>Fixture Count/ Length</t>
    </r>
    <r>
      <rPr>
        <sz val="8"/>
        <color indexed="12"/>
        <rFont val="Arial"/>
        <family val="2"/>
      </rPr>
      <t xml:space="preserve">
</t>
    </r>
    <r>
      <rPr>
        <sz val="8"/>
        <color indexed="39"/>
        <rFont val="Arial"/>
        <family val="2"/>
      </rPr>
      <t>&lt;= Paste COMcheck</t>
    </r>
  </si>
  <si>
    <t>This custom worksheet can be used for technologies that would otherwise be prescriptive if the project is a lighting redesign of an existing space where the fixture quantity is reduced.  A minimum 20% reduction in fixture quantity must be achieved to qualify for custom lighting redesign incentives.  Prescriptive projects using this custom worksheet will be deemed ineligible and can be resubmitted using the Prescriptive Lighting Worksheet.</t>
  </si>
  <si>
    <r>
      <rPr>
        <b/>
        <sz val="10"/>
        <rFont val="Arial"/>
        <family val="2"/>
      </rPr>
      <t xml:space="preserve">Replacement of Light Bulbs &amp; Fixtures
</t>
    </r>
    <r>
      <rPr>
        <sz val="10"/>
        <rFont val="Arial"/>
        <family val="2"/>
      </rPr>
      <t xml:space="preserve">This measure consists of replacing existing incandescent, HID, compact fluorescent, metal halide, and high or low pressure sodium fixtures or lamps with more efficient fixtures or lamps.
1. </t>
    </r>
    <r>
      <rPr>
        <b/>
        <sz val="10"/>
        <rFont val="Arial"/>
        <family val="2"/>
      </rPr>
      <t>LED Type</t>
    </r>
    <r>
      <rPr>
        <sz val="10"/>
        <rFont val="Arial"/>
        <family val="2"/>
      </rPr>
      <t xml:space="preserve">: All LED replacement lamps/bulbs must be ENERGY STAR certified, and the certification date must be entered in the table below. All replacement fixtures must be either DesignLights Consortium (DLC) listed or ENERGY STAR certified, and the DLC listing date or ENERGY STAR certification date must be entered in table below.
2. </t>
    </r>
    <r>
      <rPr>
        <b/>
        <sz val="10"/>
        <rFont val="Arial"/>
        <family val="2"/>
      </rPr>
      <t>T5 or T8 lamps</t>
    </r>
    <r>
      <rPr>
        <sz val="10"/>
        <rFont val="Arial"/>
        <family val="2"/>
      </rPr>
      <t xml:space="preserve"> must have a color rendering index (CRI) ≥ 80. The electronic ballast must be high frequency (≥ 20 kHz), UL listed, and warranted against defects for 5 years. Ballasts must have a power factor (PF) ≥ 0.90. Ballasts for 4- foot lamps must have total harmonic discharge (THD) ≤ 20% at full light output. For 2- and 3-foot lamps, ballasts must have THD ≤ 32% at full light output. T5 and T8 lamps are not required to be DLC or ENERGY STAR certified and should enter "NA" in the listing date column.
3. </t>
    </r>
    <r>
      <rPr>
        <b/>
        <sz val="10"/>
        <rFont val="Arial"/>
        <family val="2"/>
      </rPr>
      <t>Induction Type</t>
    </r>
    <r>
      <rPr>
        <sz val="10"/>
        <rFont val="Arial"/>
        <family val="2"/>
      </rPr>
      <t xml:space="preserve">: Induction type lamps/bulbs or fixtures are not required to be DLC or ENERGY STAR certified and should enter "NA" in the listing date column below.
4. </t>
    </r>
    <r>
      <rPr>
        <b/>
        <sz val="10"/>
        <rFont val="Arial"/>
        <family val="2"/>
      </rPr>
      <t>All submittals must include</t>
    </r>
    <r>
      <rPr>
        <sz val="10"/>
        <rFont val="Arial"/>
        <family val="2"/>
      </rPr>
      <t xml:space="preserve"> a) the manufacturer's specification (catalog/cut sheet), and b) a copy (or pdf) of the DLC Listing or ENERGY STAR certification for each fixture or bulb being claimed as a savings measure, and c) invoices from the contractor. A room-by-room survey or lighting plan indicating the existing fixtures and proposed fixtures must be provided for lighting projects over 30 fixtures and all delamping projects.</t>
    </r>
  </si>
  <si>
    <t>DLC Date or 
Energy Star Listing Date (LED), NA for others</t>
  </si>
  <si>
    <t>coini</t>
  </si>
  <si>
    <t>coino</t>
  </si>
  <si>
    <t>ncoini</t>
  </si>
  <si>
    <t>ncoino</t>
  </si>
  <si>
    <t>In order for a custom lighting project to be eligible for an incentive, the project must be deemed cost effective.  The method used to determine cost effectiveness is called the Societal Cost Test (SCT).  All of the information requested in the table below is required to perform the SCT.  If the custom lighting project does not pass the SCT, the incentive will show DNQ (Does Not Qualify).  Incentives are calculated at $0.06/kWh and are capped at a maximum of 50% of the measure cost.</t>
  </si>
  <si>
    <t>Rebates cannot exceed 50% of incremental measure cost.</t>
  </si>
  <si>
    <t>Business Energy Solutions</t>
  </si>
  <si>
    <t xml:space="preserve">Custom </t>
  </si>
  <si>
    <t>2023 Rebate Application</t>
  </si>
  <si>
    <t>tepbes@franklinenergy.com</t>
  </si>
  <si>
    <t>TEP Business Energy Solutions</t>
  </si>
  <si>
    <t>Tel: 1-866-473-8761</t>
  </si>
  <si>
    <t xml:space="preserve">TEP Custom Program </t>
  </si>
  <si>
    <t>TEP Custom Program</t>
  </si>
  <si>
    <t>TEP New Construction Program</t>
  </si>
  <si>
    <r>
      <t xml:space="preserve">For </t>
    </r>
    <r>
      <rPr>
        <b/>
        <sz val="14"/>
        <color indexed="17"/>
        <rFont val="Arial"/>
        <family val="2"/>
      </rPr>
      <t>HELP</t>
    </r>
    <r>
      <rPr>
        <sz val="10"/>
        <rFont val="Arial"/>
        <family val="2"/>
      </rPr>
      <t xml:space="preserve"> hover mouse over light grey shading for additional information.  Yellow shaded cells indicate Data Entry.</t>
    </r>
  </si>
  <si>
    <t>Interior Lighting Power Density Reduction</t>
  </si>
  <si>
    <t>Incentives</t>
  </si>
  <si>
    <t>In order for a New Construction Lighting Power Density (LPD) reduction project to be eligible for an incentive, lighting systems must show a minimum of 20% wattage reduction from the maximum allowed for the building/occupancy type per ASHRAE 90.1-2010.  Incentives are calculated at $0.10/kWh and are capped at a maximum of 50% of the incremental measure cost up to $75,000 per project per year.</t>
  </si>
  <si>
    <t>Submittal Requirements</t>
  </si>
  <si>
    <t>1.   Pre Application:  
      a) A preliminary set of construction documents
      b) A Preliminary ComCheck Interior Lighting Report
      c) A signed and completed Pre Application
2.  Final Application
      a) A full set of lighting plans and schedules signed and sealed by a professional engineer or architect registered in the State of Arizona.
      b) A final COMcheck Interior Lighting Report signed and sealed by a professional engineer or architect registered in the State of Arizona.
      c) Invoice(s) indicating the items installed and matching the submitted specification sheets or AIA form G702/703 format document or
          equivalent.
      d) Manufacturer's specification sheets for the fixtures installed.  Specification sheets should match invoices.  A pdf of the
           fixture submital package reviewed by the project electrical engineer and/or architect meets this requirement.
      e) A signed and completed Final Application.</t>
  </si>
  <si>
    <t>Green Box: requires numbers and or letters to be entered</t>
  </si>
  <si>
    <t>White Box: Information</t>
  </si>
  <si>
    <t>Yellow Box: Drop down menu entry</t>
  </si>
  <si>
    <t>Orange Box: Copy and paste entry</t>
  </si>
  <si>
    <t>Select Bldg Type ==&gt;</t>
  </si>
  <si>
    <t>Performing Arts Theater</t>
  </si>
  <si>
    <t>Est Incentive:</t>
  </si>
  <si>
    <t>Building Area SF ==&gt;</t>
  </si>
  <si>
    <t>Baseline KW</t>
  </si>
  <si>
    <t xml:space="preserve">Hours/Year </t>
  </si>
  <si>
    <t>Proposed KW</t>
  </si>
  <si>
    <t xml:space="preserve">ASHRAE/IESNA 90.1 Version </t>
  </si>
  <si>
    <t>Annual kWh Savings</t>
  </si>
  <si>
    <t>ASHRAE/IESNA 90.1-2010 Allowable LPD</t>
  </si>
  <si>
    <t>kw Savings</t>
  </si>
  <si>
    <t>Prorated incremental cost</t>
  </si>
  <si>
    <t>Percent Improvement over 90.1</t>
  </si>
  <si>
    <t>Installed Lighting Fixtures (Interior Only)</t>
  </si>
  <si>
    <t>Fixture Mark</t>
  </si>
  <si>
    <t>&lt;== Paste COMcheck Here (see instructions)</t>
  </si>
  <si>
    <t>Fixture Model Description</t>
  </si>
  <si>
    <r>
      <rPr>
        <b/>
        <sz val="8"/>
        <rFont val="Arial"/>
        <family val="2"/>
      </rPr>
      <t>Fixture Count or Length</t>
    </r>
    <r>
      <rPr>
        <b/>
        <sz val="8"/>
        <color indexed="12"/>
        <rFont val="Arial"/>
        <family val="2"/>
      </rPr>
      <t xml:space="preserve">
</t>
    </r>
    <r>
      <rPr>
        <b/>
        <sz val="8"/>
        <color indexed="39"/>
        <rFont val="Arial"/>
        <family val="2"/>
      </rPr>
      <t>&lt;== Paste COMcheck Here (see instructions)</t>
    </r>
  </si>
  <si>
    <r>
      <rPr>
        <b/>
        <sz val="8"/>
        <rFont val="Arial"/>
        <family val="2"/>
      </rPr>
      <t>Fixture Watts</t>
    </r>
    <r>
      <rPr>
        <b/>
        <sz val="8"/>
        <color indexed="12"/>
        <rFont val="Arial"/>
        <family val="2"/>
      </rPr>
      <t xml:space="preserve">
</t>
    </r>
    <r>
      <rPr>
        <b/>
        <sz val="8"/>
        <color indexed="39"/>
        <rFont val="Arial"/>
        <family val="2"/>
      </rPr>
      <t>&lt;== Paste COMcheck Here (see instructions)</t>
    </r>
  </si>
  <si>
    <t>Total Watts</t>
  </si>
  <si>
    <t>Fixture Location (Interior)</t>
  </si>
  <si>
    <t>max non anna Corina</t>
  </si>
  <si>
    <t>corina ss</t>
  </si>
  <si>
    <t>Control</t>
  </si>
  <si>
    <t>Aggregate Derivitave</t>
  </si>
  <si>
    <t>From Art I</t>
  </si>
  <si>
    <t>Pre W</t>
  </si>
  <si>
    <t>Post W</t>
  </si>
  <si>
    <t>CoincidentDemandSF:</t>
  </si>
  <si>
    <t>Unadjusted</t>
  </si>
  <si>
    <t>Peak hours per year</t>
  </si>
  <si>
    <t>off peak hours per year</t>
  </si>
  <si>
    <t>SuperWhy</t>
  </si>
  <si>
    <t>Adjusted</t>
  </si>
  <si>
    <t>K Boy D</t>
  </si>
  <si>
    <t>Peak kWh</t>
  </si>
  <si>
    <t>Offpeak kWh</t>
  </si>
  <si>
    <t>Texas</t>
  </si>
  <si>
    <t>Mitchell</t>
  </si>
  <si>
    <t>Bennett</t>
  </si>
  <si>
    <t>yX</t>
  </si>
  <si>
    <t>Int</t>
  </si>
  <si>
    <t>Interior Lighting Power Density
Reduction Worksheet</t>
  </si>
  <si>
    <t>Interior Installed Watts:</t>
  </si>
  <si>
    <t>Baseline kWh:</t>
  </si>
  <si>
    <t>kWh Savings:</t>
  </si>
  <si>
    <t>Installed kWh:</t>
  </si>
  <si>
    <t>% Savings:</t>
  </si>
  <si>
    <t>Rebates cannot exceed 50% of incremental measure cost or $75,000 per project per year.</t>
  </si>
  <si>
    <t>Est. Incentive:</t>
  </si>
  <si>
    <t xml:space="preserve">Estimated Incremental Cost: </t>
  </si>
  <si>
    <t>percent savings =</t>
  </si>
  <si>
    <t xml:space="preserve">Incremental cost for 10% savings </t>
  </si>
  <si>
    <t>Old - Not Used</t>
  </si>
  <si>
    <t>Incremental cost for calculated % savings</t>
  </si>
  <si>
    <t>from 2019 CNC LPD MAS</t>
  </si>
  <si>
    <t>Prorated incremental cost for savings</t>
  </si>
  <si>
    <t>Method Type:</t>
  </si>
  <si>
    <t>Building Area</t>
  </si>
  <si>
    <t>Space/Space</t>
  </si>
  <si>
    <t>90.1 VERSION</t>
  </si>
  <si>
    <t>90.1-2004 Category</t>
  </si>
  <si>
    <t>90.1 w/sf</t>
  </si>
  <si>
    <t>Automotive Facility</t>
  </si>
  <si>
    <t>Convention Center</t>
  </si>
  <si>
    <t>Court House</t>
  </si>
  <si>
    <t>Dining:  Bar Lounge/Leisure</t>
  </si>
  <si>
    <t>Dining:  Cafeteria/Fast Food</t>
  </si>
  <si>
    <t>Dining:  Family</t>
  </si>
  <si>
    <t>Dormitory</t>
  </si>
  <si>
    <t>Exercise Center</t>
  </si>
  <si>
    <t>Fire Station</t>
  </si>
  <si>
    <t>Gymnasium</t>
  </si>
  <si>
    <t>Health Care-Clinic</t>
  </si>
  <si>
    <t>Hospital</t>
  </si>
  <si>
    <t>Hotel</t>
  </si>
  <si>
    <t>Library</t>
  </si>
  <si>
    <t>Manufacturing Facility</t>
  </si>
  <si>
    <t>Motel</t>
  </si>
  <si>
    <t>Motion Picture Theater</t>
  </si>
  <si>
    <t>Multi-Family</t>
  </si>
  <si>
    <t>Museum</t>
  </si>
  <si>
    <t>Parking Garage</t>
  </si>
  <si>
    <t>Penitentiary</t>
  </si>
  <si>
    <t>Police/Fire Station</t>
  </si>
  <si>
    <t>Post Office</t>
  </si>
  <si>
    <t>Religious Building</t>
  </si>
  <si>
    <t>School/University</t>
  </si>
  <si>
    <t>Sports Arena</t>
  </si>
  <si>
    <t>Town Hall</t>
  </si>
  <si>
    <t>Transportation</t>
  </si>
  <si>
    <t>Workshop</t>
  </si>
  <si>
    <t>90.1-2007 Category</t>
  </si>
  <si>
    <t>Total Hours</t>
  </si>
  <si>
    <t>IMC</t>
  </si>
  <si>
    <t>sqft</t>
  </si>
  <si>
    <t>IMC $/sqft</t>
  </si>
  <si>
    <t>90.1-2010 Category</t>
  </si>
  <si>
    <t>pk (hours)</t>
  </si>
  <si>
    <t>off pk (hours)</t>
  </si>
  <si>
    <r>
      <t xml:space="preserve">Figure 1 - Paste Into "Column B" using a Right-Click and </t>
    </r>
    <r>
      <rPr>
        <b/>
        <sz val="12"/>
        <rFont val="Arial"/>
        <family val="2"/>
      </rPr>
      <t>"Match Destination Format"</t>
    </r>
    <r>
      <rPr>
        <b/>
        <sz val="10"/>
        <rFont val="Arial"/>
        <family val="2"/>
      </rPr>
      <t xml:space="preserve"> option</t>
    </r>
  </si>
  <si>
    <r>
      <t xml:space="preserve">Figure 2 - Paste Into "Column F" using a Right-Click and </t>
    </r>
    <r>
      <rPr>
        <b/>
        <sz val="12"/>
        <rFont val="Arial"/>
        <family val="2"/>
      </rPr>
      <t>"Match Destination Format"</t>
    </r>
    <r>
      <rPr>
        <b/>
        <sz val="10"/>
        <rFont val="Arial"/>
        <family val="2"/>
      </rPr>
      <t xml:space="preserve"> option</t>
    </r>
  </si>
  <si>
    <t>Application Version: 03/01/2023</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</si>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</sst>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
    <numFmt numFmtId="167" formatCode="[$-409]mmmm\ d\,\ yyyy;@"/>
    <numFmt numFmtId="168" formatCode="#,##0.0"/>
    <numFmt numFmtId="169" formatCode="#,##0.00000"/>
    <numFmt numFmtId="170" formatCode="0.000"/>
    <numFmt numFmtId="171" formatCode="[$-409]h:mm\ AM/PM;@"/>
    <numFmt numFmtId="172" formatCode="0.000%"/>
    <numFmt numFmtId="173" formatCode="0.00000"/>
    <numFmt numFmtId="174" formatCode="#,##0.0000_);[Red]\(#,##0.0000\)"/>
    <numFmt numFmtId="175" formatCode="#,##0.00;[Red]\(#,##0.00\)"/>
    <numFmt numFmtId="176" formatCode="#,##0.0_);[Red]\(#,##0.0\)"/>
    <numFmt numFmtId="177" formatCode="&quot;$&quot;#,##0.000_);[Red]\(&quot;$&quot;#,##0.000\)"/>
    <numFmt numFmtId="178" formatCode="0.00000000000000"/>
    <numFmt numFmtId="179" formatCode="General_)"/>
    <numFmt numFmtId="180" formatCode="&quot;$&quot;#,##0.0;\(&quot;$&quot;#,##0.0\);&quot;$&quot;#,##0.0"/>
    <numFmt numFmtId="181" formatCode="#,##0.0\x_);\(#,##0.0\x\);#,##0.0\x_);@_)"/>
    <numFmt numFmtId="182" formatCode="#,##0.0\%_);\(#,##0.0\%\);#,##0.0\%_);@_)"/>
    <numFmt numFmtId="183" formatCode="0.00000000000000000"/>
    <numFmt numFmtId="184" formatCode="0.0000000000"/>
    <numFmt numFmtId="185" formatCode="0.0000"/>
    <numFmt numFmtId="186" formatCode="0.000000000000000000"/>
    <numFmt numFmtId="187" formatCode="#,##0.0000000"/>
    <numFmt numFmtId="188" formatCode="&quot;$&quot;#,##0.0000_);[Red]\(&quot;$&quot;#,##0.0000\)"/>
    <numFmt numFmtId="189" formatCode="#,##0.000000000000000_);\(#,##0.000000000000000\)"/>
    <numFmt numFmtId="190" formatCode="0.00000000"/>
    <numFmt numFmtId="191" formatCode="0.00000000000"/>
    <numFmt numFmtId="192" formatCode="&quot;$&quot;#,##0.00000_);[Red]\(&quot;$&quot;#,##0.00000\)"/>
    <numFmt numFmtId="193" formatCode="_(* #,##0_);_(* \(#,##0\);_(* &quot;-&quot;??_);_(@_)"/>
    <numFmt numFmtId="194" formatCode="_(* #,##0.00000000_);_(* \(#,##0.00000000\);_(* &quot;-&quot;??_);_(@_)"/>
    <numFmt numFmtId="195" formatCode="_(* #,##0.00000_);_(* \(#,##0.00000\);_(* &quot;-&quot;??_);_(@_)"/>
    <numFmt numFmtId="196" formatCode="0.0000000E+00"/>
    <numFmt numFmtId="197" formatCode="0.00000E+00"/>
    <numFmt numFmtId="198" formatCode="#,##0.0000"/>
    <numFmt numFmtId="199" formatCode="0.0000E+00"/>
    <numFmt numFmtId="200" formatCode="0.0000000000000"/>
    <numFmt numFmtId="201" formatCode="0.0000000000000000"/>
    <numFmt numFmtId="202" formatCode="00000.000000"/>
  </numFmts>
  <fonts count="132">
    <font>
      <sz val="10"/>
      <name val="Arial"/>
    </font>
    <font>
      <sz val="11"/>
      <color theme="1"/>
      <name val="Calibri"/>
      <family val="2"/>
      <scheme val="minor"/>
    </font>
    <font>
      <sz val="11"/>
      <color indexed="8"/>
      <name val="Calibri"/>
      <family val="2"/>
    </font>
    <font>
      <sz val="10"/>
      <name val="Arial"/>
      <family val="2"/>
    </font>
    <font>
      <b/>
      <sz val="10"/>
      <name val="Arial"/>
      <family val="2"/>
    </font>
    <font>
      <i/>
      <sz val="10"/>
      <name val="Arial"/>
      <family val="2"/>
    </font>
    <font>
      <b/>
      <sz val="22"/>
      <name val="Arial"/>
      <family val="2"/>
    </font>
    <font>
      <sz val="12"/>
      <name val="Arial"/>
      <family val="2"/>
    </font>
    <font>
      <b/>
      <sz val="20"/>
      <name val="Arial"/>
      <family val="2"/>
    </font>
    <font>
      <b/>
      <sz val="10"/>
      <color indexed="10"/>
      <name val="Arial"/>
      <family val="2"/>
    </font>
    <font>
      <b/>
      <sz val="12"/>
      <name val="Arial"/>
      <family val="2"/>
    </font>
    <font>
      <i/>
      <sz val="9"/>
      <name val="Arial"/>
      <family val="2"/>
    </font>
    <font>
      <sz val="9"/>
      <name val="Arial"/>
      <family val="2"/>
    </font>
    <font>
      <sz val="8"/>
      <name val="Arial"/>
      <family val="2"/>
    </font>
    <font>
      <b/>
      <sz val="24"/>
      <name val="Arial"/>
      <family val="2"/>
    </font>
    <font>
      <b/>
      <sz val="10"/>
      <name val="Helv"/>
    </font>
    <font>
      <sz val="10"/>
      <name val="Helv"/>
    </font>
    <font>
      <sz val="10"/>
      <name val="Arial"/>
      <family val="2"/>
    </font>
    <font>
      <sz val="8"/>
      <color indexed="8"/>
      <name val="Arial"/>
      <family val="2"/>
    </font>
    <font>
      <b/>
      <sz val="9"/>
      <name val="Arial"/>
      <family val="2"/>
    </font>
    <font>
      <b/>
      <sz val="14"/>
      <name val="Arial"/>
      <family val="2"/>
    </font>
    <font>
      <b/>
      <i/>
      <sz val="12"/>
      <name val="Arial"/>
      <family val="2"/>
    </font>
    <font>
      <u/>
      <sz val="10"/>
      <color indexed="12"/>
      <name val="Arial"/>
      <family val="2"/>
    </font>
    <font>
      <b/>
      <sz val="20"/>
      <color indexed="9"/>
      <name val="Arial"/>
      <family val="2"/>
    </font>
    <font>
      <b/>
      <u/>
      <sz val="10"/>
      <name val="Arial"/>
      <family val="2"/>
    </font>
    <font>
      <b/>
      <i/>
      <sz val="10"/>
      <name val="Arial"/>
      <family val="2"/>
    </font>
    <font>
      <b/>
      <sz val="18"/>
      <name val="Arial"/>
      <family val="2"/>
    </font>
    <font>
      <b/>
      <sz val="8"/>
      <name val="Arial"/>
      <family val="2"/>
    </font>
    <font>
      <b/>
      <sz val="9"/>
      <color indexed="81"/>
      <name val="Tahoma"/>
      <family val="2"/>
    </font>
    <font>
      <sz val="9"/>
      <color indexed="81"/>
      <name val="Tahoma"/>
      <family val="2"/>
    </font>
    <font>
      <sz val="9"/>
      <name val="Helv"/>
    </font>
    <font>
      <sz val="8"/>
      <color indexed="39"/>
      <name val="Arial"/>
      <family val="2"/>
    </font>
    <font>
      <sz val="8"/>
      <color indexed="12"/>
      <name val="Arial"/>
      <family val="2"/>
    </font>
    <font>
      <b/>
      <i/>
      <sz val="10"/>
      <color indexed="10"/>
      <name val="Arial"/>
      <family val="2"/>
    </font>
    <font>
      <b/>
      <sz val="22"/>
      <color indexed="8"/>
      <name val="Arial"/>
      <family val="2"/>
    </font>
    <font>
      <b/>
      <i/>
      <sz val="9"/>
      <name val="Arial"/>
      <family val="2"/>
    </font>
    <font>
      <b/>
      <sz val="14"/>
      <color indexed="17"/>
      <name val="Arial"/>
      <family val="2"/>
    </font>
    <font>
      <b/>
      <sz val="26"/>
      <name val="Arial"/>
      <family val="2"/>
    </font>
    <font>
      <sz val="22"/>
      <color indexed="39"/>
      <name val="Arial"/>
      <family val="2"/>
    </font>
    <font>
      <sz val="8"/>
      <color indexed="39"/>
      <name val="Arial"/>
      <family val="2"/>
    </font>
    <font>
      <u/>
      <sz val="8"/>
      <color indexed="39"/>
      <name val="Arial"/>
      <family val="2"/>
    </font>
    <font>
      <sz val="10"/>
      <color indexed="8"/>
      <name val="Arial"/>
      <family val="2"/>
    </font>
    <font>
      <sz val="3"/>
      <name val="Arial"/>
      <family val="2"/>
    </font>
    <font>
      <sz val="3"/>
      <name val="Wingdings"/>
      <charset val="2"/>
    </font>
    <font>
      <b/>
      <sz val="3"/>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u/>
      <sz val="8"/>
      <name val="Calibri"/>
      <family val="2"/>
      <scheme val="minor"/>
    </font>
    <font>
      <sz val="9"/>
      <name val="Calibri"/>
      <family val="2"/>
      <scheme val="minor"/>
    </font>
    <font>
      <b/>
      <sz val="12"/>
      <name val="Calibri"/>
      <family val="2"/>
      <scheme val="minor"/>
    </font>
    <font>
      <sz val="8"/>
      <name val="Calibri"/>
      <family val="2"/>
      <scheme val="minor"/>
    </font>
    <font>
      <b/>
      <sz val="8"/>
      <name val="Calibri"/>
      <family val="2"/>
      <scheme val="minor"/>
    </font>
    <font>
      <sz val="10"/>
      <name val="Calibri"/>
      <family val="2"/>
      <scheme val="minor"/>
    </font>
    <font>
      <sz val="3"/>
      <name val="Calibri"/>
      <family val="2"/>
      <scheme val="minor"/>
    </font>
    <font>
      <sz val="8"/>
      <color indexed="10"/>
      <name val="Calibri"/>
      <family val="2"/>
      <scheme val="minor"/>
    </font>
    <font>
      <sz val="8"/>
      <color rgb="FFFF0000"/>
      <name val="Calibri"/>
      <family val="2"/>
      <scheme val="minor"/>
    </font>
    <font>
      <i/>
      <sz val="8"/>
      <name val="Calibri"/>
      <family val="2"/>
      <scheme val="minor"/>
    </font>
    <font>
      <sz val="12"/>
      <name val="Verdana"/>
      <family val="2"/>
    </font>
    <font>
      <sz val="8"/>
      <name val="Verdana"/>
      <family val="2"/>
    </font>
    <font>
      <sz val="8"/>
      <name val="Helv"/>
    </font>
    <font>
      <sz val="8"/>
      <name val="Times New Roman"/>
      <family val="1"/>
    </font>
    <font>
      <b/>
      <sz val="15"/>
      <color indexed="56"/>
      <name val="Calibri"/>
      <family val="2"/>
    </font>
    <font>
      <b/>
      <sz val="13"/>
      <color indexed="56"/>
      <name val="Calibri"/>
      <family val="2"/>
    </font>
    <font>
      <b/>
      <sz val="11"/>
      <color indexed="56"/>
      <name val="Calibri"/>
      <family val="2"/>
    </font>
    <font>
      <u/>
      <sz val="11"/>
      <color theme="10"/>
      <name val="Calibri"/>
      <family val="2"/>
    </font>
    <font>
      <u/>
      <sz val="7.5"/>
      <color indexed="12"/>
      <name val="Arial"/>
      <family val="2"/>
    </font>
    <font>
      <sz val="8"/>
      <name val="Palatino"/>
      <family val="1"/>
    </font>
    <font>
      <sz val="10"/>
      <color theme="1"/>
      <name val="Arial"/>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10"/>
      <name val="Times New Roman"/>
      <family val="1"/>
    </font>
    <font>
      <sz val="7"/>
      <name val="Times New Roman"/>
      <family val="1"/>
    </font>
    <font>
      <b/>
      <sz val="18"/>
      <color indexed="56"/>
      <name val="Cambria"/>
      <family val="2"/>
    </font>
    <font>
      <u/>
      <sz val="8"/>
      <color indexed="12"/>
      <name val="Helv"/>
    </font>
    <font>
      <u/>
      <sz val="22"/>
      <color indexed="12"/>
      <name val="Arial"/>
      <family val="2"/>
    </font>
    <font>
      <sz val="10"/>
      <name val="Arial MT"/>
    </font>
    <font>
      <b/>
      <sz val="18"/>
      <color indexed="62"/>
      <name val="Cambria"/>
      <family val="2"/>
    </font>
    <font>
      <b/>
      <sz val="11"/>
      <color indexed="62"/>
      <name val="Calibri"/>
      <family val="2"/>
    </font>
    <font>
      <sz val="12"/>
      <name val="Times New Roman"/>
      <family val="1"/>
    </font>
    <font>
      <u/>
      <sz val="11"/>
      <color indexed="12"/>
      <name val="Calibri"/>
      <family val="2"/>
    </font>
    <font>
      <sz val="9"/>
      <color indexed="39"/>
      <name val="Arial"/>
      <family val="2"/>
    </font>
    <font>
      <b/>
      <sz val="9"/>
      <name val="Helv"/>
    </font>
    <font>
      <b/>
      <sz val="9"/>
      <name val="Calibri"/>
      <family val="2"/>
      <scheme val="minor"/>
    </font>
    <font>
      <sz val="8"/>
      <color theme="1"/>
      <name val="Arial"/>
      <family val="2"/>
    </font>
    <font>
      <b/>
      <sz val="10"/>
      <color rgb="FFFF0000"/>
      <name val="Arial"/>
      <family val="2"/>
    </font>
    <font>
      <sz val="9"/>
      <color theme="1"/>
      <name val="Calibri"/>
      <family val="2"/>
    </font>
    <font>
      <sz val="11"/>
      <color theme="1"/>
      <name val="Arial"/>
      <family val="2"/>
    </font>
    <font>
      <b/>
      <sz val="22"/>
      <color indexed="8"/>
      <name val="Times New Roman"/>
      <family val="1"/>
    </font>
    <font>
      <sz val="10"/>
      <color theme="1"/>
      <name val="Calibri"/>
      <family val="2"/>
      <scheme val="minor"/>
    </font>
    <font>
      <sz val="10"/>
      <name val="Arial"/>
      <family val="2"/>
    </font>
    <font>
      <u/>
      <sz val="10"/>
      <color theme="10"/>
      <name val="Helv"/>
    </font>
    <font>
      <sz val="10"/>
      <name val="MS Sans Serif"/>
      <family val="2"/>
    </font>
    <font>
      <u/>
      <sz val="11"/>
      <color theme="10"/>
      <name val="Palatino Linotype"/>
      <family val="2"/>
    </font>
    <font>
      <sz val="9"/>
      <color indexed="8"/>
      <name val="Calibri"/>
      <family val="2"/>
    </font>
    <font>
      <u/>
      <sz val="10"/>
      <color theme="10"/>
      <name val="Arial"/>
      <family val="2"/>
    </font>
    <font>
      <u/>
      <sz val="12"/>
      <color theme="10"/>
      <name val="Arial"/>
      <family val="2"/>
    </font>
    <font>
      <b/>
      <sz val="11"/>
      <color theme="0"/>
      <name val="Arial"/>
      <family val="2"/>
    </font>
    <font>
      <b/>
      <sz val="14"/>
      <color theme="0"/>
      <name val="Arial"/>
      <family val="2"/>
    </font>
    <font>
      <b/>
      <sz val="16"/>
      <name val="Arial"/>
      <family val="2"/>
    </font>
    <font>
      <sz val="8.5"/>
      <name val="Arial"/>
      <family val="2"/>
    </font>
    <font>
      <b/>
      <i/>
      <sz val="11"/>
      <name val="Arial"/>
      <family val="2"/>
    </font>
    <font>
      <sz val="9"/>
      <color rgb="FFFF0000"/>
      <name val="Arial"/>
      <family val="2"/>
    </font>
    <font>
      <u/>
      <sz val="10"/>
      <name val="Arial"/>
      <family val="2"/>
    </font>
    <font>
      <b/>
      <sz val="8"/>
      <color rgb="FF0000FF"/>
      <name val="Arial"/>
      <family val="2"/>
    </font>
    <font>
      <b/>
      <sz val="8"/>
      <color indexed="12"/>
      <name val="Arial"/>
      <family val="2"/>
    </font>
    <font>
      <b/>
      <sz val="8"/>
      <color indexed="39"/>
      <name val="Arial"/>
      <family val="2"/>
    </font>
    <font>
      <i/>
      <sz val="8"/>
      <name val="Arial"/>
      <family val="2"/>
    </font>
    <font>
      <sz val="10"/>
      <color indexed="8"/>
      <name val="Wingdings"/>
      <charset val="2"/>
    </font>
    <font>
      <sz val="10"/>
      <name val="Wingdings"/>
      <charset val="2"/>
    </font>
    <font>
      <i/>
      <vertAlign val="superscript"/>
      <sz val="10"/>
      <name val="Wingdings"/>
      <charset val="2"/>
    </font>
    <font>
      <b/>
      <sz val="10"/>
      <name val="Wingdings"/>
      <charset val="2"/>
    </font>
    <font>
      <b/>
      <sz val="10"/>
      <color indexed="8"/>
      <name val="Arial"/>
      <family val="2"/>
    </font>
    <font>
      <b/>
      <sz val="10"/>
      <color indexed="8"/>
      <name val="Wingdings"/>
      <charset val="2"/>
    </font>
    <font>
      <sz val="10"/>
      <color indexed="12"/>
      <name val="Arial"/>
      <family val="2"/>
    </font>
    <font>
      <sz val="8"/>
      <name val="Helvetica"/>
      <family val="2"/>
    </font>
  </fonts>
  <fills count="4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3"/>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6"/>
        <bgColor indexed="64"/>
      </patternFill>
    </fill>
    <fill>
      <patternFill patternType="solid">
        <fgColor indexed="8"/>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43"/>
      </patternFill>
    </fill>
    <fill>
      <patternFill patternType="solid">
        <fgColor indexed="17"/>
      </patternFill>
    </fill>
    <fill>
      <patternFill patternType="solid">
        <fgColor indexed="63"/>
        <bgColor indexed="64"/>
      </patternFill>
    </fill>
    <fill>
      <patternFill patternType="solid">
        <fgColor rgb="FF92D050"/>
        <bgColor indexed="64"/>
      </patternFill>
    </fill>
    <fill>
      <patternFill patternType="solid">
        <fgColor theme="0"/>
        <bgColor indexed="64"/>
      </patternFill>
    </fill>
    <fill>
      <patternFill patternType="solid">
        <fgColor indexed="54"/>
      </patternFill>
    </fill>
    <fill>
      <patternFill patternType="solid">
        <fgColor rgb="FFFFFFCC"/>
        <bgColor indexed="64"/>
      </patternFill>
    </fill>
    <fill>
      <patternFill patternType="solid">
        <fgColor theme="1"/>
        <bgColor indexed="64"/>
      </patternFill>
    </fill>
    <fill>
      <patternFill patternType="solid">
        <fgColor theme="4"/>
        <bgColor indexed="64"/>
      </patternFill>
    </fill>
    <fill>
      <patternFill patternType="solid">
        <fgColor rgb="FFC0C0C0"/>
        <bgColor indexed="64"/>
      </patternFill>
    </fill>
    <fill>
      <patternFill patternType="solid">
        <fgColor rgb="FFEBF1DE"/>
        <bgColor indexed="64"/>
      </patternFill>
    </fill>
    <fill>
      <patternFill patternType="solid">
        <fgColor rgb="FF99CC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69696"/>
        <bgColor indexed="64"/>
      </patternFill>
    </fill>
    <fill>
      <patternFill patternType="solid">
        <fgColor rgb="FFFFFFFF"/>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right/>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bottom style="medium">
        <color indexed="49"/>
      </bottom>
      <diagonal/>
    </border>
    <border>
      <left/>
      <right/>
      <top style="double">
        <color indexed="0"/>
      </top>
      <bottom/>
      <diagonal/>
    </border>
    <border>
      <left style="thin">
        <color indexed="64"/>
      </left>
      <right style="thin">
        <color indexed="64"/>
      </right>
      <top style="double">
        <color indexed="64"/>
      </top>
      <bottom style="thin">
        <color indexed="64"/>
      </bottom>
      <diagonal/>
    </border>
    <border>
      <left style="thin">
        <color indexed="64"/>
      </left>
      <right/>
      <top style="dashed">
        <color indexed="64"/>
      </top>
      <bottom/>
      <diagonal/>
    </border>
    <border>
      <left/>
      <right/>
      <top style="dashed">
        <color indexed="64"/>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1093">
    <xf numFmtId="0" fontId="0" fillId="0" borderId="0">
      <alignment horizontal="left"/>
    </xf>
    <xf numFmtId="0" fontId="57" fillId="0" borderId="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3" fillId="0" borderId="0"/>
    <xf numFmtId="0" fontId="3" fillId="0" borderId="0"/>
    <xf numFmtId="0" fontId="68" fillId="0" borderId="0" applyFill="0"/>
    <xf numFmtId="43" fontId="3" fillId="0" borderId="0" applyFont="0" applyFill="0" applyBorder="0" applyAlignment="0" applyProtection="0"/>
    <xf numFmtId="44" fontId="3" fillId="0" borderId="0" applyFont="0" applyFill="0" applyBorder="0" applyAlignment="0" applyProtection="0"/>
    <xf numFmtId="0" fontId="69" fillId="0" borderId="0"/>
    <xf numFmtId="0" fontId="16" fillId="0" borderId="0"/>
    <xf numFmtId="9" fontId="6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 fillId="0" borderId="0"/>
    <xf numFmtId="0" fontId="57" fillId="0" borderId="0"/>
    <xf numFmtId="0" fontId="57" fillId="0" borderId="0"/>
    <xf numFmtId="0" fontId="57" fillId="0" borderId="0"/>
    <xf numFmtId="0" fontId="57"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3" fillId="0" borderId="0"/>
    <xf numFmtId="0" fontId="3" fillId="0" borderId="0"/>
    <xf numFmtId="0" fontId="3" fillId="0" borderId="0"/>
    <xf numFmtId="0" fontId="3" fillId="0" borderId="0"/>
    <xf numFmtId="0" fontId="3" fillId="0" borderId="0"/>
    <xf numFmtId="0" fontId="57"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71" fillId="0" borderId="32" applyNumberFormat="0" applyFont="0" applyFill="0" applyAlignment="0" applyProtection="0"/>
    <xf numFmtId="179" fontId="3" fillId="0" borderId="43" applyNumberFormat="0" applyFill="0" applyAlignment="0" applyProtection="0"/>
    <xf numFmtId="179" fontId="3" fillId="0" borderId="43" applyNumberFormat="0" applyFill="0" applyAlignment="0" applyProtection="0"/>
    <xf numFmtId="179" fontId="3" fillId="0" borderId="43" applyNumberFormat="0" applyFill="0" applyAlignment="0" applyProtection="0"/>
    <xf numFmtId="179" fontId="3" fillId="0" borderId="43" applyNumberFormat="0" applyFill="0" applyAlignment="0" applyProtection="0"/>
    <xf numFmtId="179" fontId="3" fillId="0" borderId="43" applyNumberFormat="0" applyFill="0" applyAlignment="0" applyProtection="0"/>
    <xf numFmtId="179" fontId="3" fillId="0" borderId="43" applyNumberFormat="0" applyFill="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0" fontId="48" fillId="15"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71" fillId="0" borderId="0" applyFont="0" applyFill="0" applyBorder="0" applyAlignment="0" applyProtection="0">
      <protection locked="0"/>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5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7" fillId="0" borderId="0" applyFont="0" applyFill="0" applyBorder="0" applyAlignment="0" applyProtection="0"/>
    <xf numFmtId="179" fontId="71" fillId="0" borderId="0" applyFont="0" applyFill="0" applyBorder="0" applyProtection="0">
      <alignment horizontal="right"/>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3" fillId="0" borderId="3"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45"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181" fontId="77" fillId="0" borderId="0" applyFont="0" applyFill="0" applyBorder="0" applyProtection="0">
      <alignment horizontal="right"/>
    </xf>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 fillId="0" borderId="0"/>
    <xf numFmtId="0" fontId="3" fillId="0" borderId="0"/>
    <xf numFmtId="0" fontId="57" fillId="0" borderId="0"/>
    <xf numFmtId="0" fontId="57" fillId="0" borderId="0"/>
    <xf numFmtId="0" fontId="57"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7"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57" fillId="0" borderId="0"/>
    <xf numFmtId="0" fontId="57" fillId="0" borderId="0"/>
    <xf numFmtId="0" fontId="57" fillId="0" borderId="0"/>
    <xf numFmtId="0" fontId="57" fillId="0" borderId="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175" fontId="41" fillId="2" borderId="0">
      <alignment horizontal="right"/>
    </xf>
    <xf numFmtId="40" fontId="79" fillId="17" borderId="0">
      <alignment horizontal="right"/>
    </xf>
    <xf numFmtId="40" fontId="79" fillId="17" borderId="0">
      <alignment horizontal="right"/>
    </xf>
    <xf numFmtId="0" fontId="80" fillId="10" borderId="0">
      <alignment horizontal="center"/>
    </xf>
    <xf numFmtId="0" fontId="81" fillId="17" borderId="0">
      <alignment horizontal="right"/>
    </xf>
    <xf numFmtId="0" fontId="81" fillId="17" borderId="0">
      <alignment horizontal="right"/>
    </xf>
    <xf numFmtId="0" fontId="82" fillId="32" borderId="26"/>
    <xf numFmtId="0" fontId="83" fillId="17" borderId="26"/>
    <xf numFmtId="0" fontId="83" fillId="17" borderId="26"/>
    <xf numFmtId="0" fontId="83" fillId="0" borderId="0" applyBorder="0">
      <alignment horizontal="centerContinuous"/>
    </xf>
    <xf numFmtId="0" fontId="84" fillId="32" borderId="0" applyBorder="0">
      <alignment horizontal="centerContinuous"/>
    </xf>
    <xf numFmtId="0" fontId="85" fillId="0" borderId="0" applyFill="0" applyBorder="0" applyProtection="0">
      <alignment horizontal="left"/>
    </xf>
    <xf numFmtId="0" fontId="86" fillId="0" borderId="0" applyFill="0" applyBorder="0" applyProtection="0">
      <alignment horizontal="lef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9" fontId="3" fillId="0" borderId="0" applyFont="0" applyFill="0" applyBorder="0" applyAlignment="0" applyProtection="0"/>
    <xf numFmtId="182" fontId="71" fillId="0" borderId="0" applyFont="0" applyFill="0" applyBorder="0" applyProtection="0">
      <alignment horizontal="right"/>
    </xf>
    <xf numFmtId="0" fontId="87" fillId="33" borderId="0" applyNumberFormat="0" applyFont="0" applyBorder="0" applyAlignment="0" applyProtection="0"/>
    <xf numFmtId="0" fontId="19" fillId="0" borderId="0" applyFill="0" applyBorder="0" applyProtection="0">
      <alignment horizontal="center" vertical="center"/>
    </xf>
    <xf numFmtId="0" fontId="19" fillId="0" borderId="0" applyFill="0" applyBorder="0" applyProtection="0"/>
    <xf numFmtId="0" fontId="4" fillId="0" borderId="0" applyFill="0" applyBorder="0" applyProtection="0">
      <alignment horizontal="left"/>
    </xf>
    <xf numFmtId="0" fontId="88" fillId="0" borderId="0" applyFill="0" applyBorder="0" applyProtection="0">
      <alignment horizontal="left" vertical="top"/>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9" fontId="71" fillId="0" borderId="0" applyFont="0" applyFill="0" applyBorder="0" applyProtection="0">
      <alignment horizontal="right"/>
    </xf>
    <xf numFmtId="0" fontId="3" fillId="0" borderId="0"/>
    <xf numFmtId="0" fontId="57" fillId="0" borderId="0"/>
    <xf numFmtId="0" fontId="3" fillId="0" borderId="0"/>
    <xf numFmtId="44" fontId="57" fillId="0" borderId="0" applyFont="0" applyFill="0" applyBorder="0" applyAlignment="0" applyProtection="0"/>
    <xf numFmtId="44" fontId="57" fillId="0" borderId="0" applyFont="0" applyFill="0" applyBorder="0" applyAlignment="0" applyProtection="0"/>
    <xf numFmtId="0" fontId="75" fillId="0" borderId="0" applyNumberFormat="0" applyFill="0" applyBorder="0" applyAlignment="0" applyProtection="0">
      <alignment vertical="top"/>
      <protection locked="0"/>
    </xf>
    <xf numFmtId="0" fontId="57" fillId="0" borderId="0"/>
    <xf numFmtId="0" fontId="57" fillId="0" borderId="0"/>
    <xf numFmtId="44" fontId="3" fillId="0" borderId="0" applyFont="0" applyFill="0" applyBorder="0" applyAlignment="0" applyProtection="0"/>
    <xf numFmtId="44" fontId="3" fillId="0" borderId="0" applyFont="0" applyFill="0" applyBorder="0" applyAlignment="0" applyProtection="0"/>
    <xf numFmtId="0" fontId="22"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44" fontId="2"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1" borderId="0" applyNumberFormat="0" applyBorder="0" applyAlignment="0" applyProtection="0"/>
    <xf numFmtId="0" fontId="2" fillId="6" borderId="0" applyNumberFormat="0" applyBorder="0" applyAlignment="0" applyProtection="0"/>
    <xf numFmtId="0" fontId="2" fillId="31" borderId="0" applyNumberFormat="0" applyBorder="0" applyAlignment="0" applyProtection="0"/>
    <xf numFmtId="0" fontId="45" fillId="9" borderId="0" applyNumberFormat="0" applyBorder="0" applyAlignment="0" applyProtection="0"/>
    <xf numFmtId="0" fontId="45" fillId="31"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9" borderId="0" applyNumberFormat="0" applyBorder="0" applyAlignment="0" applyProtection="0"/>
    <xf numFmtId="0" fontId="45" fillId="36" borderId="0" applyNumberFormat="0" applyBorder="0" applyAlignment="0" applyProtection="0"/>
    <xf numFmtId="0" fontId="47" fillId="2" borderId="1" applyNumberFormat="0" applyAlignment="0" applyProtection="0"/>
    <xf numFmtId="43" fontId="2" fillId="0" borderId="0" applyFont="0" applyFill="0" applyBorder="0" applyAlignment="0" applyProtection="0"/>
    <xf numFmtId="3" fontId="3" fillId="0" borderId="0" applyFont="0" applyFill="0" applyBorder="0" applyAlignment="0" applyProtection="0"/>
    <xf numFmtId="44" fontId="7" fillId="0" borderId="0" applyFont="0" applyFill="0" applyBorder="0" applyAlignment="0" applyProtection="0"/>
    <xf numFmtId="44" fontId="87"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0" fontId="26" fillId="0" borderId="0" applyNumberFormat="0" applyFont="0" applyFill="0" applyAlignment="0" applyProtection="0"/>
    <xf numFmtId="0" fontId="10" fillId="0" borderId="0" applyNumberFormat="0" applyFont="0" applyFill="0" applyAlignment="0" applyProtection="0"/>
    <xf numFmtId="0" fontId="94" fillId="0" borderId="50"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51" fillId="31" borderId="1" applyNumberFormat="0" applyAlignment="0" applyProtection="0"/>
    <xf numFmtId="0" fontId="16" fillId="0" borderId="0"/>
    <xf numFmtId="0" fontId="92"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16" fillId="0" borderId="0"/>
    <xf numFmtId="0" fontId="3" fillId="0" borderId="0">
      <alignment horizontal="left"/>
    </xf>
    <xf numFmtId="0" fontId="3" fillId="0" borderId="0">
      <alignment horizontal="left"/>
    </xf>
    <xf numFmtId="0" fontId="3" fillId="0" borderId="0">
      <alignment horizontal="left"/>
    </xf>
    <xf numFmtId="0" fontId="3" fillId="0" borderId="0"/>
    <xf numFmtId="0" fontId="3" fillId="0" borderId="0">
      <alignment horizontal="left"/>
    </xf>
    <xf numFmtId="0" fontId="7" fillId="0" borderId="0"/>
    <xf numFmtId="0" fontId="2" fillId="0" borderId="0"/>
    <xf numFmtId="0" fontId="7" fillId="0" borderId="0"/>
    <xf numFmtId="0" fontId="3" fillId="0" borderId="0">
      <alignment horizontal="left"/>
    </xf>
    <xf numFmtId="0" fontId="3" fillId="0" borderId="0">
      <alignment horizontal="left"/>
    </xf>
    <xf numFmtId="0" fontId="2" fillId="0" borderId="0"/>
    <xf numFmtId="0" fontId="3" fillId="0" borderId="0">
      <alignment horizontal="left"/>
    </xf>
    <xf numFmtId="0" fontId="3" fillId="0" borderId="0">
      <alignment horizontal="left"/>
    </xf>
    <xf numFmtId="0" fontId="2" fillId="0" borderId="0"/>
    <xf numFmtId="0" fontId="3" fillId="0" borderId="0">
      <alignment horizontal="left"/>
    </xf>
    <xf numFmtId="0" fontId="92" fillId="0" borderId="0"/>
    <xf numFmtId="0" fontId="92" fillId="0" borderId="0"/>
    <xf numFmtId="0" fontId="92" fillId="0" borderId="0"/>
    <xf numFmtId="0" fontId="95" fillId="4" borderId="5" applyNumberFormat="0" applyFont="0" applyAlignment="0" applyProtection="0"/>
    <xf numFmtId="0" fontId="54" fillId="2" borderId="6" applyNumberFormat="0" applyAlignment="0" applyProtection="0"/>
    <xf numFmtId="175" fontId="41" fillId="2" borderId="0">
      <alignment horizontal="right"/>
    </xf>
    <xf numFmtId="0" fontId="80" fillId="10" borderId="0">
      <alignment horizontal="center"/>
    </xf>
    <xf numFmtId="0" fontId="82" fillId="32" borderId="26"/>
    <xf numFmtId="0" fontId="83" fillId="17" borderId="26"/>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0" fontId="93" fillId="0" borderId="0" applyNumberFormat="0" applyFill="0" applyBorder="0" applyAlignment="0" applyProtection="0"/>
    <xf numFmtId="0" fontId="3" fillId="0" borderId="51" applyNumberFormat="0" applyFont="0" applyBorder="0" applyAlignment="0" applyProtection="0"/>
    <xf numFmtId="0" fontId="1" fillId="0" borderId="0"/>
    <xf numFmtId="0" fontId="1" fillId="0" borderId="0"/>
    <xf numFmtId="0" fontId="71" fillId="0" borderId="32" applyNumberFormat="0" applyFont="0" applyFill="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0" fontId="47" fillId="6"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3" fillId="0" borderId="0" applyFont="0" applyFill="0" applyBorder="0" applyAlignment="0" applyProtection="0"/>
    <xf numFmtId="44" fontId="3" fillId="0" borderId="0" applyFont="0" applyFill="0" applyBorder="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51" fillId="3" borderId="1" applyNumberFormat="0" applyAlignment="0" applyProtection="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16"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54" fillId="6" borderId="6" applyNumberFormat="0" applyAlignment="0" applyProtection="0"/>
    <xf numFmtId="0" fontId="104" fillId="0" borderId="0" applyBorder="0">
      <alignment horizontal="centerContinuous"/>
    </xf>
    <xf numFmtId="9" fontId="10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0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9" fontId="1" fillId="0" borderId="0" applyFont="0" applyFill="0" applyBorder="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44" fontId="1" fillId="0" borderId="0" applyFont="0" applyFill="0" applyBorder="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43" fontId="1" fillId="0" borderId="0" applyFont="0" applyFill="0" applyBorder="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1" fillId="0" borderId="0"/>
    <xf numFmtId="0" fontId="106" fillId="0" borderId="0">
      <alignment horizontal="left"/>
    </xf>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6" fillId="0" borderId="0">
      <alignment horizontal="left"/>
    </xf>
    <xf numFmtId="0" fontId="106" fillId="0" borderId="0">
      <alignment horizontal="left"/>
    </xf>
    <xf numFmtId="0" fontId="106" fillId="0" borderId="0">
      <alignment horizontal="left"/>
    </xf>
    <xf numFmtId="0" fontId="106" fillId="0" borderId="0">
      <alignment horizontal="left"/>
    </xf>
    <xf numFmtId="0" fontId="106" fillId="0" borderId="0">
      <alignment horizontal="left"/>
    </xf>
    <xf numFmtId="44" fontId="16" fillId="0" borderId="0" applyFont="0" applyFill="0" applyBorder="0" applyAlignment="0" applyProtection="0"/>
    <xf numFmtId="0" fontId="107" fillId="0" borderId="0" applyNumberFormat="0" applyFill="0" applyBorder="0" applyAlignment="0" applyProtection="0">
      <alignment vertical="top"/>
      <protection locked="0"/>
    </xf>
    <xf numFmtId="0" fontId="3" fillId="0" borderId="0"/>
    <xf numFmtId="0" fontId="108" fillId="0" borderId="0"/>
    <xf numFmtId="43" fontId="3" fillId="0" borderId="0" applyFont="0" applyFill="0" applyBorder="0" applyAlignment="0" applyProtection="0"/>
    <xf numFmtId="43" fontId="3"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8" fillId="0" borderId="0" applyFont="0" applyFill="0" applyBorder="0" applyAlignment="0" applyProtection="0"/>
    <xf numFmtId="44" fontId="3" fillId="0" borderId="0" applyFont="0" applyFill="0" applyBorder="0" applyAlignment="0" applyProtection="0"/>
    <xf numFmtId="0" fontId="22"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3" fillId="0" borderId="0"/>
    <xf numFmtId="0" fontId="3" fillId="0" borderId="0"/>
    <xf numFmtId="0" fontId="16" fillId="0" borderId="0"/>
    <xf numFmtId="0" fontId="108" fillId="0" borderId="0"/>
    <xf numFmtId="0" fontId="1" fillId="0" borderId="0"/>
    <xf numFmtId="0" fontId="3" fillId="0" borderId="0"/>
    <xf numFmtId="0" fontId="16" fillId="0" borderId="0"/>
    <xf numFmtId="0" fontId="108" fillId="0" borderId="0"/>
    <xf numFmtId="0" fontId="16" fillId="0" borderId="0"/>
    <xf numFmtId="0" fontId="16" fillId="0" borderId="0"/>
    <xf numFmtId="0" fontId="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05"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78"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5" fillId="0" borderId="0" applyFont="0" applyFill="0" applyBorder="0" applyAlignment="0" applyProtection="0"/>
    <xf numFmtId="0" fontId="3" fillId="0" borderId="0" applyNumberFormat="0" applyFill="0" applyBorder="0" applyAlignment="0" applyProtection="0"/>
    <xf numFmtId="0" fontId="3" fillId="0" borderId="0"/>
    <xf numFmtId="0" fontId="1" fillId="0" borderId="0"/>
    <xf numFmtId="44" fontId="3"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 fillId="0" borderId="0"/>
    <xf numFmtId="44" fontId="16" fillId="0" borderId="0" applyFont="0" applyFill="0" applyBorder="0" applyAlignment="0" applyProtection="0"/>
    <xf numFmtId="44" fontId="16" fillId="0" borderId="0" applyFont="0" applyFill="0" applyBorder="0" applyAlignment="0" applyProtection="0"/>
    <xf numFmtId="0" fontId="111" fillId="0" borderId="0" applyNumberFormat="0" applyFill="0" applyBorder="0" applyAlignment="0" applyProtection="0">
      <alignment horizontal="left"/>
    </xf>
    <xf numFmtId="0" fontId="16" fillId="0" borderId="0"/>
    <xf numFmtId="0" fontId="3" fillId="0" borderId="0"/>
    <xf numFmtId="0" fontId="92" fillId="0" borderId="0"/>
    <xf numFmtId="0" fontId="16" fillId="0" borderId="0"/>
    <xf numFmtId="0" fontId="3" fillId="0" borderId="0"/>
  </cellStyleXfs>
  <cellXfs count="938">
    <xf numFmtId="0" fontId="0" fillId="0" borderId="0" xfId="0">
      <alignment horizontal="left"/>
    </xf>
    <xf numFmtId="14" fontId="13" fillId="18" borderId="11" xfId="0" applyNumberFormat="1" applyFont="1" applyFill="1" applyBorder="1" applyAlignment="1" applyProtection="1">
      <alignment horizontal="center" vertical="center" wrapText="1"/>
      <protection locked="0"/>
    </xf>
    <xf numFmtId="8" fontId="13" fillId="17" borderId="12" xfId="0" applyNumberFormat="1" applyFont="1" applyFill="1" applyBorder="1" applyAlignment="1" applyProtection="1">
      <alignment horizontal="center" vertical="center" wrapText="1"/>
      <protection hidden="1"/>
    </xf>
    <xf numFmtId="3" fontId="13" fillId="17" borderId="12" xfId="0" applyNumberFormat="1" applyFont="1" applyFill="1" applyBorder="1" applyAlignment="1" applyProtection="1">
      <alignment horizontal="center" vertical="center" wrapText="1"/>
      <protection hidden="1"/>
    </xf>
    <xf numFmtId="14" fontId="13" fillId="17" borderId="13" xfId="0" applyNumberFormat="1" applyFont="1" applyFill="1" applyBorder="1" applyAlignment="1" applyProtection="1">
      <alignment horizontal="center" vertical="center" wrapText="1"/>
      <protection hidden="1"/>
    </xf>
    <xf numFmtId="0" fontId="13" fillId="17" borderId="13" xfId="0" applyFont="1" applyFill="1" applyBorder="1" applyAlignment="1" applyProtection="1">
      <alignment vertical="center"/>
      <protection hidden="1"/>
    </xf>
    <xf numFmtId="0" fontId="13" fillId="17" borderId="13" xfId="0" applyFont="1" applyFill="1" applyBorder="1" applyAlignment="1" applyProtection="1">
      <alignment horizontal="center" vertical="center" wrapText="1"/>
      <protection hidden="1"/>
    </xf>
    <xf numFmtId="0" fontId="13" fillId="17" borderId="12" xfId="0" applyFont="1" applyFill="1" applyBorder="1" applyAlignment="1" applyProtection="1">
      <alignment horizontal="center" vertical="center" wrapText="1"/>
      <protection hidden="1"/>
    </xf>
    <xf numFmtId="40" fontId="19" fillId="17" borderId="0" xfId="0" quotePrefix="1" applyNumberFormat="1" applyFont="1" applyFill="1" applyAlignment="1" applyProtection="1">
      <alignment horizontal="left" vertical="center" wrapText="1"/>
      <protection hidden="1"/>
    </xf>
    <xf numFmtId="8" fontId="13" fillId="18" borderId="17" xfId="0" applyNumberFormat="1" applyFont="1" applyFill="1" applyBorder="1" applyAlignment="1" applyProtection="1">
      <alignment horizontal="center" vertical="center" wrapText="1"/>
      <protection locked="0"/>
    </xf>
    <xf numFmtId="168" fontId="13" fillId="18" borderId="17" xfId="0" applyNumberFormat="1" applyFont="1" applyFill="1" applyBorder="1" applyAlignment="1" applyProtection="1">
      <alignment horizontal="center" vertical="center" wrapText="1"/>
      <protection locked="0"/>
    </xf>
    <xf numFmtId="3" fontId="13" fillId="18" borderId="17" xfId="0" applyNumberFormat="1" applyFont="1" applyFill="1" applyBorder="1" applyAlignment="1" applyProtection="1">
      <alignment horizontal="center" vertical="center" wrapText="1"/>
      <protection locked="0"/>
    </xf>
    <xf numFmtId="164" fontId="13" fillId="18" borderId="17" xfId="0" applyNumberFormat="1" applyFont="1" applyFill="1" applyBorder="1" applyAlignment="1" applyProtection="1">
      <alignment horizontal="center" vertical="center" wrapText="1"/>
      <protection locked="0"/>
    </xf>
    <xf numFmtId="1" fontId="13" fillId="18" borderId="17" xfId="0" applyNumberFormat="1" applyFont="1" applyFill="1" applyBorder="1" applyAlignment="1" applyProtection="1">
      <alignment horizontal="center" vertical="center" wrapText="1"/>
      <protection locked="0"/>
    </xf>
    <xf numFmtId="49" fontId="13" fillId="18" borderId="17" xfId="0" applyNumberFormat="1" applyFont="1" applyFill="1" applyBorder="1" applyAlignment="1" applyProtection="1">
      <alignment horizontal="center" vertical="center" wrapText="1"/>
      <protection locked="0"/>
    </xf>
    <xf numFmtId="0" fontId="3" fillId="17" borderId="0" xfId="0" applyFont="1" applyFill="1" applyAlignment="1" applyProtection="1">
      <protection hidden="1"/>
    </xf>
    <xf numFmtId="0" fontId="3" fillId="17" borderId="0" xfId="0" applyFont="1" applyFill="1" applyAlignment="1">
      <alignment horizontal="left" vertical="top" wrapText="1"/>
    </xf>
    <xf numFmtId="0" fontId="3" fillId="17" borderId="0" xfId="0" applyFont="1" applyFill="1" applyAlignment="1">
      <alignment vertical="top" wrapText="1"/>
    </xf>
    <xf numFmtId="0" fontId="3" fillId="17" borderId="0" xfId="0" applyFont="1" applyFill="1" applyAlignment="1">
      <alignment horizontal="left" vertical="top"/>
    </xf>
    <xf numFmtId="0" fontId="3" fillId="17" borderId="0" xfId="0" applyFont="1" applyFill="1" applyProtection="1">
      <alignment horizontal="left"/>
      <protection hidden="1"/>
    </xf>
    <xf numFmtId="0" fontId="3" fillId="0" borderId="10" xfId="0" applyFont="1" applyBorder="1" applyAlignment="1">
      <alignment horizontal="center" vertical="center" wrapText="1"/>
    </xf>
    <xf numFmtId="14" fontId="3" fillId="0" borderId="10" xfId="0" applyNumberFormat="1" applyFont="1" applyBorder="1" applyAlignment="1">
      <alignment horizontal="center" vertical="center" wrapText="1"/>
    </xf>
    <xf numFmtId="0" fontId="3" fillId="0" borderId="0" xfId="0" applyFont="1">
      <alignment horizontal="left"/>
    </xf>
    <xf numFmtId="0" fontId="0" fillId="17" borderId="0" xfId="0" applyFill="1" applyProtection="1">
      <alignment horizontal="left"/>
      <protection hidden="1"/>
    </xf>
    <xf numFmtId="0" fontId="0" fillId="17" borderId="0" xfId="0" applyFill="1" applyProtection="1">
      <alignment horizontal="left"/>
      <protection locked="0"/>
    </xf>
    <xf numFmtId="0" fontId="17" fillId="17" borderId="0" xfId="0" applyFont="1" applyFill="1">
      <alignment horizontal="left"/>
    </xf>
    <xf numFmtId="0" fontId="0" fillId="19" borderId="0" xfId="0" applyFill="1" applyProtection="1">
      <alignment horizontal="left"/>
      <protection locked="0"/>
    </xf>
    <xf numFmtId="0" fontId="0" fillId="19" borderId="0" xfId="0" applyFill="1">
      <alignment horizontal="left"/>
    </xf>
    <xf numFmtId="0" fontId="0" fillId="17" borderId="0" xfId="0" applyFill="1">
      <alignment horizontal="left"/>
    </xf>
    <xf numFmtId="0" fontId="17" fillId="19" borderId="0" xfId="0" applyFont="1" applyFill="1" applyProtection="1">
      <alignment horizontal="left"/>
      <protection hidden="1"/>
    </xf>
    <xf numFmtId="0" fontId="17" fillId="19" borderId="0" xfId="0" applyFont="1" applyFill="1">
      <alignment horizontal="left"/>
    </xf>
    <xf numFmtId="0" fontId="25" fillId="19" borderId="0" xfId="0" applyFont="1" applyFill="1">
      <alignment horizontal="left"/>
    </xf>
    <xf numFmtId="0" fontId="4" fillId="17" borderId="0" xfId="0" applyFont="1" applyFill="1">
      <alignment horizontal="left"/>
    </xf>
    <xf numFmtId="0" fontId="4" fillId="17" borderId="0" xfId="0" quotePrefix="1" applyFont="1" applyFill="1" applyAlignment="1">
      <alignment horizontal="right"/>
    </xf>
    <xf numFmtId="0" fontId="22" fillId="17" borderId="0" xfId="0" quotePrefix="1" applyFont="1" applyFill="1" applyAlignment="1"/>
    <xf numFmtId="0" fontId="0" fillId="17" borderId="19" xfId="0" applyFill="1" applyBorder="1">
      <alignment horizontal="left"/>
    </xf>
    <xf numFmtId="0" fontId="0" fillId="17" borderId="20" xfId="0" applyFill="1" applyBorder="1">
      <alignment horizontal="left"/>
    </xf>
    <xf numFmtId="0" fontId="0" fillId="17" borderId="21" xfId="0" applyFill="1" applyBorder="1">
      <alignment horizontal="left"/>
    </xf>
    <xf numFmtId="0" fontId="4" fillId="17" borderId="0" xfId="0" applyFont="1" applyFill="1" applyProtection="1">
      <alignment horizontal="left"/>
      <protection locked="0"/>
    </xf>
    <xf numFmtId="0" fontId="17" fillId="17" borderId="0" xfId="0" applyFont="1" applyFill="1" applyProtection="1">
      <alignment horizontal="left"/>
      <protection locked="0"/>
    </xf>
    <xf numFmtId="0" fontId="0" fillId="17" borderId="19" xfId="0" applyFill="1" applyBorder="1" applyProtection="1">
      <alignment horizontal="left"/>
      <protection locked="0"/>
    </xf>
    <xf numFmtId="0" fontId="0" fillId="17" borderId="20" xfId="0" applyFill="1" applyBorder="1" applyProtection="1">
      <alignment horizontal="left"/>
      <protection locked="0"/>
    </xf>
    <xf numFmtId="0" fontId="4" fillId="17" borderId="0" xfId="0" quotePrefix="1" applyFont="1" applyFill="1" applyAlignment="1" applyProtection="1">
      <alignment horizontal="right"/>
      <protection locked="0"/>
    </xf>
    <xf numFmtId="0" fontId="17" fillId="17" borderId="0" xfId="0" applyFont="1" applyFill="1" applyAlignment="1">
      <alignment vertical="top" wrapText="1"/>
    </xf>
    <xf numFmtId="0" fontId="0" fillId="19" borderId="20" xfId="0" applyFill="1" applyBorder="1">
      <alignment horizontal="left"/>
    </xf>
    <xf numFmtId="0" fontId="0" fillId="19" borderId="21" xfId="0" applyFill="1" applyBorder="1">
      <alignment horizontal="left"/>
    </xf>
    <xf numFmtId="0" fontId="17" fillId="19" borderId="0" xfId="0" applyFont="1" applyFill="1" applyAlignment="1">
      <alignment vertical="top" wrapText="1"/>
    </xf>
    <xf numFmtId="0" fontId="0" fillId="19" borderId="20" xfId="0" applyFill="1" applyBorder="1" applyProtection="1">
      <alignment horizontal="left"/>
      <protection locked="0"/>
    </xf>
    <xf numFmtId="0" fontId="17" fillId="19" borderId="0" xfId="0" applyFont="1" applyFill="1" applyAlignment="1" applyProtection="1">
      <alignment wrapText="1"/>
      <protection locked="0"/>
    </xf>
    <xf numFmtId="0" fontId="0" fillId="17" borderId="21" xfId="0" applyFill="1" applyBorder="1" applyProtection="1">
      <alignment horizontal="left"/>
      <protection locked="0"/>
    </xf>
    <xf numFmtId="0" fontId="4" fillId="17" borderId="0" xfId="0" applyFont="1" applyFill="1" applyAlignment="1" applyProtection="1">
      <alignment horizontal="center"/>
      <protection hidden="1"/>
    </xf>
    <xf numFmtId="0" fontId="17" fillId="17" borderId="0" xfId="0" applyFont="1" applyFill="1" applyProtection="1">
      <alignment horizontal="left"/>
      <protection hidden="1"/>
    </xf>
    <xf numFmtId="0" fontId="22" fillId="17" borderId="0" xfId="0" applyFont="1" applyFill="1" applyProtection="1">
      <alignment horizontal="left"/>
      <protection locked="0"/>
    </xf>
    <xf numFmtId="0" fontId="22" fillId="17" borderId="0" xfId="0" applyFont="1" applyFill="1" applyAlignment="1" applyProtection="1">
      <alignment horizontal="left" vertical="center"/>
      <protection locked="0"/>
    </xf>
    <xf numFmtId="0" fontId="20" fillId="17" borderId="0" xfId="0" applyFont="1" applyFill="1">
      <alignment horizontal="left"/>
    </xf>
    <xf numFmtId="0" fontId="24" fillId="17" borderId="0" xfId="0" applyFont="1" applyFill="1">
      <alignment horizontal="left"/>
    </xf>
    <xf numFmtId="0" fontId="25" fillId="17" borderId="0" xfId="0" applyFont="1" applyFill="1">
      <alignment horizontal="left"/>
    </xf>
    <xf numFmtId="0" fontId="4" fillId="17" borderId="0" xfId="0" quotePrefix="1" applyFont="1" applyFill="1" applyAlignment="1">
      <alignment horizontal="center" vertical="top"/>
    </xf>
    <xf numFmtId="0" fontId="17" fillId="17" borderId="0" xfId="0" applyFont="1" applyFill="1" applyAlignment="1">
      <alignment horizontal="left" vertical="top" wrapText="1"/>
    </xf>
    <xf numFmtId="0" fontId="4" fillId="17" borderId="0" xfId="0" applyFont="1" applyFill="1" applyAlignment="1">
      <alignment horizontal="center" vertical="top"/>
    </xf>
    <xf numFmtId="0" fontId="4" fillId="17" borderId="0" xfId="0" applyFont="1" applyFill="1" applyAlignment="1">
      <alignment horizontal="left" vertical="top"/>
    </xf>
    <xf numFmtId="0" fontId="4" fillId="17" borderId="0" xfId="0" applyFont="1" applyFill="1" applyAlignment="1">
      <alignment horizontal="left" wrapText="1"/>
    </xf>
    <xf numFmtId="0" fontId="17" fillId="17" borderId="0" xfId="0" applyFont="1" applyFill="1" applyAlignment="1">
      <alignment horizontal="left" vertical="center" wrapText="1"/>
    </xf>
    <xf numFmtId="0" fontId="17" fillId="17" borderId="0" xfId="0" applyFont="1" applyFill="1" applyAlignment="1">
      <alignment horizontal="left" vertical="center"/>
    </xf>
    <xf numFmtId="0" fontId="17" fillId="17" borderId="0" xfId="0" applyFont="1" applyFill="1" applyAlignment="1">
      <alignment horizontal="left" vertical="center" indent="2"/>
    </xf>
    <xf numFmtId="0" fontId="17" fillId="17" borderId="0" xfId="0" applyFont="1" applyFill="1" applyAlignment="1">
      <alignment horizontal="left" vertical="center" indent="4"/>
    </xf>
    <xf numFmtId="0" fontId="17" fillId="17" borderId="0" xfId="0" applyFont="1" applyFill="1" applyAlignment="1">
      <alignment horizontal="left" indent="3"/>
    </xf>
    <xf numFmtId="0" fontId="17" fillId="17" borderId="0" xfId="0" applyFont="1" applyFill="1" applyAlignment="1">
      <alignment horizontal="left" vertical="center" wrapText="1" indent="2"/>
    </xf>
    <xf numFmtId="0" fontId="12" fillId="17" borderId="0" xfId="0" applyFont="1" applyFill="1" applyAlignment="1">
      <alignment vertical="center" wrapText="1"/>
    </xf>
    <xf numFmtId="0" fontId="8" fillId="17" borderId="0" xfId="0" applyFont="1" applyFill="1" applyAlignment="1" applyProtection="1">
      <alignment vertical="center"/>
      <protection hidden="1"/>
    </xf>
    <xf numFmtId="0" fontId="20" fillId="17" borderId="0" xfId="0" applyFont="1" applyFill="1" applyProtection="1">
      <alignment horizontal="left"/>
      <protection hidden="1"/>
    </xf>
    <xf numFmtId="0" fontId="9" fillId="19" borderId="0" xfId="0" applyFont="1" applyFill="1" applyProtection="1">
      <alignment horizontal="left"/>
      <protection hidden="1"/>
    </xf>
    <xf numFmtId="0" fontId="21" fillId="17" borderId="0" xfId="0" applyFont="1" applyFill="1" applyAlignment="1" applyProtection="1">
      <alignment horizontal="right"/>
      <protection hidden="1"/>
    </xf>
    <xf numFmtId="0" fontId="26" fillId="17" borderId="0" xfId="0" applyFont="1" applyFill="1" applyAlignment="1" applyProtection="1">
      <protection hidden="1"/>
    </xf>
    <xf numFmtId="0" fontId="22" fillId="17" borderId="0" xfId="0" quotePrefix="1" applyFont="1" applyFill="1">
      <alignment horizontal="left"/>
    </xf>
    <xf numFmtId="3" fontId="13" fillId="18" borderId="17" xfId="0" applyNumberFormat="1" applyFont="1" applyFill="1" applyBorder="1" applyAlignment="1" applyProtection="1">
      <alignment horizontal="center" vertical="center"/>
      <protection locked="0"/>
    </xf>
    <xf numFmtId="49" fontId="13" fillId="18" borderId="17" xfId="0" applyNumberFormat="1" applyFont="1" applyFill="1" applyBorder="1" applyAlignment="1" applyProtection="1">
      <alignment horizontal="center" vertical="center"/>
      <protection locked="0"/>
    </xf>
    <xf numFmtId="0" fontId="15" fillId="0" borderId="10" xfId="0" applyFont="1" applyBorder="1" applyAlignment="1">
      <alignment horizontal="center"/>
    </xf>
    <xf numFmtId="14" fontId="16" fillId="0" borderId="10" xfId="0" applyNumberFormat="1" applyFont="1" applyBorder="1" applyAlignment="1">
      <alignment vertical="center" wrapText="1"/>
    </xf>
    <xf numFmtId="0" fontId="16" fillId="0" borderId="10" xfId="0" applyFont="1" applyBorder="1" applyAlignment="1">
      <alignment vertical="center" wrapText="1"/>
    </xf>
    <xf numFmtId="0" fontId="23" fillId="19" borderId="0" xfId="0" applyFont="1" applyFill="1" applyAlignment="1">
      <alignment vertical="center"/>
    </xf>
    <xf numFmtId="0" fontId="13" fillId="17" borderId="17" xfId="0" applyFont="1" applyFill="1" applyBorder="1" applyAlignment="1" applyProtection="1">
      <alignment horizontal="center" vertical="center"/>
      <protection hidden="1"/>
    </xf>
    <xf numFmtId="0" fontId="4" fillId="17" borderId="22" xfId="0" applyFont="1" applyFill="1" applyBorder="1" applyAlignment="1"/>
    <xf numFmtId="0" fontId="20" fillId="17" borderId="23" xfId="0" applyFont="1" applyFill="1" applyBorder="1" applyAlignment="1"/>
    <xf numFmtId="0" fontId="3" fillId="0" borderId="10" xfId="0" applyFont="1" applyBorder="1" applyAlignment="1">
      <alignment vertical="center" wrapText="1"/>
    </xf>
    <xf numFmtId="0" fontId="13" fillId="20" borderId="10" xfId="0" applyFont="1" applyFill="1" applyBorder="1" applyAlignment="1" applyProtection="1">
      <alignment horizontal="center" textRotation="90" wrapText="1"/>
      <protection hidden="1"/>
    </xf>
    <xf numFmtId="0" fontId="13" fillId="20" borderId="9" xfId="0" applyFont="1" applyFill="1" applyBorder="1" applyAlignment="1" applyProtection="1">
      <alignment horizontal="center" textRotation="90" wrapText="1"/>
      <protection hidden="1"/>
    </xf>
    <xf numFmtId="0" fontId="32" fillId="20" borderId="9" xfId="0" applyFont="1" applyFill="1" applyBorder="1" applyAlignment="1" applyProtection="1">
      <alignment horizontal="center" textRotation="90" wrapText="1"/>
      <protection hidden="1"/>
    </xf>
    <xf numFmtId="0" fontId="32" fillId="20" borderId="10" xfId="0" applyFont="1" applyFill="1" applyBorder="1" applyAlignment="1" applyProtection="1">
      <alignment horizontal="center" textRotation="90" wrapText="1"/>
      <protection hidden="1"/>
    </xf>
    <xf numFmtId="49" fontId="13" fillId="17" borderId="12" xfId="0" applyNumberFormat="1" applyFont="1" applyFill="1" applyBorder="1" applyAlignment="1" applyProtection="1">
      <alignment horizontal="center" vertical="center"/>
      <protection hidden="1"/>
    </xf>
    <xf numFmtId="49" fontId="13" fillId="20" borderId="18" xfId="0" applyNumberFormat="1" applyFont="1" applyFill="1" applyBorder="1" applyAlignment="1">
      <alignment horizontal="left" vertical="center"/>
    </xf>
    <xf numFmtId="164" fontId="13" fillId="20" borderId="14" xfId="0" applyNumberFormat="1" applyFont="1" applyFill="1" applyBorder="1" applyAlignment="1" applyProtection="1">
      <alignment horizontal="center" vertical="center"/>
      <protection locked="0"/>
    </xf>
    <xf numFmtId="0" fontId="11" fillId="20" borderId="0" xfId="0" applyFont="1" applyFill="1" applyAlignment="1">
      <alignment horizontal="right" vertical="center"/>
    </xf>
    <xf numFmtId="0" fontId="13" fillId="20" borderId="0" xfId="0" applyFont="1" applyFill="1" applyAlignment="1" applyProtection="1">
      <alignment horizontal="left" vertical="center"/>
      <protection locked="0"/>
    </xf>
    <xf numFmtId="0" fontId="27" fillId="20" borderId="0" xfId="0" applyFont="1" applyFill="1" applyAlignment="1" applyProtection="1">
      <alignment horizontal="left" vertical="center"/>
      <protection locked="0"/>
    </xf>
    <xf numFmtId="8" fontId="27" fillId="20" borderId="0" xfId="0" applyNumberFormat="1" applyFont="1" applyFill="1" applyAlignment="1" applyProtection="1">
      <alignment horizontal="left" vertical="center"/>
      <protection locked="0"/>
    </xf>
    <xf numFmtId="49" fontId="13" fillId="20" borderId="24" xfId="0" applyNumberFormat="1" applyFont="1" applyFill="1" applyBorder="1" applyAlignment="1">
      <alignment horizontal="left" vertical="center"/>
    </xf>
    <xf numFmtId="177" fontId="13" fillId="20" borderId="0" xfId="0" applyNumberFormat="1" applyFont="1" applyFill="1" applyAlignment="1" applyProtection="1">
      <alignment horizontal="left" vertical="center"/>
      <protection locked="0"/>
    </xf>
    <xf numFmtId="0" fontId="12" fillId="20" borderId="24" xfId="0" applyFont="1" applyFill="1" applyBorder="1" applyAlignment="1" applyProtection="1">
      <alignment horizontal="left" vertical="center"/>
      <protection locked="0"/>
    </xf>
    <xf numFmtId="0" fontId="12" fillId="20" borderId="0" xfId="0" applyFont="1" applyFill="1" applyAlignment="1" applyProtection="1">
      <alignment horizontal="left" vertical="center"/>
      <protection locked="0"/>
    </xf>
    <xf numFmtId="0" fontId="12" fillId="20" borderId="11" xfId="0" applyFont="1" applyFill="1" applyBorder="1" applyAlignment="1" applyProtection="1">
      <alignment horizontal="left" vertical="center"/>
      <protection locked="0"/>
    </xf>
    <xf numFmtId="0" fontId="12" fillId="18" borderId="18" xfId="0" applyFont="1" applyFill="1" applyBorder="1" applyAlignment="1" applyProtection="1">
      <alignment horizontal="left" vertical="center"/>
      <protection locked="0"/>
    </xf>
    <xf numFmtId="0" fontId="12" fillId="18" borderId="0" xfId="0" applyFont="1" applyFill="1" applyAlignment="1" applyProtection="1">
      <alignment horizontal="left" vertical="center"/>
      <protection locked="0"/>
    </xf>
    <xf numFmtId="0" fontId="12" fillId="18" borderId="24" xfId="0" applyFont="1" applyFill="1" applyBorder="1" applyAlignment="1" applyProtection="1">
      <alignment horizontal="left" vertical="center"/>
      <protection locked="0"/>
    </xf>
    <xf numFmtId="0" fontId="12" fillId="18" borderId="11" xfId="0" applyFont="1" applyFill="1" applyBorder="1" applyAlignment="1" applyProtection="1">
      <alignment horizontal="left" vertical="center"/>
      <protection locked="0"/>
    </xf>
    <xf numFmtId="166" fontId="12" fillId="18" borderId="0" xfId="0" applyNumberFormat="1" applyFont="1" applyFill="1" applyAlignment="1" applyProtection="1">
      <alignment horizontal="left" vertical="center"/>
      <protection locked="0"/>
    </xf>
    <xf numFmtId="9" fontId="12" fillId="18" borderId="0" xfId="0" applyNumberFormat="1" applyFont="1" applyFill="1" applyAlignment="1" applyProtection="1">
      <alignment horizontal="left" vertical="center"/>
      <protection locked="0"/>
    </xf>
    <xf numFmtId="0" fontId="12" fillId="20" borderId="16" xfId="0" applyFont="1" applyFill="1" applyBorder="1" applyAlignment="1" applyProtection="1">
      <alignment horizontal="left" vertical="center"/>
      <protection locked="0"/>
    </xf>
    <xf numFmtId="0" fontId="13" fillId="20" borderId="16" xfId="0" applyFont="1" applyFill="1" applyBorder="1" applyAlignment="1" applyProtection="1">
      <alignment horizontal="left" vertical="center"/>
      <protection locked="0"/>
    </xf>
    <xf numFmtId="0" fontId="12" fillId="17" borderId="15" xfId="0" applyFont="1" applyFill="1" applyBorder="1" applyAlignment="1">
      <alignment vertical="top" wrapText="1"/>
    </xf>
    <xf numFmtId="0" fontId="12" fillId="17" borderId="0" xfId="0" applyFont="1" applyFill="1" applyAlignment="1">
      <alignment vertical="top" wrapText="1"/>
    </xf>
    <xf numFmtId="0" fontId="19" fillId="17" borderId="0" xfId="0" applyFont="1" applyFill="1" applyAlignment="1">
      <alignment vertical="top" wrapText="1"/>
    </xf>
    <xf numFmtId="164" fontId="60" fillId="17" borderId="27" xfId="0" applyNumberFormat="1" applyFont="1" applyFill="1" applyBorder="1" applyAlignment="1">
      <alignment horizontal="left" vertical="center" wrapText="1"/>
    </xf>
    <xf numFmtId="8" fontId="61" fillId="17" borderId="17" xfId="0" applyNumberFormat="1" applyFont="1" applyFill="1" applyBorder="1" applyAlignment="1" applyProtection="1">
      <alignment horizontal="center" vertical="center" wrapText="1"/>
      <protection hidden="1"/>
    </xf>
    <xf numFmtId="176" fontId="59" fillId="18" borderId="25" xfId="0" applyNumberFormat="1" applyFont="1" applyFill="1" applyBorder="1" applyAlignment="1" applyProtection="1">
      <alignment horizontal="left" vertical="center"/>
      <protection locked="0"/>
    </xf>
    <xf numFmtId="176" fontId="59" fillId="18" borderId="26" xfId="0" applyNumberFormat="1" applyFont="1" applyFill="1" applyBorder="1" applyAlignment="1" applyProtection="1">
      <alignment horizontal="left" vertical="center"/>
      <protection locked="0"/>
    </xf>
    <xf numFmtId="8" fontId="59" fillId="18" borderId="28" xfId="0" applyNumberFormat="1" applyFont="1" applyFill="1" applyBorder="1" applyAlignment="1" applyProtection="1">
      <alignment horizontal="left" vertical="center"/>
      <protection locked="0"/>
    </xf>
    <xf numFmtId="8" fontId="61" fillId="20" borderId="25" xfId="0" applyNumberFormat="1" applyFont="1" applyFill="1" applyBorder="1" applyAlignment="1" applyProtection="1">
      <alignment horizontal="left" vertical="center"/>
      <protection locked="0"/>
    </xf>
    <xf numFmtId="8" fontId="61" fillId="20" borderId="26" xfId="0" applyNumberFormat="1" applyFont="1" applyFill="1" applyBorder="1" applyAlignment="1" applyProtection="1">
      <alignment horizontal="left" vertical="center"/>
      <protection locked="0"/>
    </xf>
    <xf numFmtId="0" fontId="61" fillId="20" borderId="28" xfId="0" applyFont="1" applyFill="1" applyBorder="1" applyAlignment="1" applyProtection="1">
      <alignment horizontal="left" vertical="center"/>
      <protection locked="0"/>
    </xf>
    <xf numFmtId="0" fontId="43" fillId="0" borderId="0" xfId="0" applyFont="1">
      <alignment horizontal="left"/>
    </xf>
    <xf numFmtId="0" fontId="42" fillId="0" borderId="0" xfId="0" applyFont="1">
      <alignment horizontal="left"/>
    </xf>
    <xf numFmtId="171" fontId="42" fillId="0" borderId="0" xfId="0" applyNumberFormat="1" applyFont="1" applyAlignment="1" applyProtection="1">
      <alignment horizontal="center"/>
      <protection hidden="1"/>
    </xf>
    <xf numFmtId="0" fontId="64" fillId="0" borderId="0" xfId="0" applyFont="1">
      <alignment horizontal="left"/>
    </xf>
    <xf numFmtId="0" fontId="63" fillId="0" borderId="0" xfId="0" applyFont="1">
      <alignment horizontal="left"/>
    </xf>
    <xf numFmtId="0" fontId="17" fillId="0" borderId="0" xfId="0" applyFont="1">
      <alignment horizontal="left"/>
    </xf>
    <xf numFmtId="8" fontId="65" fillId="0" borderId="10" xfId="0" quotePrefix="1" applyNumberFormat="1" applyFont="1" applyBorder="1" applyAlignment="1" applyProtection="1">
      <alignment horizontal="center" vertical="center"/>
      <protection hidden="1"/>
    </xf>
    <xf numFmtId="0" fontId="62" fillId="0" borderId="0" xfId="0" applyFont="1" applyAlignment="1"/>
    <xf numFmtId="0" fontId="62" fillId="0" borderId="0" xfId="0" applyFont="1">
      <alignment horizontal="left"/>
    </xf>
    <xf numFmtId="0" fontId="62" fillId="0" borderId="0" xfId="0" applyFont="1" applyAlignment="1">
      <alignment horizontal="center"/>
    </xf>
    <xf numFmtId="0" fontId="61" fillId="0" borderId="0" xfId="0" applyFont="1" applyAlignment="1">
      <alignment vertical="center"/>
    </xf>
    <xf numFmtId="0" fontId="61" fillId="0" borderId="0" xfId="0" applyFont="1">
      <alignment horizontal="left"/>
    </xf>
    <xf numFmtId="0" fontId="62" fillId="0" borderId="0" xfId="0" applyFont="1" applyAlignment="1">
      <alignment wrapText="1"/>
    </xf>
    <xf numFmtId="0" fontId="62" fillId="0" borderId="0" xfId="0" applyFont="1" applyAlignment="1">
      <alignment horizontal="left" wrapText="1"/>
    </xf>
    <xf numFmtId="0" fontId="62" fillId="0" borderId="0" xfId="0" applyFont="1" applyAlignment="1">
      <alignment horizontal="center" wrapText="1"/>
    </xf>
    <xf numFmtId="164" fontId="62" fillId="0" borderId="0" xfId="0" applyNumberFormat="1" applyFont="1" applyAlignment="1">
      <alignment horizontal="left" vertical="center" wrapText="1"/>
    </xf>
    <xf numFmtId="164" fontId="62" fillId="0" borderId="24" xfId="0" applyNumberFormat="1" applyFont="1" applyBorder="1" applyAlignment="1">
      <alignment vertical="center" wrapText="1"/>
    </xf>
    <xf numFmtId="164" fontId="62" fillId="0" borderId="0" xfId="0" applyNumberFormat="1" applyFont="1" applyAlignment="1">
      <alignment vertical="center" wrapText="1"/>
    </xf>
    <xf numFmtId="0" fontId="61" fillId="0" borderId="0" xfId="0" applyFont="1" applyAlignment="1">
      <alignment vertical="top" wrapText="1"/>
    </xf>
    <xf numFmtId="0" fontId="61" fillId="0" borderId="0" xfId="0" applyFont="1" applyAlignment="1">
      <alignment horizontal="left" vertical="top" wrapText="1"/>
    </xf>
    <xf numFmtId="0" fontId="61" fillId="0" borderId="0" xfId="0" applyFont="1" applyAlignment="1">
      <alignment wrapText="1"/>
    </xf>
    <xf numFmtId="0" fontId="61" fillId="0" borderId="0" xfId="0" applyFont="1" applyAlignment="1">
      <alignment horizontal="center" vertical="center"/>
    </xf>
    <xf numFmtId="0" fontId="62" fillId="0" borderId="0" xfId="0" applyFont="1" applyAlignment="1">
      <alignment horizontal="left" vertical="top" wrapText="1"/>
    </xf>
    <xf numFmtId="0" fontId="62" fillId="0" borderId="0" xfId="0" applyFont="1" applyAlignment="1">
      <alignment vertical="center"/>
    </xf>
    <xf numFmtId="0" fontId="62" fillId="0" borderId="0" xfId="0" quotePrefix="1" applyFont="1" applyAlignment="1">
      <alignment horizontal="left" vertical="top" wrapText="1"/>
    </xf>
    <xf numFmtId="0" fontId="61" fillId="0" borderId="0" xfId="0" applyFont="1" applyProtection="1">
      <alignment horizontal="left"/>
      <protection hidden="1"/>
    </xf>
    <xf numFmtId="0" fontId="61" fillId="0" borderId="0" xfId="0" applyFont="1" applyAlignment="1"/>
    <xf numFmtId="0" fontId="61" fillId="0" borderId="0" xfId="0" applyFont="1" applyAlignment="1">
      <alignment horizontal="left" vertical="center" wrapText="1"/>
    </xf>
    <xf numFmtId="0" fontId="58" fillId="0" borderId="0" xfId="0" applyFont="1" applyAlignment="1">
      <alignment horizontal="center" vertical="center" wrapText="1"/>
    </xf>
    <xf numFmtId="0" fontId="61" fillId="0" borderId="0" xfId="0" applyFont="1" applyAlignment="1">
      <alignment horizontal="center" vertical="center" wrapText="1"/>
    </xf>
    <xf numFmtId="164" fontId="62" fillId="0" borderId="0" xfId="0" applyNumberFormat="1" applyFont="1" applyAlignment="1" applyProtection="1">
      <alignment horizontal="center" vertical="center" wrapText="1"/>
      <protection hidden="1"/>
    </xf>
    <xf numFmtId="185" fontId="61" fillId="0" borderId="10" xfId="0" applyNumberFormat="1" applyFont="1" applyBorder="1" applyAlignment="1" applyProtection="1">
      <alignment horizontal="center" vertical="center"/>
      <protection hidden="1"/>
    </xf>
    <xf numFmtId="185" fontId="61" fillId="0" borderId="0" xfId="0" applyNumberFormat="1" applyFont="1" applyProtection="1">
      <alignment horizontal="left"/>
      <protection hidden="1"/>
    </xf>
    <xf numFmtId="0" fontId="62" fillId="0" borderId="0" xfId="0" applyFont="1" applyProtection="1">
      <alignment horizontal="left"/>
      <protection hidden="1"/>
    </xf>
    <xf numFmtId="8" fontId="61" fillId="0" borderId="0" xfId="0" applyNumberFormat="1" applyFont="1" applyAlignment="1">
      <alignment horizontal="center"/>
    </xf>
    <xf numFmtId="8" fontId="66" fillId="0" borderId="10" xfId="0" applyNumberFormat="1" applyFont="1" applyBorder="1" applyAlignment="1" applyProtection="1">
      <alignment horizontal="center" vertical="center"/>
      <protection hidden="1"/>
    </xf>
    <xf numFmtId="173" fontId="65" fillId="0" borderId="10" xfId="0" applyNumberFormat="1" applyFont="1" applyBorder="1" applyAlignment="1" applyProtection="1">
      <alignment horizontal="center" vertical="center" wrapText="1"/>
      <protection hidden="1"/>
    </xf>
    <xf numFmtId="0" fontId="65" fillId="0" borderId="10" xfId="0" applyFont="1" applyBorder="1" applyAlignment="1">
      <alignment horizontal="center" vertical="center" wrapText="1"/>
    </xf>
    <xf numFmtId="0" fontId="65" fillId="0" borderId="10" xfId="0" applyFont="1" applyBorder="1" applyAlignment="1" applyProtection="1">
      <alignment horizontal="center" vertical="center"/>
      <protection hidden="1"/>
    </xf>
    <xf numFmtId="184" fontId="65" fillId="0" borderId="10" xfId="0" applyNumberFormat="1" applyFont="1" applyBorder="1" applyAlignment="1" applyProtection="1">
      <alignment horizontal="center" vertical="center"/>
      <protection hidden="1"/>
    </xf>
    <xf numFmtId="173" fontId="65" fillId="0" borderId="10" xfId="0" applyNumberFormat="1" applyFont="1" applyBorder="1" applyAlignment="1" applyProtection="1">
      <alignment horizontal="center" vertical="center"/>
      <protection hidden="1"/>
    </xf>
    <xf numFmtId="173" fontId="65" fillId="0" borderId="10" xfId="0" applyNumberFormat="1" applyFont="1" applyBorder="1" applyAlignment="1" applyProtection="1">
      <alignment horizontal="center" vertical="center"/>
      <protection locked="0"/>
    </xf>
    <xf numFmtId="1" fontId="65" fillId="0" borderId="10" xfId="0" applyNumberFormat="1" applyFont="1" applyBorder="1" applyAlignment="1" applyProtection="1">
      <alignment horizontal="center" vertical="center"/>
      <protection locked="0"/>
    </xf>
    <xf numFmtId="173" fontId="65" fillId="0" borderId="10" xfId="0" applyNumberFormat="1" applyFont="1" applyBorder="1" applyAlignment="1">
      <alignment horizontal="center" vertical="center"/>
    </xf>
    <xf numFmtId="3" fontId="65" fillId="0" borderId="10" xfId="0" applyNumberFormat="1" applyFont="1" applyBorder="1" applyAlignment="1">
      <alignment horizontal="center" vertical="center"/>
    </xf>
    <xf numFmtId="169" fontId="65" fillId="0" borderId="10" xfId="0" applyNumberFormat="1" applyFont="1" applyBorder="1" applyAlignment="1" applyProtection="1">
      <alignment horizontal="center" vertical="center"/>
      <protection locked="0"/>
    </xf>
    <xf numFmtId="8" fontId="65" fillId="0" borderId="10" xfId="0" applyNumberFormat="1" applyFont="1" applyBorder="1" applyAlignment="1" applyProtection="1">
      <alignment horizontal="center" vertical="center"/>
      <protection hidden="1"/>
    </xf>
    <xf numFmtId="173" fontId="66" fillId="0" borderId="10" xfId="0" applyNumberFormat="1" applyFont="1" applyBorder="1" applyAlignment="1" applyProtection="1">
      <alignment horizontal="center" vertical="center"/>
      <protection locked="0"/>
    </xf>
    <xf numFmtId="173" fontId="66" fillId="0" borderId="10" xfId="0" applyNumberFormat="1" applyFont="1" applyBorder="1" applyAlignment="1" applyProtection="1">
      <alignment horizontal="center" vertical="center"/>
      <protection hidden="1"/>
    </xf>
    <xf numFmtId="0" fontId="66" fillId="0" borderId="10" xfId="0" applyFont="1" applyBorder="1" applyAlignment="1">
      <alignment horizontal="center" vertical="center"/>
    </xf>
    <xf numFmtId="8" fontId="61" fillId="0" borderId="10" xfId="0" quotePrefix="1" applyNumberFormat="1" applyFont="1" applyBorder="1" applyAlignment="1" applyProtection="1">
      <alignment horizontal="center" vertical="center"/>
      <protection hidden="1"/>
    </xf>
    <xf numFmtId="8" fontId="61" fillId="0" borderId="10" xfId="0" applyNumberFormat="1" applyFont="1" applyBorder="1" applyAlignment="1" applyProtection="1">
      <alignment horizontal="center" vertical="center"/>
      <protection hidden="1"/>
    </xf>
    <xf numFmtId="173" fontId="61" fillId="0" borderId="10" xfId="0" applyNumberFormat="1" applyFont="1" applyBorder="1" applyAlignment="1" applyProtection="1">
      <alignment horizontal="center" vertical="center" wrapText="1"/>
      <protection hidden="1"/>
    </xf>
    <xf numFmtId="0" fontId="61" fillId="0" borderId="10" xfId="0" applyFont="1" applyBorder="1" applyAlignment="1">
      <alignment horizontal="center" vertical="center" wrapText="1"/>
    </xf>
    <xf numFmtId="0" fontId="61" fillId="0" borderId="10" xfId="0" applyFont="1" applyBorder="1" applyAlignment="1" applyProtection="1">
      <alignment horizontal="center" vertical="center"/>
      <protection hidden="1"/>
    </xf>
    <xf numFmtId="184" fontId="61" fillId="0" borderId="10" xfId="0" applyNumberFormat="1" applyFont="1" applyBorder="1" applyAlignment="1" applyProtection="1">
      <alignment horizontal="center" vertical="center"/>
      <protection hidden="1"/>
    </xf>
    <xf numFmtId="173" fontId="61" fillId="0" borderId="10" xfId="0" applyNumberFormat="1" applyFont="1" applyBorder="1" applyAlignment="1" applyProtection="1">
      <alignment horizontal="center" vertical="center"/>
      <protection hidden="1"/>
    </xf>
    <xf numFmtId="173" fontId="61" fillId="0" borderId="10" xfId="0" applyNumberFormat="1" applyFont="1" applyBorder="1" applyAlignment="1" applyProtection="1">
      <alignment horizontal="center" vertical="center"/>
      <protection locked="0"/>
    </xf>
    <xf numFmtId="1" fontId="61" fillId="0" borderId="10" xfId="0" applyNumberFormat="1" applyFont="1" applyBorder="1" applyAlignment="1" applyProtection="1">
      <alignment horizontal="center" vertical="center"/>
      <protection locked="0"/>
    </xf>
    <xf numFmtId="173" fontId="61" fillId="0" borderId="10" xfId="0" applyNumberFormat="1" applyFont="1" applyBorder="1" applyAlignment="1">
      <alignment horizontal="center" vertical="center"/>
    </xf>
    <xf numFmtId="3" fontId="61" fillId="0" borderId="10" xfId="0" applyNumberFormat="1" applyFont="1" applyBorder="1" applyAlignment="1">
      <alignment horizontal="center" vertical="center"/>
    </xf>
    <xf numFmtId="169" fontId="61" fillId="0" borderId="10" xfId="0" applyNumberFormat="1" applyFont="1" applyBorder="1" applyAlignment="1" applyProtection="1">
      <alignment horizontal="center" vertical="center"/>
      <protection locked="0"/>
    </xf>
    <xf numFmtId="8" fontId="61" fillId="0" borderId="10" xfId="0" applyNumberFormat="1" applyFont="1" applyBorder="1" applyAlignment="1">
      <alignment horizontal="center" vertical="center"/>
    </xf>
    <xf numFmtId="188" fontId="61" fillId="0" borderId="10" xfId="0" applyNumberFormat="1" applyFont="1" applyBorder="1" applyAlignment="1" applyProtection="1">
      <alignment horizontal="center" vertical="center"/>
      <protection hidden="1"/>
    </xf>
    <xf numFmtId="187" fontId="61" fillId="0" borderId="10" xfId="0" applyNumberFormat="1" applyFont="1" applyBorder="1" applyAlignment="1" applyProtection="1">
      <alignment horizontal="center" vertical="center"/>
      <protection locked="0"/>
    </xf>
    <xf numFmtId="8" fontId="61" fillId="0" borderId="0" xfId="0" applyNumberFormat="1" applyFont="1" applyAlignment="1">
      <alignment horizontal="center" vertical="center" wrapText="1"/>
    </xf>
    <xf numFmtId="0" fontId="61" fillId="0" borderId="10" xfId="0" applyFont="1" applyBorder="1" applyAlignment="1">
      <alignment horizontal="center" vertical="center"/>
    </xf>
    <xf numFmtId="8" fontId="61" fillId="0" borderId="27" xfId="0" applyNumberFormat="1" applyFont="1" applyBorder="1" applyAlignment="1">
      <alignment horizontal="center" vertical="center" wrapText="1"/>
    </xf>
    <xf numFmtId="8" fontId="61" fillId="0" borderId="10" xfId="0" applyNumberFormat="1" applyFont="1" applyBorder="1" applyAlignment="1">
      <alignment horizontal="center" vertical="center" wrapText="1"/>
    </xf>
    <xf numFmtId="8" fontId="61" fillId="0" borderId="10" xfId="0" applyNumberFormat="1" applyFont="1" applyBorder="1" applyAlignment="1">
      <alignment horizontal="left" vertical="center"/>
    </xf>
    <xf numFmtId="40" fontId="61" fillId="0" borderId="10" xfId="0" applyNumberFormat="1" applyFont="1" applyBorder="1" applyAlignment="1">
      <alignment horizontal="center" vertical="center" wrapText="1"/>
    </xf>
    <xf numFmtId="174" fontId="61" fillId="0" borderId="10" xfId="0" applyNumberFormat="1" applyFont="1" applyBorder="1" applyAlignment="1">
      <alignment horizontal="center" vertical="center" wrapText="1"/>
    </xf>
    <xf numFmtId="8" fontId="61" fillId="0" borderId="0" xfId="0" quotePrefix="1" applyNumberFormat="1" applyFont="1" applyProtection="1">
      <alignment horizontal="left"/>
      <protection hidden="1"/>
    </xf>
    <xf numFmtId="170" fontId="61" fillId="0" borderId="15" xfId="0" applyNumberFormat="1" applyFont="1" applyBorder="1" applyAlignment="1" applyProtection="1">
      <alignment horizontal="center" vertical="center" wrapText="1"/>
      <protection hidden="1"/>
    </xf>
    <xf numFmtId="8" fontId="62" fillId="0" borderId="0" xfId="0" applyNumberFormat="1" applyFont="1" applyAlignment="1">
      <alignment horizontal="center" vertical="center"/>
    </xf>
    <xf numFmtId="8" fontId="62" fillId="0" borderId="0" xfId="0" quotePrefix="1" applyNumberFormat="1" applyFont="1" applyAlignment="1">
      <alignment horizontal="center" vertical="center"/>
    </xf>
    <xf numFmtId="8" fontId="61" fillId="0" borderId="0" xfId="0" applyNumberFormat="1" applyFont="1" applyProtection="1">
      <alignment horizontal="left"/>
      <protection hidden="1"/>
    </xf>
    <xf numFmtId="170" fontId="61" fillId="0" borderId="0" xfId="0" applyNumberFormat="1" applyFont="1" applyAlignment="1" applyProtection="1">
      <alignment horizontal="center" vertical="center" wrapText="1"/>
      <protection hidden="1"/>
    </xf>
    <xf numFmtId="8" fontId="61" fillId="0" borderId="0" xfId="0" quotePrefix="1" applyNumberFormat="1" applyFont="1" applyAlignment="1">
      <alignment horizontal="right" vertical="center"/>
    </xf>
    <xf numFmtId="0" fontId="61" fillId="0" borderId="0" xfId="0" quotePrefix="1" applyFont="1" applyProtection="1">
      <alignment horizontal="left"/>
      <protection hidden="1"/>
    </xf>
    <xf numFmtId="8" fontId="62" fillId="0" borderId="10" xfId="0" applyNumberFormat="1" applyFont="1" applyBorder="1" applyAlignment="1">
      <alignment horizontal="center" vertical="center"/>
    </xf>
    <xf numFmtId="8" fontId="62" fillId="0" borderId="10" xfId="0" quotePrefix="1" applyNumberFormat="1" applyFont="1" applyBorder="1" applyAlignment="1">
      <alignment horizontal="center" vertical="center"/>
    </xf>
    <xf numFmtId="169" fontId="62" fillId="0" borderId="10" xfId="0" quotePrefix="1" applyNumberFormat="1" applyFont="1" applyBorder="1" applyAlignment="1" applyProtection="1">
      <alignment horizontal="center" vertical="center"/>
      <protection locked="0"/>
    </xf>
    <xf numFmtId="177" fontId="62" fillId="0" borderId="0" xfId="0" applyNumberFormat="1" applyFont="1" applyAlignment="1">
      <alignment horizontal="center" vertical="center"/>
    </xf>
    <xf numFmtId="6" fontId="62" fillId="0" borderId="0" xfId="0" applyNumberFormat="1" applyFont="1" applyAlignment="1">
      <alignment horizontal="center" vertical="center"/>
    </xf>
    <xf numFmtId="8" fontId="62" fillId="0" borderId="0" xfId="0" quotePrefix="1" applyNumberFormat="1" applyFont="1" applyAlignment="1">
      <alignment horizontal="left" vertical="center"/>
    </xf>
    <xf numFmtId="3" fontId="61" fillId="0" borderId="0" xfId="0" applyNumberFormat="1" applyFont="1" applyProtection="1">
      <alignment horizontal="left"/>
      <protection hidden="1"/>
    </xf>
    <xf numFmtId="8" fontId="61" fillId="0" borderId="0" xfId="0" applyNumberFormat="1" applyFont="1" applyAlignment="1">
      <alignment vertical="center" wrapText="1"/>
    </xf>
    <xf numFmtId="0" fontId="62" fillId="0" borderId="0" xfId="0" quotePrefix="1" applyFont="1" applyAlignment="1">
      <alignment vertical="center"/>
    </xf>
    <xf numFmtId="0" fontId="61" fillId="0" borderId="0" xfId="0" quotePrefix="1" applyFont="1" applyAlignment="1">
      <alignment vertical="center" wrapText="1"/>
    </xf>
    <xf numFmtId="8" fontId="61" fillId="0" borderId="0" xfId="0" applyNumberFormat="1" applyFont="1" applyAlignment="1">
      <alignment vertical="center"/>
    </xf>
    <xf numFmtId="0" fontId="62" fillId="0" borderId="0" xfId="0" applyFont="1" applyAlignment="1">
      <alignment vertical="center" wrapText="1"/>
    </xf>
    <xf numFmtId="8" fontId="61" fillId="0" borderId="0" xfId="0" applyNumberFormat="1" applyFont="1" applyAlignment="1" applyProtection="1">
      <alignment vertical="center" wrapText="1"/>
      <protection hidden="1"/>
    </xf>
    <xf numFmtId="0" fontId="61" fillId="0" borderId="10" xfId="0" applyFont="1" applyBorder="1" applyAlignment="1">
      <alignment horizontal="center"/>
    </xf>
    <xf numFmtId="0" fontId="62" fillId="0" borderId="10" xfId="0" applyFont="1" applyBorder="1" applyAlignment="1">
      <alignment horizontal="center"/>
    </xf>
    <xf numFmtId="164" fontId="62" fillId="0" borderId="10" xfId="0" applyNumberFormat="1" applyFont="1" applyBorder="1" applyAlignment="1">
      <alignment horizontal="left" vertical="center" wrapText="1"/>
    </xf>
    <xf numFmtId="0" fontId="61" fillId="0" borderId="10" xfId="0" applyFont="1" applyBorder="1" applyAlignment="1" applyProtection="1">
      <alignment horizontal="center"/>
      <protection hidden="1"/>
    </xf>
    <xf numFmtId="1" fontId="61" fillId="0" borderId="10" xfId="0" applyNumberFormat="1" applyFont="1" applyBorder="1" applyAlignment="1" applyProtection="1">
      <alignment horizontal="center"/>
      <protection hidden="1"/>
    </xf>
    <xf numFmtId="1" fontId="61" fillId="0" borderId="10" xfId="0" applyNumberFormat="1" applyFont="1" applyBorder="1" applyAlignment="1">
      <alignment horizontal="center" vertical="center"/>
    </xf>
    <xf numFmtId="183" fontId="61" fillId="0" borderId="10" xfId="0" applyNumberFormat="1" applyFont="1" applyBorder="1" applyAlignment="1">
      <alignment horizontal="center" vertical="center"/>
    </xf>
    <xf numFmtId="186" fontId="61" fillId="0" borderId="0" xfId="0" applyNumberFormat="1" applyFont="1" applyAlignment="1"/>
    <xf numFmtId="0" fontId="61" fillId="0" borderId="10" xfId="0" applyFont="1" applyBorder="1" applyAlignment="1">
      <alignment horizontal="left" vertical="top" wrapText="1"/>
    </xf>
    <xf numFmtId="0" fontId="61" fillId="0" borderId="0" xfId="0" applyFont="1" applyAlignment="1">
      <alignment horizontal="left" vertical="center"/>
    </xf>
    <xf numFmtId="0" fontId="62" fillId="0" borderId="10" xfId="0" applyFont="1" applyBorder="1" applyAlignment="1">
      <alignment horizontal="left" vertical="top" wrapText="1"/>
    </xf>
    <xf numFmtId="165" fontId="62" fillId="0" borderId="0" xfId="0" applyNumberFormat="1" applyFont="1" applyAlignment="1">
      <alignment vertical="center" wrapText="1"/>
    </xf>
    <xf numFmtId="165" fontId="61" fillId="0" borderId="0" xfId="0" applyNumberFormat="1" applyFont="1" applyAlignment="1" applyProtection="1">
      <alignment vertical="center"/>
      <protection hidden="1"/>
    </xf>
    <xf numFmtId="164" fontId="62" fillId="0" borderId="10" xfId="0" applyNumberFormat="1" applyFont="1" applyBorder="1" applyAlignment="1">
      <alignment horizontal="right" vertical="center" wrapText="1"/>
    </xf>
    <xf numFmtId="164" fontId="62" fillId="0" borderId="10" xfId="0" applyNumberFormat="1" applyFont="1" applyBorder="1" applyAlignment="1">
      <alignment horizontal="center" vertical="center" wrapText="1"/>
    </xf>
    <xf numFmtId="0" fontId="67" fillId="0" borderId="10" xfId="0" applyFont="1" applyBorder="1" applyAlignment="1" applyProtection="1">
      <protection hidden="1"/>
    </xf>
    <xf numFmtId="0" fontId="61" fillId="0" borderId="10" xfId="0" applyFont="1" applyBorder="1">
      <alignment horizontal="left"/>
    </xf>
    <xf numFmtId="0" fontId="61" fillId="0" borderId="10" xfId="0" applyFont="1" applyBorder="1" applyProtection="1">
      <alignment horizontal="left"/>
      <protection hidden="1"/>
    </xf>
    <xf numFmtId="0" fontId="61" fillId="0" borderId="10" xfId="0" applyFont="1" applyBorder="1" applyAlignment="1">
      <alignment horizontal="left" vertical="center" wrapText="1"/>
    </xf>
    <xf numFmtId="0" fontId="58" fillId="0" borderId="10" xfId="0" applyFont="1" applyBorder="1" applyAlignment="1">
      <alignment horizontal="center" vertical="center" wrapText="1"/>
    </xf>
    <xf numFmtId="164" fontId="62" fillId="0" borderId="10" xfId="0" applyNumberFormat="1" applyFont="1" applyBorder="1" applyAlignment="1" applyProtection="1">
      <alignment horizontal="center" vertical="center" wrapText="1"/>
      <protection hidden="1"/>
    </xf>
    <xf numFmtId="165" fontId="61" fillId="0" borderId="10" xfId="0" applyNumberFormat="1" applyFont="1" applyBorder="1" applyAlignment="1" applyProtection="1">
      <alignment vertical="center"/>
      <protection hidden="1"/>
    </xf>
    <xf numFmtId="0" fontId="61" fillId="0" borderId="10" xfId="0" applyFont="1" applyBorder="1" applyAlignment="1" applyProtection="1">
      <alignment horizontal="center" vertical="center"/>
      <protection locked="0"/>
    </xf>
    <xf numFmtId="8" fontId="61" fillId="0" borderId="0" xfId="0" applyNumberFormat="1" applyFont="1" applyAlignment="1">
      <alignment horizontal="center" vertical="top" wrapText="1"/>
    </xf>
    <xf numFmtId="0" fontId="67" fillId="0" borderId="18" xfId="0" applyFont="1" applyBorder="1" applyAlignment="1" applyProtection="1">
      <alignment horizontal="center"/>
      <protection hidden="1"/>
    </xf>
    <xf numFmtId="0" fontId="67" fillId="0" borderId="42" xfId="0" applyFont="1" applyBorder="1" applyAlignment="1" applyProtection="1">
      <alignment horizontal="center"/>
      <protection hidden="1"/>
    </xf>
    <xf numFmtId="0" fontId="67" fillId="0" borderId="11" xfId="0" applyFont="1" applyBorder="1" applyAlignment="1" applyProtection="1">
      <alignment horizontal="center"/>
      <protection hidden="1"/>
    </xf>
    <xf numFmtId="0" fontId="67" fillId="0" borderId="17" xfId="0" applyFont="1" applyBorder="1" applyAlignment="1" applyProtection="1">
      <alignment horizontal="center"/>
      <protection hidden="1"/>
    </xf>
    <xf numFmtId="0" fontId="67" fillId="0" borderId="10" xfId="0" applyFont="1" applyBorder="1" applyAlignment="1" applyProtection="1">
      <alignment horizontal="right"/>
      <protection hidden="1"/>
    </xf>
    <xf numFmtId="0" fontId="61" fillId="0" borderId="10" xfId="0" applyFont="1" applyBorder="1" applyAlignment="1">
      <alignment horizontal="left" vertical="center"/>
    </xf>
    <xf numFmtId="0" fontId="61" fillId="0" borderId="17" xfId="0" applyFont="1" applyBorder="1">
      <alignment horizontal="left"/>
    </xf>
    <xf numFmtId="0" fontId="61" fillId="0" borderId="10" xfId="0" applyFont="1" applyBorder="1" applyAlignment="1">
      <alignment horizontal="right"/>
    </xf>
    <xf numFmtId="0" fontId="61" fillId="0" borderId="10" xfId="0" applyFont="1" applyBorder="1" applyAlignment="1"/>
    <xf numFmtId="2" fontId="61" fillId="0" borderId="10" xfId="0" applyNumberFormat="1" applyFont="1" applyBorder="1" applyAlignment="1" applyProtection="1">
      <alignment horizontal="center"/>
      <protection hidden="1"/>
    </xf>
    <xf numFmtId="0" fontId="61" fillId="0" borderId="10" xfId="0" applyFont="1" applyBorder="1" applyAlignment="1">
      <alignment vertical="center"/>
    </xf>
    <xf numFmtId="171" fontId="61" fillId="0" borderId="10" xfId="0" applyNumberFormat="1" applyFont="1" applyBorder="1" applyAlignment="1" applyProtection="1">
      <alignment horizontal="center"/>
      <protection hidden="1"/>
    </xf>
    <xf numFmtId="171" fontId="62" fillId="0" borderId="10" xfId="0" applyNumberFormat="1" applyFont="1" applyBorder="1" applyAlignment="1">
      <alignment horizontal="left" vertical="top" wrapText="1"/>
    </xf>
    <xf numFmtId="0" fontId="10" fillId="0" borderId="10" xfId="0" applyFont="1" applyBorder="1" applyAlignment="1" applyProtection="1">
      <alignment horizontal="center" textRotation="90" wrapText="1"/>
      <protection hidden="1"/>
    </xf>
    <xf numFmtId="0" fontId="10" fillId="0" borderId="17" xfId="0" applyFont="1" applyBorder="1" applyAlignment="1" applyProtection="1">
      <alignment horizontal="center" textRotation="90" wrapText="1"/>
      <protection hidden="1"/>
    </xf>
    <xf numFmtId="0" fontId="10" fillId="0" borderId="0" xfId="0" applyFont="1" applyAlignment="1">
      <alignment horizontal="center" wrapText="1"/>
    </xf>
    <xf numFmtId="0" fontId="10" fillId="0" borderId="0" xfId="0" applyFont="1" applyProtection="1">
      <alignment horizontal="left"/>
      <protection hidden="1"/>
    </xf>
    <xf numFmtId="0" fontId="62" fillId="0" borderId="0" xfId="0" applyFont="1" applyAlignment="1">
      <alignment horizontal="left" vertical="center"/>
    </xf>
    <xf numFmtId="0" fontId="61" fillId="0" borderId="0" xfId="0" applyFont="1" applyAlignment="1">
      <alignment vertical="center" wrapText="1"/>
    </xf>
    <xf numFmtId="3" fontId="61" fillId="0" borderId="0" xfId="0" applyNumberFormat="1" applyFont="1" applyAlignment="1">
      <alignment vertical="center" wrapText="1"/>
    </xf>
    <xf numFmtId="3" fontId="62" fillId="0" borderId="0" xfId="0" applyNumberFormat="1" applyFont="1" applyAlignment="1">
      <alignment vertical="center"/>
    </xf>
    <xf numFmtId="3" fontId="61" fillId="0" borderId="0" xfId="0" applyNumberFormat="1" applyFont="1" applyAlignment="1">
      <alignment vertical="center"/>
    </xf>
    <xf numFmtId="165" fontId="62" fillId="0" borderId="0" xfId="0" applyNumberFormat="1" applyFont="1" applyAlignment="1">
      <alignment horizontal="center" vertical="center" wrapText="1"/>
    </xf>
    <xf numFmtId="0" fontId="62" fillId="0" borderId="0" xfId="0" applyFont="1" applyAlignment="1">
      <alignment horizontal="center" vertical="center" wrapText="1"/>
    </xf>
    <xf numFmtId="8" fontId="61" fillId="0" borderId="0" xfId="0" applyNumberFormat="1" applyFont="1" applyAlignment="1" applyProtection="1">
      <alignment horizontal="center" vertical="center" wrapText="1"/>
      <protection locked="0" hidden="1"/>
    </xf>
    <xf numFmtId="171" fontId="61" fillId="0" borderId="0" xfId="0" applyNumberFormat="1" applyFont="1" applyAlignment="1" applyProtection="1">
      <alignment horizontal="center"/>
      <protection hidden="1"/>
    </xf>
    <xf numFmtId="0" fontId="62" fillId="0" borderId="0" xfId="0" applyFont="1" applyAlignment="1">
      <alignment horizontal="center" vertical="center"/>
    </xf>
    <xf numFmtId="167" fontId="61" fillId="0" borderId="0" xfId="0" applyNumberFormat="1" applyFont="1" applyAlignment="1">
      <alignment vertical="center"/>
    </xf>
    <xf numFmtId="0" fontId="62" fillId="0" borderId="0" xfId="0" applyFont="1" applyAlignment="1">
      <alignment horizontal="right"/>
    </xf>
    <xf numFmtId="165" fontId="61" fillId="0" borderId="0" xfId="0" applyNumberFormat="1" applyFont="1" applyAlignment="1">
      <alignment vertical="center" wrapText="1"/>
    </xf>
    <xf numFmtId="165" fontId="61" fillId="0" borderId="0" xfId="0" applyNumberFormat="1" applyFont="1" applyAlignment="1" applyProtection="1">
      <alignment horizontal="center"/>
      <protection locked="0"/>
    </xf>
    <xf numFmtId="9" fontId="61" fillId="0" borderId="0" xfId="0" applyNumberFormat="1" applyFont="1" applyAlignment="1" applyProtection="1">
      <alignment horizontal="center"/>
      <protection locked="0"/>
    </xf>
    <xf numFmtId="11" fontId="61" fillId="0" borderId="0" xfId="0" applyNumberFormat="1" applyFont="1" applyAlignment="1">
      <alignment horizontal="center" wrapText="1"/>
    </xf>
    <xf numFmtId="0" fontId="61" fillId="0" borderId="0" xfId="0" applyFont="1" applyAlignment="1">
      <alignment horizontal="center" wrapText="1"/>
    </xf>
    <xf numFmtId="178" fontId="61" fillId="0" borderId="0" xfId="0" applyNumberFormat="1" applyFont="1">
      <alignment horizontal="left"/>
    </xf>
    <xf numFmtId="178" fontId="61" fillId="0" borderId="0" xfId="0" applyNumberFormat="1" applyFont="1" applyAlignment="1">
      <alignment horizontal="center"/>
    </xf>
    <xf numFmtId="0" fontId="61" fillId="0" borderId="0" xfId="0" applyFont="1" applyAlignment="1">
      <alignment horizontal="center"/>
    </xf>
    <xf numFmtId="178" fontId="61" fillId="0" borderId="0" xfId="0" applyNumberFormat="1" applyFont="1" applyAlignment="1">
      <alignment horizontal="right"/>
    </xf>
    <xf numFmtId="189" fontId="59" fillId="0" borderId="0" xfId="1" applyNumberFormat="1" applyFont="1"/>
    <xf numFmtId="189" fontId="59" fillId="0" borderId="0" xfId="66" applyNumberFormat="1" applyFont="1"/>
    <xf numFmtId="189" fontId="59" fillId="0" borderId="0" xfId="6" applyNumberFormat="1" applyFont="1"/>
    <xf numFmtId="190" fontId="70" fillId="0" borderId="0" xfId="66" applyNumberFormat="1" applyFont="1"/>
    <xf numFmtId="0" fontId="62" fillId="34" borderId="10" xfId="0" applyFont="1" applyFill="1" applyBorder="1" applyAlignment="1">
      <alignment horizontal="center"/>
    </xf>
    <xf numFmtId="0" fontId="58" fillId="17" borderId="26" xfId="0" applyFont="1" applyFill="1" applyBorder="1" applyAlignment="1" applyProtection="1">
      <alignment vertical="top" wrapText="1"/>
      <protection hidden="1"/>
    </xf>
    <xf numFmtId="0" fontId="17" fillId="35" borderId="0" xfId="0" applyFont="1" applyFill="1">
      <alignment horizontal="left"/>
    </xf>
    <xf numFmtId="0" fontId="23" fillId="35" borderId="0" xfId="0" applyFont="1" applyFill="1" applyAlignment="1">
      <alignment vertical="center"/>
    </xf>
    <xf numFmtId="0" fontId="5" fillId="35" borderId="0" xfId="0" applyFont="1" applyFill="1">
      <alignment horizontal="left"/>
    </xf>
    <xf numFmtId="0" fontId="25" fillId="35" borderId="0" xfId="0" applyFont="1" applyFill="1">
      <alignment horizontal="left"/>
    </xf>
    <xf numFmtId="0" fontId="10" fillId="35" borderId="0" xfId="0" applyFont="1" applyFill="1" applyAlignment="1"/>
    <xf numFmtId="49" fontId="13" fillId="18" borderId="52" xfId="0" applyNumberFormat="1" applyFont="1" applyFill="1" applyBorder="1" applyAlignment="1" applyProtection="1">
      <alignment horizontal="center" vertical="center"/>
      <protection locked="0"/>
    </xf>
    <xf numFmtId="0" fontId="40" fillId="35" borderId="0" xfId="0" applyFont="1" applyFill="1" applyAlignment="1">
      <alignment horizontal="center" vertical="center" wrapText="1"/>
    </xf>
    <xf numFmtId="0" fontId="13" fillId="35" borderId="0" xfId="0" applyFont="1" applyFill="1" applyAlignment="1">
      <alignment horizontal="left" vertical="center" wrapText="1" indent="1"/>
    </xf>
    <xf numFmtId="0" fontId="12" fillId="35" borderId="9" xfId="0" applyFont="1" applyFill="1" applyBorder="1" applyAlignment="1" applyProtection="1">
      <alignment horizontal="center"/>
      <protection hidden="1"/>
    </xf>
    <xf numFmtId="2" fontId="12" fillId="35" borderId="14" xfId="0" applyNumberFormat="1" applyFont="1" applyFill="1" applyBorder="1" applyAlignment="1" applyProtection="1">
      <alignment horizontal="center"/>
      <protection hidden="1"/>
    </xf>
    <xf numFmtId="0" fontId="12" fillId="35" borderId="14" xfId="0" applyFont="1" applyFill="1" applyBorder="1" applyAlignment="1" applyProtection="1">
      <alignment horizontal="center"/>
      <protection hidden="1"/>
    </xf>
    <xf numFmtId="0" fontId="61" fillId="35" borderId="0" xfId="0" applyFont="1" applyFill="1" applyAlignment="1">
      <alignment vertical="top" wrapText="1"/>
    </xf>
    <xf numFmtId="0" fontId="61" fillId="35" borderId="0" xfId="0" applyFont="1" applyFill="1" applyAlignment="1">
      <alignment horizontal="left" vertical="top" wrapText="1"/>
    </xf>
    <xf numFmtId="0" fontId="61" fillId="35" borderId="0" xfId="0" applyFont="1" applyFill="1" applyProtection="1">
      <alignment horizontal="left"/>
      <protection hidden="1"/>
    </xf>
    <xf numFmtId="0" fontId="58" fillId="35" borderId="0" xfId="0" applyFont="1" applyFill="1" applyAlignment="1">
      <alignment horizontal="center" vertical="center" wrapText="1"/>
    </xf>
    <xf numFmtId="0" fontId="61" fillId="35" borderId="0" xfId="0" applyFont="1" applyFill="1" applyAlignment="1">
      <alignment horizontal="center" vertical="center" wrapText="1"/>
    </xf>
    <xf numFmtId="0" fontId="61" fillId="35" borderId="0" xfId="0" applyFont="1" applyFill="1">
      <alignment horizontal="left"/>
    </xf>
    <xf numFmtId="8" fontId="61" fillId="0" borderId="27" xfId="0" quotePrefix="1" applyNumberFormat="1" applyFont="1" applyBorder="1" applyAlignment="1" applyProtection="1">
      <alignment horizontal="center" vertical="center"/>
      <protection hidden="1"/>
    </xf>
    <xf numFmtId="173" fontId="61" fillId="0" borderId="0" xfId="0" applyNumberFormat="1" applyFont="1" applyAlignment="1" applyProtection="1">
      <alignment horizontal="center" vertical="center"/>
      <protection locked="0"/>
    </xf>
    <xf numFmtId="173" fontId="61" fillId="0" borderId="0" xfId="0" applyNumberFormat="1" applyFont="1" applyAlignment="1" applyProtection="1">
      <alignment horizontal="center" vertical="center"/>
      <protection hidden="1"/>
    </xf>
    <xf numFmtId="8" fontId="61" fillId="35" borderId="27" xfId="0" applyNumberFormat="1" applyFont="1" applyFill="1" applyBorder="1" applyAlignment="1" applyProtection="1">
      <alignment horizontal="center" vertical="center" wrapText="1"/>
      <protection hidden="1"/>
    </xf>
    <xf numFmtId="0" fontId="12" fillId="17" borderId="10" xfId="0" applyFont="1" applyFill="1" applyBorder="1" applyAlignment="1" applyProtection="1">
      <alignment horizontal="center"/>
      <protection hidden="1"/>
    </xf>
    <xf numFmtId="0" fontId="12" fillId="17" borderId="27" xfId="0" applyFont="1" applyFill="1" applyBorder="1" applyAlignment="1" applyProtection="1">
      <alignment horizontal="center"/>
      <protection hidden="1"/>
    </xf>
    <xf numFmtId="0" fontId="59" fillId="17" borderId="10" xfId="0" applyFont="1" applyFill="1" applyBorder="1" applyProtection="1">
      <alignment horizontal="left"/>
      <protection hidden="1"/>
    </xf>
    <xf numFmtId="171" fontId="30" fillId="18" borderId="10" xfId="0" applyNumberFormat="1" applyFont="1" applyFill="1" applyBorder="1" applyAlignment="1" applyProtection="1">
      <alignment horizontal="center"/>
      <protection locked="0"/>
    </xf>
    <xf numFmtId="2" fontId="12" fillId="17" borderId="10" xfId="0" applyNumberFormat="1" applyFont="1" applyFill="1" applyBorder="1" applyAlignment="1" applyProtection="1">
      <alignment horizontal="center"/>
      <protection hidden="1"/>
    </xf>
    <xf numFmtId="0" fontId="99" fillId="18" borderId="10" xfId="0" applyFont="1" applyFill="1" applyBorder="1" applyAlignment="1" applyProtection="1">
      <alignment horizontal="center"/>
      <protection locked="0"/>
    </xf>
    <xf numFmtId="2" fontId="59" fillId="17" borderId="10" xfId="0" applyNumberFormat="1" applyFont="1" applyFill="1" applyBorder="1" applyAlignment="1" applyProtection="1">
      <alignment horizontal="center"/>
      <protection hidden="1"/>
    </xf>
    <xf numFmtId="2" fontId="99" fillId="17" borderId="10" xfId="0" applyNumberFormat="1" applyFont="1" applyFill="1" applyBorder="1" applyAlignment="1" applyProtection="1">
      <alignment horizontal="center"/>
      <protection hidden="1"/>
    </xf>
    <xf numFmtId="168" fontId="99" fillId="17" borderId="10" xfId="0" applyNumberFormat="1" applyFont="1" applyFill="1" applyBorder="1" applyAlignment="1" applyProtection="1">
      <alignment horizontal="center"/>
      <protection hidden="1"/>
    </xf>
    <xf numFmtId="0" fontId="59" fillId="17" borderId="10" xfId="0" applyFont="1" applyFill="1" applyBorder="1" applyAlignment="1">
      <alignment vertical="top" wrapText="1"/>
    </xf>
    <xf numFmtId="164" fontId="4" fillId="18" borderId="10" xfId="0" applyNumberFormat="1" applyFont="1" applyFill="1" applyBorder="1" applyAlignment="1" applyProtection="1">
      <alignment horizontal="center" vertical="center" wrapText="1"/>
      <protection locked="0"/>
    </xf>
    <xf numFmtId="0" fontId="11" fillId="17" borderId="15" xfId="0" applyFont="1" applyFill="1" applyBorder="1" applyAlignment="1">
      <alignment vertical="top" wrapText="1"/>
    </xf>
    <xf numFmtId="0" fontId="11" fillId="17" borderId="0" xfId="0" applyFont="1" applyFill="1" applyAlignment="1">
      <alignment vertical="top" wrapText="1"/>
    </xf>
    <xf numFmtId="0" fontId="12" fillId="17" borderId="0" xfId="0" applyFont="1" applyFill="1" applyAlignment="1">
      <alignment horizontal="right" vertical="top"/>
    </xf>
    <xf numFmtId="0" fontId="11" fillId="17" borderId="18" xfId="0" applyFont="1" applyFill="1" applyBorder="1" applyAlignment="1">
      <alignment vertical="top" wrapText="1"/>
    </xf>
    <xf numFmtId="176" fontId="19" fillId="17" borderId="10" xfId="0" applyNumberFormat="1" applyFont="1" applyFill="1" applyBorder="1" applyAlignment="1" applyProtection="1">
      <alignment horizontal="center" vertical="center"/>
      <protection hidden="1"/>
    </xf>
    <xf numFmtId="0" fontId="19" fillId="17" borderId="27" xfId="0" applyFont="1" applyFill="1" applyBorder="1" applyAlignment="1" applyProtection="1">
      <alignment horizontal="center" vertical="center"/>
      <protection hidden="1"/>
    </xf>
    <xf numFmtId="0" fontId="11" fillId="17" borderId="24" xfId="0" applyFont="1" applyFill="1" applyBorder="1" applyAlignment="1">
      <alignment vertical="top" wrapText="1"/>
    </xf>
    <xf numFmtId="0" fontId="19" fillId="17" borderId="25" xfId="0" applyFont="1" applyFill="1" applyBorder="1" applyAlignment="1">
      <alignment horizontal="right" vertical="center"/>
    </xf>
    <xf numFmtId="0" fontId="59" fillId="35" borderId="0" xfId="0" applyFont="1" applyFill="1" applyProtection="1">
      <alignment horizontal="left"/>
      <protection hidden="1"/>
    </xf>
    <xf numFmtId="0" fontId="12" fillId="17" borderId="0" xfId="0" applyFont="1" applyFill="1" applyAlignment="1" applyProtection="1">
      <alignment horizontal="center"/>
      <protection hidden="1"/>
    </xf>
    <xf numFmtId="0" fontId="12" fillId="17" borderId="0" xfId="0" applyFont="1" applyFill="1" applyProtection="1">
      <alignment horizontal="left"/>
      <protection hidden="1"/>
    </xf>
    <xf numFmtId="166" fontId="19" fillId="17" borderId="10" xfId="0" applyNumberFormat="1" applyFont="1" applyFill="1" applyBorder="1" applyAlignment="1" applyProtection="1">
      <alignment horizontal="center" vertical="center"/>
      <protection hidden="1"/>
    </xf>
    <xf numFmtId="0" fontId="0" fillId="38" borderId="0" xfId="0" applyFill="1">
      <alignment horizontal="left"/>
    </xf>
    <xf numFmtId="0" fontId="12" fillId="17" borderId="9" xfId="0" applyFont="1" applyFill="1" applyBorder="1" applyAlignment="1" applyProtection="1">
      <alignment horizontal="center"/>
      <protection hidden="1"/>
    </xf>
    <xf numFmtId="0" fontId="12" fillId="17" borderId="17" xfId="0" applyFont="1" applyFill="1" applyBorder="1" applyAlignment="1" applyProtection="1">
      <alignment horizontal="center"/>
      <protection hidden="1"/>
    </xf>
    <xf numFmtId="0" fontId="12" fillId="17" borderId="42" xfId="0" applyFont="1" applyFill="1" applyBorder="1" applyAlignment="1" applyProtection="1">
      <alignment horizontal="center"/>
      <protection hidden="1"/>
    </xf>
    <xf numFmtId="49" fontId="13" fillId="37" borderId="52" xfId="7603" applyNumberFormat="1" applyFont="1" applyFill="1" applyBorder="1" applyAlignment="1" applyProtection="1">
      <alignment vertical="center"/>
      <protection locked="0"/>
    </xf>
    <xf numFmtId="0" fontId="65" fillId="0" borderId="0" xfId="0" applyFont="1" applyAlignment="1">
      <alignment horizontal="center" vertical="center" wrapText="1"/>
    </xf>
    <xf numFmtId="0" fontId="62" fillId="0" borderId="10" xfId="0" applyFont="1" applyBorder="1" applyAlignment="1">
      <alignment horizontal="center" vertical="center"/>
    </xf>
    <xf numFmtId="0" fontId="61" fillId="38" borderId="0" xfId="0" applyFont="1" applyFill="1" applyProtection="1">
      <alignment horizontal="left"/>
      <protection hidden="1"/>
    </xf>
    <xf numFmtId="0" fontId="42" fillId="38" borderId="0" xfId="0" applyFont="1" applyFill="1" applyAlignment="1">
      <alignment vertical="center" wrapText="1"/>
    </xf>
    <xf numFmtId="8" fontId="42" fillId="38" borderId="0" xfId="0" applyNumberFormat="1" applyFont="1" applyFill="1" applyAlignment="1">
      <alignment vertical="center" wrapText="1"/>
    </xf>
    <xf numFmtId="184" fontId="3" fillId="0" borderId="0" xfId="0" applyNumberFormat="1" applyFont="1" applyAlignment="1" applyProtection="1">
      <alignment horizontal="center" vertical="top"/>
      <protection hidden="1"/>
    </xf>
    <xf numFmtId="0" fontId="5" fillId="0" borderId="0" xfId="0" applyFont="1" applyAlignment="1" applyProtection="1">
      <alignment horizontal="right" vertical="top"/>
      <protection hidden="1"/>
    </xf>
    <xf numFmtId="0" fontId="101" fillId="17" borderId="9" xfId="0" applyFont="1" applyFill="1" applyBorder="1" applyAlignment="1" applyProtection="1">
      <alignment horizontal="center" vertical="top"/>
      <protection hidden="1"/>
    </xf>
    <xf numFmtId="0" fontId="101" fillId="17" borderId="10" xfId="0" applyFont="1" applyFill="1" applyBorder="1" applyAlignment="1" applyProtection="1">
      <alignment horizontal="center" vertical="top"/>
      <protection hidden="1"/>
    </xf>
    <xf numFmtId="1" fontId="3" fillId="0" borderId="0" xfId="0" applyNumberFormat="1" applyFont="1" applyAlignment="1" applyProtection="1">
      <alignment horizontal="center" vertical="top"/>
      <protection hidden="1"/>
    </xf>
    <xf numFmtId="191" fontId="3" fillId="0" borderId="0" xfId="0" applyNumberFormat="1" applyFont="1" applyAlignment="1" applyProtection="1">
      <alignment horizontal="center" vertical="top"/>
      <protection hidden="1"/>
    </xf>
    <xf numFmtId="0" fontId="62" fillId="34" borderId="0" xfId="0" applyFont="1" applyFill="1" applyAlignment="1">
      <alignment horizontal="center"/>
    </xf>
    <xf numFmtId="49" fontId="13" fillId="18" borderId="10" xfId="0" applyNumberFormat="1" applyFont="1" applyFill="1" applyBorder="1" applyAlignment="1" applyProtection="1">
      <alignment horizontal="center" vertical="center"/>
      <protection locked="0"/>
    </xf>
    <xf numFmtId="49" fontId="13" fillId="37" borderId="10" xfId="7603" applyNumberFormat="1" applyFont="1" applyFill="1" applyBorder="1" applyAlignment="1" applyProtection="1">
      <alignment vertical="center"/>
      <protection locked="0"/>
    </xf>
    <xf numFmtId="0" fontId="5" fillId="0" borderId="18" xfId="0" applyFont="1" applyBorder="1" applyAlignment="1" applyProtection="1">
      <alignment horizontal="center" vertical="center"/>
      <protection hidden="1"/>
    </xf>
    <xf numFmtId="0" fontId="42" fillId="35" borderId="0" xfId="0" applyFont="1" applyFill="1" applyAlignment="1">
      <alignment vertical="center" wrapText="1"/>
    </xf>
    <xf numFmtId="8" fontId="42" fillId="35" borderId="0" xfId="0" applyNumberFormat="1" applyFont="1" applyFill="1" applyAlignment="1">
      <alignment vertical="center" wrapText="1"/>
    </xf>
    <xf numFmtId="8" fontId="42" fillId="35" borderId="0" xfId="0" applyNumberFormat="1" applyFont="1" applyFill="1" applyAlignment="1">
      <alignment horizontal="center" vertical="center" wrapText="1"/>
    </xf>
    <xf numFmtId="0" fontId="42" fillId="35" borderId="0" xfId="0" quotePrefix="1" applyFont="1" applyFill="1" applyAlignment="1">
      <alignment vertical="center"/>
    </xf>
    <xf numFmtId="0" fontId="42" fillId="35" borderId="0" xfId="0" applyFont="1" applyFill="1" applyAlignment="1">
      <alignment vertical="center"/>
    </xf>
    <xf numFmtId="0" fontId="44" fillId="35" borderId="0" xfId="0" applyFont="1" applyFill="1" applyAlignment="1">
      <alignment vertical="center"/>
    </xf>
    <xf numFmtId="0" fontId="42" fillId="35" borderId="24" xfId="0" quotePrefix="1" applyFont="1" applyFill="1" applyBorder="1" applyAlignment="1">
      <alignment vertical="center" wrapText="1"/>
    </xf>
    <xf numFmtId="0" fontId="42" fillId="35" borderId="0" xfId="0" quotePrefix="1" applyFont="1" applyFill="1" applyAlignment="1">
      <alignment vertical="center" wrapText="1"/>
    </xf>
    <xf numFmtId="0" fontId="42" fillId="35" borderId="0" xfId="0" quotePrefix="1" applyFont="1" applyFill="1">
      <alignment horizontal="left"/>
    </xf>
    <xf numFmtId="0" fontId="42" fillId="35" borderId="0" xfId="0" applyFont="1" applyFill="1">
      <alignment horizontal="left"/>
    </xf>
    <xf numFmtId="0" fontId="44" fillId="35" borderId="0" xfId="0" applyFont="1" applyFill="1" applyAlignment="1">
      <alignment vertical="center" wrapText="1"/>
    </xf>
    <xf numFmtId="0" fontId="63" fillId="35" borderId="0" xfId="0" applyFont="1" applyFill="1">
      <alignment horizontal="left"/>
    </xf>
    <xf numFmtId="171" fontId="30" fillId="35" borderId="14" xfId="0" applyNumberFormat="1" applyFont="1" applyFill="1" applyBorder="1" applyAlignment="1" applyProtection="1">
      <alignment horizontal="center"/>
      <protection hidden="1"/>
    </xf>
    <xf numFmtId="0" fontId="12" fillId="35" borderId="14" xfId="0" applyFont="1" applyFill="1" applyBorder="1" applyAlignment="1" applyProtection="1">
      <alignment horizontal="center" vertical="top" wrapText="1"/>
      <protection hidden="1"/>
    </xf>
    <xf numFmtId="0" fontId="59" fillId="35" borderId="27" xfId="0" applyFont="1" applyFill="1" applyBorder="1" applyAlignment="1" applyProtection="1">
      <alignment vertical="top" wrapText="1"/>
      <protection hidden="1"/>
    </xf>
    <xf numFmtId="0" fontId="12" fillId="17" borderId="54" xfId="0" applyFont="1" applyFill="1" applyBorder="1" applyAlignment="1" applyProtection="1">
      <alignment vertical="center" wrapText="1"/>
      <protection hidden="1"/>
    </xf>
    <xf numFmtId="0" fontId="17" fillId="0" borderId="0" xfId="0" applyFont="1" applyProtection="1">
      <alignment horizontal="left"/>
      <protection hidden="1"/>
    </xf>
    <xf numFmtId="0" fontId="39" fillId="17" borderId="54" xfId="0" applyFont="1" applyFill="1" applyBorder="1" applyAlignment="1" applyProtection="1">
      <alignment vertical="center" wrapText="1"/>
      <protection hidden="1"/>
    </xf>
    <xf numFmtId="0" fontId="12" fillId="17" borderId="40" xfId="0" applyFont="1" applyFill="1" applyBorder="1" applyAlignment="1" applyProtection="1">
      <alignment vertical="center" wrapText="1"/>
      <protection hidden="1"/>
    </xf>
    <xf numFmtId="0" fontId="39" fillId="17" borderId="40" xfId="0" applyFont="1" applyFill="1" applyBorder="1" applyAlignment="1" applyProtection="1">
      <alignment vertical="center" wrapText="1"/>
      <protection hidden="1"/>
    </xf>
    <xf numFmtId="49" fontId="13" fillId="35" borderId="9" xfId="0" applyNumberFormat="1" applyFont="1" applyFill="1" applyBorder="1" applyAlignment="1" applyProtection="1">
      <alignment horizontal="center" vertical="center" wrapText="1"/>
      <protection hidden="1"/>
    </xf>
    <xf numFmtId="1" fontId="13" fillId="35" borderId="14" xfId="0" applyNumberFormat="1" applyFont="1" applyFill="1" applyBorder="1" applyAlignment="1" applyProtection="1">
      <alignment horizontal="center" vertical="center" wrapText="1"/>
      <protection hidden="1"/>
    </xf>
    <xf numFmtId="164" fontId="13" fillId="35" borderId="14" xfId="0" applyNumberFormat="1" applyFont="1" applyFill="1" applyBorder="1" applyAlignment="1" applyProtection="1">
      <alignment horizontal="center" vertical="center" wrapText="1"/>
      <protection hidden="1"/>
    </xf>
    <xf numFmtId="49" fontId="13" fillId="35" borderId="14" xfId="0" applyNumberFormat="1" applyFont="1" applyFill="1" applyBorder="1" applyAlignment="1" applyProtection="1">
      <alignment horizontal="center" vertical="center"/>
      <protection hidden="1"/>
    </xf>
    <xf numFmtId="49" fontId="13" fillId="35" borderId="14" xfId="0" applyNumberFormat="1" applyFont="1" applyFill="1" applyBorder="1" applyAlignment="1" applyProtection="1">
      <alignment horizontal="left" vertical="center"/>
      <protection hidden="1"/>
    </xf>
    <xf numFmtId="14" fontId="13" fillId="35" borderId="14" xfId="0" applyNumberFormat="1" applyFont="1" applyFill="1" applyBorder="1" applyAlignment="1" applyProtection="1">
      <alignment horizontal="center" vertical="center" wrapText="1"/>
      <protection hidden="1"/>
    </xf>
    <xf numFmtId="3" fontId="13" fillId="35" borderId="14" xfId="0" applyNumberFormat="1" applyFont="1" applyFill="1" applyBorder="1" applyAlignment="1" applyProtection="1">
      <alignment horizontal="center" vertical="center"/>
      <protection hidden="1"/>
    </xf>
    <xf numFmtId="3" fontId="13" fillId="35" borderId="14" xfId="0" applyNumberFormat="1" applyFont="1" applyFill="1" applyBorder="1" applyAlignment="1" applyProtection="1">
      <alignment horizontal="center" vertical="center" wrapText="1"/>
      <protection hidden="1"/>
    </xf>
    <xf numFmtId="168" fontId="13" fillId="35" borderId="14" xfId="0" applyNumberFormat="1" applyFont="1" applyFill="1" applyBorder="1" applyAlignment="1" applyProtection="1">
      <alignment horizontal="center" vertical="center" wrapText="1"/>
      <protection hidden="1"/>
    </xf>
    <xf numFmtId="8" fontId="13" fillId="35" borderId="14" xfId="0" applyNumberFormat="1" applyFont="1" applyFill="1" applyBorder="1" applyAlignment="1" applyProtection="1">
      <alignment horizontal="center" vertical="center" wrapText="1"/>
      <protection hidden="1"/>
    </xf>
    <xf numFmtId="0" fontId="5" fillId="17" borderId="10" xfId="0" applyFont="1" applyFill="1" applyBorder="1" applyAlignment="1" applyProtection="1">
      <alignment horizontal="center" vertical="top"/>
      <protection hidden="1"/>
    </xf>
    <xf numFmtId="0" fontId="5" fillId="17" borderId="18" xfId="0" applyFont="1" applyFill="1" applyBorder="1" applyAlignment="1" applyProtection="1">
      <alignment horizontal="center" vertical="center"/>
      <protection hidden="1"/>
    </xf>
    <xf numFmtId="0" fontId="5" fillId="17" borderId="18" xfId="0" applyFont="1" applyFill="1" applyBorder="1" applyAlignment="1" applyProtection="1">
      <alignment horizontal="center" vertical="top"/>
      <protection hidden="1"/>
    </xf>
    <xf numFmtId="184" fontId="5" fillId="17" borderId="10" xfId="0" applyNumberFormat="1" applyFont="1" applyFill="1" applyBorder="1" applyAlignment="1" applyProtection="1">
      <alignment horizontal="center" vertical="top"/>
      <protection hidden="1"/>
    </xf>
    <xf numFmtId="0" fontId="61" fillId="38" borderId="0" xfId="0" applyFont="1" applyFill="1" applyProtection="1">
      <alignment horizontal="left"/>
      <protection locked="0" hidden="1"/>
    </xf>
    <xf numFmtId="0" fontId="3" fillId="38" borderId="15" xfId="0" applyFont="1" applyFill="1" applyBorder="1" applyAlignment="1" applyProtection="1">
      <alignment horizontal="center" vertical="center"/>
      <protection locked="0" hidden="1"/>
    </xf>
    <xf numFmtId="0" fontId="63" fillId="38" borderId="25" xfId="0" applyFont="1" applyFill="1" applyBorder="1" applyAlignment="1" applyProtection="1">
      <alignment horizontal="center" vertical="center"/>
      <protection locked="0" hidden="1"/>
    </xf>
    <xf numFmtId="0" fontId="3" fillId="17" borderId="0" xfId="0" applyFont="1" applyFill="1" applyAlignment="1">
      <alignment horizontal="left" vertical="top" wrapText="1"/>
    </xf>
    <xf numFmtId="0" fontId="26" fillId="17" borderId="0" xfId="0" applyFont="1" applyFill="1" applyAlignment="1">
      <alignment horizontal="center"/>
    </xf>
    <xf numFmtId="0" fontId="14" fillId="17" borderId="0" xfId="0" applyFont="1" applyFill="1" applyAlignment="1" applyProtection="1">
      <alignment horizontal="center"/>
      <protection hidden="1"/>
    </xf>
    <xf numFmtId="0" fontId="14" fillId="17" borderId="0" xfId="0" applyFont="1" applyFill="1" applyAlignment="1" applyProtection="1">
      <alignment horizontal="center" wrapText="1"/>
      <protection hidden="1"/>
    </xf>
    <xf numFmtId="0" fontId="37" fillId="17" borderId="0" xfId="0" applyFont="1" applyFill="1" applyAlignment="1" applyProtection="1">
      <alignment horizontal="center"/>
      <protection hidden="1"/>
    </xf>
    <xf numFmtId="0" fontId="112" fillId="17" borderId="0" xfId="11087" applyFont="1" applyFill="1" applyAlignment="1" applyProtection="1">
      <alignment horizontal="left"/>
      <protection hidden="1"/>
    </xf>
    <xf numFmtId="0" fontId="3" fillId="17" borderId="0" xfId="0" applyFont="1" applyFill="1" applyAlignment="1" applyProtection="1">
      <alignment horizontal="center"/>
      <protection hidden="1"/>
    </xf>
    <xf numFmtId="0" fontId="111" fillId="17" borderId="0" xfId="11087" applyFill="1" applyAlignment="1" applyProtection="1">
      <alignment horizontal="center"/>
      <protection hidden="1"/>
    </xf>
    <xf numFmtId="0" fontId="38" fillId="17" borderId="0" xfId="0" applyFont="1" applyFill="1" applyAlignment="1" applyProtection="1">
      <alignment horizontal="center"/>
      <protection hidden="1"/>
    </xf>
    <xf numFmtId="0" fontId="8" fillId="17" borderId="0" xfId="0" applyFont="1" applyFill="1" applyAlignment="1" applyProtection="1">
      <alignment horizontal="center"/>
      <protection hidden="1"/>
    </xf>
    <xf numFmtId="0" fontId="26" fillId="17" borderId="0" xfId="0" applyFont="1" applyFill="1" applyAlignment="1" applyProtection="1">
      <alignment horizontal="center"/>
      <protection hidden="1"/>
    </xf>
    <xf numFmtId="0" fontId="7" fillId="0" borderId="0" xfId="0" applyFont="1" applyAlignment="1">
      <alignment horizontal="center" vertical="center" readingOrder="1"/>
    </xf>
    <xf numFmtId="0" fontId="3" fillId="17" borderId="22" xfId="0" applyFont="1" applyFill="1" applyBorder="1" applyAlignment="1">
      <alignment horizontal="center" vertical="top" wrapText="1"/>
    </xf>
    <xf numFmtId="0" fontId="3" fillId="17" borderId="23" xfId="0" applyFont="1" applyFill="1" applyBorder="1" applyAlignment="1">
      <alignment horizontal="center" vertical="top" wrapText="1"/>
    </xf>
    <xf numFmtId="0" fontId="3" fillId="17" borderId="8" xfId="0" applyFont="1" applyFill="1" applyBorder="1" applyAlignment="1">
      <alignment horizontal="center" vertical="top" wrapText="1"/>
    </xf>
    <xf numFmtId="0" fontId="3" fillId="17" borderId="31" xfId="0" applyFont="1" applyFill="1" applyBorder="1" applyAlignment="1">
      <alignment horizontal="center" vertical="top" wrapText="1"/>
    </xf>
    <xf numFmtId="0" fontId="3" fillId="17" borderId="32" xfId="0" applyFont="1" applyFill="1" applyBorder="1" applyAlignment="1">
      <alignment horizontal="center" vertical="top" wrapText="1"/>
    </xf>
    <xf numFmtId="0" fontId="3" fillId="17" borderId="7" xfId="0" applyFont="1" applyFill="1" applyBorder="1" applyAlignment="1">
      <alignment horizontal="center" vertical="top" wrapText="1"/>
    </xf>
    <xf numFmtId="0" fontId="3" fillId="20" borderId="22" xfId="0" applyFont="1" applyFill="1" applyBorder="1" applyAlignment="1">
      <alignment horizontal="center" vertical="top" wrapText="1"/>
    </xf>
    <xf numFmtId="0" fontId="3" fillId="20" borderId="23" xfId="0" applyFont="1" applyFill="1" applyBorder="1" applyAlignment="1">
      <alignment horizontal="center" vertical="top" wrapText="1"/>
    </xf>
    <xf numFmtId="0" fontId="3" fillId="20" borderId="8" xfId="0" applyFont="1" applyFill="1" applyBorder="1" applyAlignment="1">
      <alignment horizontal="center" vertical="top" wrapText="1"/>
    </xf>
    <xf numFmtId="0" fontId="3" fillId="20" borderId="31" xfId="0" applyFont="1" applyFill="1" applyBorder="1" applyAlignment="1">
      <alignment horizontal="center" vertical="top" wrapText="1"/>
    </xf>
    <xf numFmtId="0" fontId="3" fillId="20" borderId="32" xfId="0" applyFont="1" applyFill="1" applyBorder="1" applyAlignment="1">
      <alignment horizontal="center" vertical="top" wrapText="1"/>
    </xf>
    <xf numFmtId="0" fontId="3" fillId="20" borderId="7" xfId="0" applyFont="1" applyFill="1" applyBorder="1" applyAlignment="1">
      <alignment horizontal="center" vertical="top" wrapText="1"/>
    </xf>
    <xf numFmtId="0" fontId="40" fillId="20" borderId="33" xfId="0" applyFont="1" applyFill="1" applyBorder="1" applyAlignment="1">
      <alignment horizontal="center" vertical="center" wrapText="1"/>
    </xf>
    <xf numFmtId="164" fontId="4" fillId="21" borderId="9" xfId="0" applyNumberFormat="1" applyFont="1" applyFill="1" applyBorder="1" applyAlignment="1">
      <alignment horizontal="left" vertical="center" wrapText="1"/>
    </xf>
    <xf numFmtId="164" fontId="4" fillId="21" borderId="14" xfId="0" applyNumberFormat="1" applyFont="1" applyFill="1" applyBorder="1" applyAlignment="1">
      <alignment horizontal="left" vertical="center" wrapText="1"/>
    </xf>
    <xf numFmtId="164" fontId="4" fillId="21" borderId="27" xfId="0" applyNumberFormat="1" applyFont="1" applyFill="1" applyBorder="1" applyAlignment="1">
      <alignment horizontal="left" vertical="center" wrapText="1"/>
    </xf>
    <xf numFmtId="0" fontId="3" fillId="17" borderId="18" xfId="0" applyFont="1" applyFill="1" applyBorder="1" applyAlignment="1">
      <alignment horizontal="left" vertical="top" wrapText="1"/>
    </xf>
    <xf numFmtId="0" fontId="3" fillId="17" borderId="15" xfId="0" applyFont="1" applyFill="1" applyBorder="1" applyAlignment="1">
      <alignment horizontal="left" vertical="top" wrapText="1"/>
    </xf>
    <xf numFmtId="0" fontId="3" fillId="17" borderId="25" xfId="0" applyFont="1" applyFill="1" applyBorder="1" applyAlignment="1">
      <alignment horizontal="left" vertical="top" wrapText="1"/>
    </xf>
    <xf numFmtId="0" fontId="13" fillId="17" borderId="34" xfId="0" applyFont="1" applyFill="1" applyBorder="1" applyAlignment="1">
      <alignment horizontal="left" vertical="center" wrapText="1" indent="1"/>
    </xf>
    <xf numFmtId="0" fontId="13" fillId="17" borderId="35" xfId="0" applyFont="1" applyFill="1" applyBorder="1" applyAlignment="1">
      <alignment horizontal="left" vertical="center" wrapText="1" indent="1"/>
    </xf>
    <xf numFmtId="0" fontId="13" fillId="17" borderId="36" xfId="0" applyFont="1" applyFill="1" applyBorder="1" applyAlignment="1">
      <alignment horizontal="left" vertical="center" wrapText="1" indent="1"/>
    </xf>
    <xf numFmtId="49" fontId="3" fillId="18" borderId="17" xfId="0" applyNumberFormat="1" applyFont="1" applyFill="1" applyBorder="1" applyAlignment="1" applyProtection="1">
      <alignment horizontal="center" vertical="center" wrapText="1"/>
      <protection locked="0"/>
    </xf>
    <xf numFmtId="0" fontId="13" fillId="17" borderId="17" xfId="0" applyFont="1" applyFill="1" applyBorder="1" applyAlignment="1" applyProtection="1">
      <alignment horizontal="center" vertical="center" wrapText="1"/>
      <protection hidden="1"/>
    </xf>
    <xf numFmtId="164" fontId="3" fillId="18" borderId="17" xfId="0" applyNumberFormat="1" applyFont="1" applyFill="1" applyBorder="1" applyAlignment="1" applyProtection="1">
      <alignment horizontal="left" vertical="center" wrapText="1"/>
      <protection locked="0"/>
    </xf>
    <xf numFmtId="2" fontId="3" fillId="17" borderId="37" xfId="0" applyNumberFormat="1" applyFont="1" applyFill="1" applyBorder="1" applyAlignment="1">
      <alignment horizontal="left" vertical="top" wrapText="1"/>
    </xf>
    <xf numFmtId="2" fontId="3" fillId="17" borderId="38" xfId="0" applyNumberFormat="1" applyFont="1" applyFill="1" applyBorder="1" applyAlignment="1">
      <alignment horizontal="left" vertical="top" wrapText="1"/>
    </xf>
    <xf numFmtId="2" fontId="3" fillId="17" borderId="39" xfId="0" applyNumberFormat="1" applyFont="1" applyFill="1" applyBorder="1" applyAlignment="1">
      <alignment horizontal="left" vertical="top" wrapText="1"/>
    </xf>
    <xf numFmtId="0" fontId="3" fillId="17" borderId="24" xfId="0" applyFont="1" applyFill="1" applyBorder="1" applyAlignment="1">
      <alignment horizontal="left" vertical="top" wrapText="1"/>
    </xf>
    <xf numFmtId="0" fontId="3" fillId="17" borderId="26" xfId="0" applyFont="1" applyFill="1" applyBorder="1" applyAlignment="1">
      <alignment horizontal="left" vertical="top" wrapText="1"/>
    </xf>
    <xf numFmtId="0" fontId="3" fillId="17" borderId="11" xfId="0" applyFont="1" applyFill="1" applyBorder="1" applyAlignment="1">
      <alignment horizontal="left" vertical="top" wrapText="1"/>
    </xf>
    <xf numFmtId="0" fontId="3" fillId="17" borderId="16" xfId="0" applyFont="1" applyFill="1" applyBorder="1" applyAlignment="1">
      <alignment horizontal="left" vertical="top" wrapText="1"/>
    </xf>
    <xf numFmtId="0" fontId="3" fillId="17" borderId="28" xfId="0" applyFont="1" applyFill="1" applyBorder="1" applyAlignment="1">
      <alignment horizontal="left" vertical="top" wrapText="1"/>
    </xf>
    <xf numFmtId="0" fontId="40" fillId="20" borderId="34" xfId="0" applyFont="1" applyFill="1" applyBorder="1" applyAlignment="1">
      <alignment horizontal="center" vertical="center" wrapText="1"/>
    </xf>
    <xf numFmtId="0" fontId="40" fillId="20" borderId="35" xfId="0" applyFont="1" applyFill="1" applyBorder="1" applyAlignment="1">
      <alignment horizontal="center" vertical="center" wrapText="1"/>
    </xf>
    <xf numFmtId="0" fontId="40" fillId="20" borderId="36" xfId="0" applyFont="1" applyFill="1" applyBorder="1" applyAlignment="1">
      <alignment horizontal="center" vertical="center" wrapText="1"/>
    </xf>
    <xf numFmtId="0" fontId="12" fillId="17" borderId="53" xfId="0" applyFont="1" applyFill="1" applyBorder="1" applyAlignment="1">
      <alignment horizontal="right" vertical="center" wrapText="1"/>
    </xf>
    <xf numFmtId="0" fontId="12" fillId="17" borderId="54" xfId="0" applyFont="1" applyFill="1" applyBorder="1" applyAlignment="1">
      <alignment horizontal="right" vertical="center" wrapText="1"/>
    </xf>
    <xf numFmtId="0" fontId="97" fillId="17" borderId="54" xfId="0" applyFont="1" applyFill="1" applyBorder="1" applyAlignment="1" applyProtection="1">
      <alignment horizontal="left" vertical="center" wrapText="1"/>
      <protection locked="0"/>
    </xf>
    <xf numFmtId="0" fontId="12" fillId="17" borderId="41" xfId="0" applyFont="1" applyFill="1" applyBorder="1" applyAlignment="1">
      <alignment horizontal="right" vertical="center" wrapText="1"/>
    </xf>
    <xf numFmtId="0" fontId="12" fillId="17" borderId="40" xfId="0" applyFont="1" applyFill="1" applyBorder="1" applyAlignment="1">
      <alignment horizontal="right" vertical="center" wrapText="1"/>
    </xf>
    <xf numFmtId="0" fontId="97" fillId="17" borderId="40" xfId="0" applyFont="1" applyFill="1" applyBorder="1" applyAlignment="1" applyProtection="1">
      <alignment horizontal="left" vertical="center" wrapText="1"/>
      <protection locked="0"/>
    </xf>
    <xf numFmtId="0" fontId="6" fillId="17" borderId="31" xfId="0" applyFont="1" applyFill="1" applyBorder="1" applyAlignment="1">
      <alignment horizontal="left" wrapText="1"/>
    </xf>
    <xf numFmtId="0" fontId="6" fillId="17" borderId="32" xfId="0" applyFont="1" applyFill="1" applyBorder="1" applyAlignment="1">
      <alignment horizontal="left" wrapText="1"/>
    </xf>
    <xf numFmtId="14" fontId="6" fillId="17" borderId="23" xfId="0" applyNumberFormat="1" applyFont="1" applyFill="1" applyBorder="1" applyAlignment="1">
      <alignment horizontal="right" vertical="center"/>
    </xf>
    <xf numFmtId="0" fontId="6" fillId="17" borderId="8" xfId="0" applyFont="1" applyFill="1" applyBorder="1" applyAlignment="1">
      <alignment horizontal="right" vertical="center"/>
    </xf>
    <xf numFmtId="0" fontId="6" fillId="17" borderId="32" xfId="0" applyFont="1" applyFill="1" applyBorder="1" applyAlignment="1">
      <alignment horizontal="right" vertical="center"/>
    </xf>
    <xf numFmtId="0" fontId="6" fillId="17" borderId="7" xfId="0" applyFont="1" applyFill="1" applyBorder="1" applyAlignment="1">
      <alignment horizontal="right" vertical="center"/>
    </xf>
    <xf numFmtId="0" fontId="98" fillId="18" borderId="10" xfId="0" applyFont="1" applyFill="1" applyBorder="1" applyAlignment="1" applyProtection="1">
      <alignment horizontal="center"/>
      <protection locked="0"/>
    </xf>
    <xf numFmtId="0" fontId="98" fillId="18" borderId="47" xfId="0" applyFont="1" applyFill="1" applyBorder="1" applyAlignment="1" applyProtection="1">
      <alignment horizontal="center"/>
      <protection locked="0"/>
    </xf>
    <xf numFmtId="2" fontId="12" fillId="17" borderId="10" xfId="0" applyNumberFormat="1" applyFont="1" applyFill="1" applyBorder="1" applyAlignment="1" applyProtection="1">
      <alignment horizontal="center"/>
      <protection hidden="1"/>
    </xf>
    <xf numFmtId="2" fontId="12" fillId="17" borderId="47" xfId="0" applyNumberFormat="1" applyFont="1" applyFill="1" applyBorder="1" applyAlignment="1" applyProtection="1">
      <alignment horizontal="center"/>
      <protection hidden="1"/>
    </xf>
    <xf numFmtId="172" fontId="61" fillId="34" borderId="10" xfId="0" applyNumberFormat="1" applyFont="1" applyFill="1" applyBorder="1" applyAlignment="1">
      <alignment horizontal="center" vertical="center"/>
    </xf>
    <xf numFmtId="172" fontId="61" fillId="34" borderId="10" xfId="0" applyNumberFormat="1" applyFont="1" applyFill="1" applyBorder="1" applyAlignment="1" applyProtection="1">
      <alignment horizontal="center" vertical="center"/>
      <protection locked="0"/>
    </xf>
    <xf numFmtId="0" fontId="62" fillId="0" borderId="9" xfId="0" applyFont="1" applyBorder="1" applyAlignment="1">
      <alignment horizontal="center" vertical="center" wrapText="1"/>
    </xf>
    <xf numFmtId="0" fontId="62" fillId="0" borderId="14" xfId="0" applyFont="1" applyBorder="1" applyAlignment="1">
      <alignment horizontal="center" vertical="center" wrapText="1"/>
    </xf>
    <xf numFmtId="0" fontId="62" fillId="0" borderId="27" xfId="0" applyFont="1" applyBorder="1" applyAlignment="1">
      <alignment horizontal="center" vertical="center" wrapText="1"/>
    </xf>
    <xf numFmtId="0" fontId="35" fillId="22" borderId="9" xfId="0" applyFont="1" applyFill="1" applyBorder="1" applyAlignment="1" applyProtection="1">
      <alignment horizontal="center" vertical="center"/>
      <protection hidden="1"/>
    </xf>
    <xf numFmtId="0" fontId="35" fillId="22" borderId="14" xfId="0" applyFont="1" applyFill="1" applyBorder="1" applyAlignment="1" applyProtection="1">
      <alignment horizontal="center" vertical="center"/>
      <protection hidden="1"/>
    </xf>
    <xf numFmtId="0" fontId="35" fillId="22" borderId="27" xfId="0" applyFont="1" applyFill="1" applyBorder="1" applyAlignment="1" applyProtection="1">
      <alignment horizontal="center" vertical="center"/>
      <protection hidden="1"/>
    </xf>
    <xf numFmtId="49" fontId="34" fillId="35" borderId="22" xfId="0" applyNumberFormat="1" applyFont="1" applyFill="1" applyBorder="1" applyAlignment="1">
      <alignment horizontal="center" vertical="center"/>
    </xf>
    <xf numFmtId="49" fontId="34" fillId="35" borderId="23" xfId="0" applyNumberFormat="1" applyFont="1" applyFill="1" applyBorder="1" applyAlignment="1">
      <alignment horizontal="center" vertical="center"/>
    </xf>
    <xf numFmtId="49" fontId="34" fillId="35" borderId="8" xfId="0" applyNumberFormat="1" applyFont="1" applyFill="1" applyBorder="1" applyAlignment="1">
      <alignment horizontal="center" vertical="center"/>
    </xf>
    <xf numFmtId="49" fontId="34" fillId="35" borderId="29" xfId="0" applyNumberFormat="1" applyFont="1" applyFill="1" applyBorder="1" applyAlignment="1">
      <alignment horizontal="center" vertical="center"/>
    </xf>
    <xf numFmtId="49" fontId="34" fillId="35" borderId="0" xfId="0" applyNumberFormat="1" applyFont="1" applyFill="1" applyAlignment="1">
      <alignment horizontal="center" vertical="center"/>
    </xf>
    <xf numFmtId="49" fontId="34" fillId="35" borderId="30" xfId="0" applyNumberFormat="1" applyFont="1" applyFill="1" applyBorder="1" applyAlignment="1">
      <alignment horizontal="center" vertical="center"/>
    </xf>
    <xf numFmtId="49" fontId="34" fillId="35" borderId="31" xfId="0" applyNumberFormat="1" applyFont="1" applyFill="1" applyBorder="1" applyAlignment="1">
      <alignment horizontal="center" vertical="center"/>
    </xf>
    <xf numFmtId="49" fontId="34" fillId="35" borderId="32" xfId="0" applyNumberFormat="1" applyFont="1" applyFill="1" applyBorder="1" applyAlignment="1">
      <alignment horizontal="center" vertical="center"/>
    </xf>
    <xf numFmtId="49" fontId="34" fillId="35" borderId="7" xfId="0" applyNumberFormat="1" applyFont="1" applyFill="1" applyBorder="1" applyAlignment="1">
      <alignment horizontal="center" vertical="center"/>
    </xf>
    <xf numFmtId="8" fontId="19" fillId="17" borderId="10" xfId="0" applyNumberFormat="1" applyFont="1" applyFill="1" applyBorder="1" applyAlignment="1" applyProtection="1">
      <alignment horizontal="center" vertical="center"/>
      <protection hidden="1"/>
    </xf>
    <xf numFmtId="0" fontId="19" fillId="17" borderId="10" xfId="0" applyFont="1" applyFill="1" applyBorder="1" applyAlignment="1">
      <alignment horizontal="center" vertical="center"/>
    </xf>
    <xf numFmtId="0" fontId="11" fillId="17" borderId="18" xfId="0" applyFont="1" applyFill="1" applyBorder="1" applyAlignment="1">
      <alignment horizontal="left" vertical="top" wrapText="1"/>
    </xf>
    <xf numFmtId="0" fontId="11" fillId="17" borderId="15" xfId="0" applyFont="1" applyFill="1" applyBorder="1" applyAlignment="1">
      <alignment horizontal="left" vertical="top" wrapText="1"/>
    </xf>
    <xf numFmtId="0" fontId="11" fillId="17" borderId="24" xfId="0" applyFont="1" applyFill="1" applyBorder="1" applyAlignment="1">
      <alignment horizontal="left" vertical="top" wrapText="1"/>
    </xf>
    <xf numFmtId="0" fontId="11" fillId="17" borderId="0" xfId="0" applyFont="1" applyFill="1" applyAlignment="1">
      <alignment horizontal="left" vertical="top" wrapText="1"/>
    </xf>
    <xf numFmtId="167" fontId="12" fillId="18" borderId="9" xfId="0" applyNumberFormat="1" applyFont="1" applyFill="1" applyBorder="1" applyAlignment="1" applyProtection="1">
      <alignment horizontal="center" vertical="center"/>
      <protection locked="0"/>
    </xf>
    <xf numFmtId="167" fontId="12" fillId="18" borderId="14" xfId="0" applyNumberFormat="1" applyFont="1" applyFill="1" applyBorder="1" applyAlignment="1" applyProtection="1">
      <alignment horizontal="center" vertical="center"/>
      <protection locked="0"/>
    </xf>
    <xf numFmtId="167" fontId="12" fillId="18" borderId="27" xfId="0" applyNumberFormat="1" applyFont="1" applyFill="1" applyBorder="1" applyAlignment="1" applyProtection="1">
      <alignment horizontal="center" vertical="center"/>
      <protection locked="0"/>
    </xf>
    <xf numFmtId="14" fontId="13" fillId="20" borderId="14" xfId="0" applyNumberFormat="1" applyFont="1" applyFill="1" applyBorder="1" applyAlignment="1" applyProtection="1">
      <alignment horizontal="center" vertical="center"/>
      <protection locked="0"/>
    </xf>
    <xf numFmtId="0" fontId="19" fillId="17" borderId="14" xfId="0" applyFont="1" applyFill="1" applyBorder="1" applyAlignment="1">
      <alignment horizontal="center" vertical="center"/>
    </xf>
    <xf numFmtId="0" fontId="19" fillId="17" borderId="27" xfId="0" applyFont="1" applyFill="1" applyBorder="1" applyAlignment="1">
      <alignment horizontal="center" vertical="center"/>
    </xf>
    <xf numFmtId="0" fontId="11" fillId="17" borderId="24" xfId="0" applyFont="1" applyFill="1" applyBorder="1" applyAlignment="1" applyProtection="1">
      <alignment horizontal="left" vertical="center"/>
      <protection hidden="1"/>
    </xf>
    <xf numFmtId="0" fontId="11" fillId="17" borderId="0" xfId="0" applyFont="1" applyFill="1" applyAlignment="1" applyProtection="1">
      <alignment horizontal="left" vertical="center"/>
      <protection hidden="1"/>
    </xf>
    <xf numFmtId="8" fontId="19" fillId="17" borderId="9" xfId="0" applyNumberFormat="1" applyFont="1" applyFill="1" applyBorder="1" applyAlignment="1" applyProtection="1">
      <alignment horizontal="center" vertical="center"/>
      <protection hidden="1"/>
    </xf>
    <xf numFmtId="8" fontId="19" fillId="17" borderId="27" xfId="0" applyNumberFormat="1" applyFont="1" applyFill="1" applyBorder="1" applyAlignment="1" applyProtection="1">
      <alignment horizontal="center" vertical="center"/>
      <protection hidden="1"/>
    </xf>
    <xf numFmtId="0" fontId="101" fillId="17" borderId="18" xfId="0" applyFont="1" applyFill="1" applyBorder="1" applyAlignment="1" applyProtection="1">
      <alignment horizontal="center" vertical="center"/>
      <protection hidden="1"/>
    </xf>
    <xf numFmtId="0" fontId="101" fillId="17" borderId="15" xfId="0" applyFont="1" applyFill="1" applyBorder="1" applyAlignment="1" applyProtection="1">
      <alignment horizontal="center" vertical="center"/>
      <protection hidden="1"/>
    </xf>
    <xf numFmtId="8" fontId="61" fillId="0" borderId="0" xfId="0" applyNumberFormat="1" applyFont="1" applyAlignment="1">
      <alignment horizontal="center" vertical="center" wrapText="1"/>
    </xf>
    <xf numFmtId="164" fontId="4" fillId="21" borderId="11" xfId="0" applyNumberFormat="1" applyFont="1" applyFill="1" applyBorder="1" applyAlignment="1">
      <alignment horizontal="left" vertical="center" wrapText="1"/>
    </xf>
    <xf numFmtId="164" fontId="4" fillId="21" borderId="16" xfId="0" applyNumberFormat="1" applyFont="1" applyFill="1" applyBorder="1" applyAlignment="1">
      <alignment horizontal="left" vertical="center" wrapText="1"/>
    </xf>
    <xf numFmtId="164" fontId="4" fillId="21" borderId="28" xfId="0" applyNumberFormat="1" applyFont="1" applyFill="1" applyBorder="1" applyAlignment="1">
      <alignment horizontal="left" vertical="center" wrapText="1"/>
    </xf>
    <xf numFmtId="0" fontId="12" fillId="17" borderId="10" xfId="0" applyFont="1" applyFill="1" applyBorder="1" applyAlignment="1" applyProtection="1">
      <alignment horizontal="center"/>
      <protection hidden="1"/>
    </xf>
    <xf numFmtId="0" fontId="3" fillId="18" borderId="9" xfId="0" applyFont="1" applyFill="1" applyBorder="1" applyAlignment="1" applyProtection="1">
      <alignment horizontal="center" vertical="center" wrapText="1"/>
      <protection locked="0"/>
    </xf>
    <xf numFmtId="0" fontId="3" fillId="18" borderId="27" xfId="0" applyFont="1" applyFill="1" applyBorder="1" applyAlignment="1" applyProtection="1">
      <alignment horizontal="center" vertical="center" wrapText="1"/>
      <protection locked="0"/>
    </xf>
    <xf numFmtId="0" fontId="5" fillId="17" borderId="14" xfId="0" applyFont="1" applyFill="1" applyBorder="1" applyAlignment="1" applyProtection="1">
      <alignment horizontal="center"/>
      <protection hidden="1"/>
    </xf>
    <xf numFmtId="0" fontId="5" fillId="17" borderId="27" xfId="0" applyFont="1" applyFill="1" applyBorder="1" applyAlignment="1" applyProtection="1">
      <alignment horizontal="center"/>
      <protection hidden="1"/>
    </xf>
    <xf numFmtId="0" fontId="5" fillId="17" borderId="9" xfId="0" applyFont="1" applyFill="1" applyBorder="1" applyAlignment="1" applyProtection="1">
      <alignment horizontal="center"/>
      <protection hidden="1"/>
    </xf>
    <xf numFmtId="0" fontId="5" fillId="17" borderId="49" xfId="0" applyFont="1" applyFill="1" applyBorder="1" applyAlignment="1" applyProtection="1">
      <alignment horizontal="center"/>
      <protection hidden="1"/>
    </xf>
    <xf numFmtId="0" fontId="12" fillId="17" borderId="9" xfId="0" applyFont="1" applyFill="1" applyBorder="1" applyAlignment="1">
      <alignment horizontal="center" vertical="top" wrapText="1"/>
    </xf>
    <xf numFmtId="0" fontId="12" fillId="17" borderId="27" xfId="0" applyFont="1" applyFill="1" applyBorder="1" applyAlignment="1">
      <alignment horizontal="center" vertical="top" wrapText="1"/>
    </xf>
    <xf numFmtId="0" fontId="12" fillId="17" borderId="9" xfId="0" applyFont="1" applyFill="1" applyBorder="1" applyAlignment="1" applyProtection="1">
      <alignment horizontal="center"/>
      <protection hidden="1"/>
    </xf>
    <xf numFmtId="0" fontId="12" fillId="17" borderId="14" xfId="0" applyFont="1" applyFill="1" applyBorder="1" applyAlignment="1" applyProtection="1">
      <alignment horizontal="center"/>
      <protection hidden="1"/>
    </xf>
    <xf numFmtId="0" fontId="12" fillId="17" borderId="49" xfId="0" applyFont="1" applyFill="1" applyBorder="1" applyAlignment="1" applyProtection="1">
      <alignment horizontal="center"/>
      <protection hidden="1"/>
    </xf>
    <xf numFmtId="2" fontId="19" fillId="17" borderId="18" xfId="0" applyNumberFormat="1" applyFont="1" applyFill="1" applyBorder="1" applyAlignment="1" applyProtection="1">
      <alignment horizontal="center"/>
      <protection hidden="1"/>
    </xf>
    <xf numFmtId="2" fontId="19" fillId="17" borderId="48" xfId="0" applyNumberFormat="1" applyFont="1" applyFill="1" applyBorder="1" applyAlignment="1" applyProtection="1">
      <alignment horizontal="center"/>
      <protection hidden="1"/>
    </xf>
    <xf numFmtId="2" fontId="12" fillId="17" borderId="9" xfId="0" applyNumberFormat="1" applyFont="1" applyFill="1" applyBorder="1" applyAlignment="1" applyProtection="1">
      <alignment horizontal="center"/>
      <protection hidden="1"/>
    </xf>
    <xf numFmtId="2" fontId="12" fillId="17" borderId="14" xfId="0" applyNumberFormat="1" applyFont="1" applyFill="1" applyBorder="1" applyAlignment="1" applyProtection="1">
      <alignment horizontal="center"/>
      <protection hidden="1"/>
    </xf>
    <xf numFmtId="2" fontId="12" fillId="17" borderId="49" xfId="0" applyNumberFormat="1" applyFont="1" applyFill="1" applyBorder="1" applyAlignment="1" applyProtection="1">
      <alignment horizontal="center"/>
      <protection hidden="1"/>
    </xf>
    <xf numFmtId="164" fontId="4" fillId="20" borderId="9" xfId="0" applyNumberFormat="1" applyFont="1" applyFill="1" applyBorder="1" applyAlignment="1">
      <alignment horizontal="center" vertical="center" wrapText="1"/>
    </xf>
    <xf numFmtId="164" fontId="4" fillId="20" borderId="27" xfId="0" applyNumberFormat="1" applyFont="1" applyFill="1" applyBorder="1" applyAlignment="1">
      <alignment horizontal="center" vertical="center" wrapText="1"/>
    </xf>
    <xf numFmtId="49" fontId="41" fillId="17" borderId="22" xfId="0" applyNumberFormat="1" applyFont="1" applyFill="1" applyBorder="1" applyAlignment="1">
      <alignment horizontal="center" vertical="center" wrapText="1"/>
    </xf>
    <xf numFmtId="49" fontId="41" fillId="17" borderId="23" xfId="0" applyNumberFormat="1" applyFont="1" applyFill="1" applyBorder="1" applyAlignment="1">
      <alignment horizontal="center" vertical="center" wrapText="1"/>
    </xf>
    <xf numFmtId="49" fontId="41" fillId="17" borderId="8" xfId="0" applyNumberFormat="1" applyFont="1" applyFill="1" applyBorder="1" applyAlignment="1">
      <alignment horizontal="center" vertical="center" wrapText="1"/>
    </xf>
    <xf numFmtId="49" fontId="41" fillId="17" borderId="29" xfId="0" applyNumberFormat="1" applyFont="1" applyFill="1" applyBorder="1" applyAlignment="1">
      <alignment horizontal="center" vertical="center" wrapText="1"/>
    </xf>
    <xf numFmtId="49" fontId="41" fillId="17" borderId="0" xfId="0" applyNumberFormat="1" applyFont="1" applyFill="1" applyAlignment="1">
      <alignment horizontal="center" vertical="center" wrapText="1"/>
    </xf>
    <xf numFmtId="49" fontId="41" fillId="17" borderId="30" xfId="0" applyNumberFormat="1" applyFont="1" applyFill="1" applyBorder="1" applyAlignment="1">
      <alignment horizontal="center" vertical="center" wrapText="1"/>
    </xf>
    <xf numFmtId="49" fontId="41" fillId="17" borderId="31" xfId="0" applyNumberFormat="1" applyFont="1" applyFill="1" applyBorder="1" applyAlignment="1">
      <alignment horizontal="center" vertical="center" wrapText="1"/>
    </xf>
    <xf numFmtId="49" fontId="41" fillId="17" borderId="32" xfId="0" applyNumberFormat="1" applyFont="1" applyFill="1" applyBorder="1" applyAlignment="1">
      <alignment horizontal="center" vertical="center" wrapText="1"/>
    </xf>
    <xf numFmtId="49" fontId="41" fillId="17" borderId="7" xfId="0" applyNumberFormat="1" applyFont="1" applyFill="1" applyBorder="1" applyAlignment="1">
      <alignment horizontal="center" vertical="center" wrapText="1"/>
    </xf>
    <xf numFmtId="164" fontId="4" fillId="20" borderId="9" xfId="0" applyNumberFormat="1" applyFont="1" applyFill="1" applyBorder="1" applyAlignment="1">
      <alignment horizontal="right" vertical="center" wrapText="1"/>
    </xf>
    <xf numFmtId="164" fontId="4" fillId="20" borderId="14" xfId="0" applyNumberFormat="1" applyFont="1" applyFill="1" applyBorder="1" applyAlignment="1">
      <alignment horizontal="right" vertical="center" wrapText="1"/>
    </xf>
    <xf numFmtId="164" fontId="4" fillId="20" borderId="27" xfId="0" applyNumberFormat="1" applyFont="1" applyFill="1" applyBorder="1" applyAlignment="1">
      <alignment horizontal="right" vertical="center" wrapText="1"/>
    </xf>
    <xf numFmtId="164" fontId="4" fillId="21" borderId="9" xfId="0" applyNumberFormat="1" applyFont="1" applyFill="1" applyBorder="1" applyAlignment="1" applyProtection="1">
      <alignment horizontal="left" vertical="center" wrapText="1"/>
      <protection hidden="1"/>
    </xf>
    <xf numFmtId="164" fontId="4" fillId="21" borderId="14" xfId="0" applyNumberFormat="1" applyFont="1" applyFill="1" applyBorder="1" applyAlignment="1" applyProtection="1">
      <alignment horizontal="left" vertical="center" wrapText="1"/>
      <protection hidden="1"/>
    </xf>
    <xf numFmtId="164" fontId="4" fillId="21" borderId="27" xfId="0" applyNumberFormat="1" applyFont="1" applyFill="1" applyBorder="1" applyAlignment="1" applyProtection="1">
      <alignment horizontal="left" vertical="center" wrapText="1"/>
      <protection hidden="1"/>
    </xf>
    <xf numFmtId="168" fontId="18" fillId="17" borderId="23" xfId="0" applyNumberFormat="1" applyFont="1" applyFill="1" applyBorder="1" applyAlignment="1">
      <alignment horizontal="center" vertical="center" wrapText="1"/>
    </xf>
    <xf numFmtId="168" fontId="18" fillId="17" borderId="8" xfId="0" applyNumberFormat="1" applyFont="1" applyFill="1" applyBorder="1" applyAlignment="1">
      <alignment horizontal="center" vertical="center" wrapText="1"/>
    </xf>
    <xf numFmtId="168" fontId="18" fillId="17" borderId="0" xfId="0" applyNumberFormat="1" applyFont="1" applyFill="1" applyAlignment="1">
      <alignment horizontal="center" vertical="center" wrapText="1"/>
    </xf>
    <xf numFmtId="168" fontId="18" fillId="17" borderId="30" xfId="0" applyNumberFormat="1" applyFont="1" applyFill="1" applyBorder="1" applyAlignment="1">
      <alignment horizontal="center" vertical="center" wrapText="1"/>
    </xf>
    <xf numFmtId="168" fontId="18" fillId="17" borderId="32" xfId="0" applyNumberFormat="1" applyFont="1" applyFill="1" applyBorder="1" applyAlignment="1">
      <alignment horizontal="center" vertical="center" wrapText="1"/>
    </xf>
    <xf numFmtId="168" fontId="18" fillId="17" borderId="7" xfId="0" applyNumberFormat="1" applyFont="1" applyFill="1" applyBorder="1" applyAlignment="1">
      <alignment horizontal="center" vertical="center" wrapText="1"/>
    </xf>
    <xf numFmtId="0" fontId="19" fillId="21" borderId="9" xfId="0" applyFont="1" applyFill="1" applyBorder="1" applyAlignment="1" applyProtection="1">
      <alignment horizontal="center" vertical="center"/>
      <protection hidden="1"/>
    </xf>
    <xf numFmtId="0" fontId="19" fillId="21" borderId="14" xfId="0" applyFont="1" applyFill="1" applyBorder="1" applyAlignment="1" applyProtection="1">
      <alignment horizontal="center" vertical="center"/>
      <protection hidden="1"/>
    </xf>
    <xf numFmtId="0" fontId="19" fillId="21" borderId="27" xfId="0" applyFont="1" applyFill="1" applyBorder="1" applyAlignment="1" applyProtection="1">
      <alignment horizontal="center" vertical="center"/>
      <protection hidden="1"/>
    </xf>
    <xf numFmtId="164" fontId="19" fillId="21" borderId="9" xfId="0" applyNumberFormat="1" applyFont="1" applyFill="1" applyBorder="1" applyAlignment="1">
      <alignment horizontal="center" vertical="center" wrapText="1"/>
    </xf>
    <xf numFmtId="164" fontId="19" fillId="21" borderId="14" xfId="0" applyNumberFormat="1" applyFont="1" applyFill="1" applyBorder="1" applyAlignment="1">
      <alignment horizontal="center" vertical="center" wrapText="1"/>
    </xf>
    <xf numFmtId="164" fontId="19" fillId="21" borderId="28" xfId="0" applyNumberFormat="1" applyFont="1" applyFill="1" applyBorder="1" applyAlignment="1">
      <alignment horizontal="center" vertical="center" wrapText="1"/>
    </xf>
    <xf numFmtId="164" fontId="4" fillId="17" borderId="9" xfId="0" applyNumberFormat="1" applyFont="1" applyFill="1" applyBorder="1" applyAlignment="1">
      <alignment horizontal="left" vertical="center" wrapText="1"/>
    </xf>
    <xf numFmtId="164" fontId="4" fillId="17" borderId="14" xfId="0" applyNumberFormat="1" applyFont="1" applyFill="1" applyBorder="1" applyAlignment="1">
      <alignment horizontal="left" vertical="center" wrapText="1"/>
    </xf>
    <xf numFmtId="164" fontId="4" fillId="17" borderId="27" xfId="0" applyNumberFormat="1" applyFont="1" applyFill="1" applyBorder="1" applyAlignment="1">
      <alignment horizontal="left" vertical="center" wrapText="1"/>
    </xf>
    <xf numFmtId="0" fontId="5" fillId="17" borderId="18" xfId="0" applyFont="1" applyFill="1" applyBorder="1" applyAlignment="1" applyProtection="1">
      <alignment horizontal="center" vertical="center"/>
      <protection hidden="1"/>
    </xf>
    <xf numFmtId="0" fontId="5" fillId="17" borderId="15" xfId="0" applyFont="1" applyFill="1" applyBorder="1" applyAlignment="1" applyProtection="1">
      <alignment horizontal="center" vertical="center"/>
      <protection hidden="1"/>
    </xf>
    <xf numFmtId="0" fontId="101" fillId="17" borderId="18" xfId="0" applyFont="1" applyFill="1" applyBorder="1" applyAlignment="1" applyProtection="1">
      <alignment horizontal="center" vertical="top"/>
      <protection hidden="1"/>
    </xf>
    <xf numFmtId="0" fontId="101" fillId="17" borderId="15" xfId="0" applyFont="1" applyFill="1" applyBorder="1" applyAlignment="1" applyProtection="1">
      <alignment horizontal="center" vertical="top"/>
      <protection hidden="1"/>
    </xf>
    <xf numFmtId="0" fontId="5" fillId="17" borderId="18" xfId="0" applyFont="1" applyFill="1" applyBorder="1" applyAlignment="1" applyProtection="1">
      <alignment horizontal="center" vertical="top"/>
      <protection hidden="1"/>
    </xf>
    <xf numFmtId="0" fontId="5" fillId="17" borderId="15" xfId="0" applyFont="1" applyFill="1" applyBorder="1" applyAlignment="1" applyProtection="1">
      <alignment horizontal="center" vertical="top"/>
      <protection hidden="1"/>
    </xf>
    <xf numFmtId="0" fontId="101" fillId="17" borderId="10" xfId="0" applyFont="1" applyFill="1" applyBorder="1" applyAlignment="1" applyProtection="1">
      <alignment horizontal="center" vertical="top"/>
      <protection hidden="1"/>
    </xf>
    <xf numFmtId="0" fontId="5" fillId="17" borderId="10" xfId="0" applyFont="1" applyFill="1" applyBorder="1" applyAlignment="1" applyProtection="1">
      <alignment horizontal="center" vertical="top"/>
      <protection hidden="1"/>
    </xf>
    <xf numFmtId="0" fontId="101" fillId="17" borderId="9" xfId="0" applyFont="1" applyFill="1" applyBorder="1" applyAlignment="1" applyProtection="1">
      <alignment horizontal="center" vertical="top"/>
      <protection hidden="1"/>
    </xf>
    <xf numFmtId="0" fontId="101" fillId="17" borderId="27" xfId="0" applyFont="1" applyFill="1" applyBorder="1" applyAlignment="1" applyProtection="1">
      <alignment horizontal="center" vertical="top"/>
      <protection hidden="1"/>
    </xf>
    <xf numFmtId="0" fontId="5" fillId="17" borderId="9" xfId="0" applyFont="1" applyFill="1" applyBorder="1" applyAlignment="1" applyProtection="1">
      <alignment horizontal="center" vertical="top"/>
      <protection hidden="1"/>
    </xf>
    <xf numFmtId="0" fontId="5" fillId="17" borderId="27" xfId="0" applyFont="1" applyFill="1" applyBorder="1" applyAlignment="1" applyProtection="1">
      <alignment horizontal="center" vertical="top"/>
      <protection hidden="1"/>
    </xf>
    <xf numFmtId="0" fontId="5" fillId="38" borderId="10" xfId="0" applyFont="1" applyFill="1" applyBorder="1" applyAlignment="1" applyProtection="1">
      <alignment horizontal="center" vertical="top"/>
      <protection hidden="1"/>
    </xf>
    <xf numFmtId="184" fontId="5" fillId="17" borderId="10" xfId="0" applyNumberFormat="1" applyFont="1" applyFill="1" applyBorder="1" applyAlignment="1" applyProtection="1">
      <alignment horizontal="center" vertical="top"/>
      <protection hidden="1"/>
    </xf>
    <xf numFmtId="184" fontId="5" fillId="17" borderId="9" xfId="0" applyNumberFormat="1" applyFont="1" applyFill="1" applyBorder="1" applyAlignment="1" applyProtection="1">
      <alignment horizontal="center" vertical="top"/>
      <protection hidden="1"/>
    </xf>
    <xf numFmtId="184" fontId="5" fillId="17" borderId="27" xfId="0" applyNumberFormat="1" applyFont="1" applyFill="1" applyBorder="1" applyAlignment="1" applyProtection="1">
      <alignment horizontal="center" vertical="top"/>
      <protection hidden="1"/>
    </xf>
    <xf numFmtId="0" fontId="22" fillId="17" borderId="0" xfId="0" quotePrefix="1" applyFont="1" applyFill="1">
      <alignment horizontal="left"/>
    </xf>
    <xf numFmtId="0" fontId="22" fillId="17" borderId="0" xfId="0" applyFont="1" applyFill="1">
      <alignment horizontal="left"/>
    </xf>
    <xf numFmtId="0" fontId="22" fillId="0" borderId="0" xfId="0" quotePrefix="1" applyFont="1">
      <alignment horizontal="left"/>
    </xf>
    <xf numFmtId="0" fontId="17" fillId="17" borderId="0" xfId="0" applyFont="1" applyFill="1" applyAlignment="1" applyProtection="1">
      <alignment horizontal="left" wrapText="1"/>
      <protection locked="0"/>
    </xf>
    <xf numFmtId="0" fontId="17" fillId="17" borderId="0" xfId="0" applyFont="1" applyFill="1" applyAlignment="1">
      <alignment horizontal="left" vertical="top" wrapText="1"/>
    </xf>
    <xf numFmtId="0" fontId="8" fillId="17" borderId="0" xfId="0" applyFont="1" applyFill="1" applyAlignment="1" applyProtection="1">
      <alignment horizontal="left" vertical="center"/>
      <protection hidden="1"/>
    </xf>
    <xf numFmtId="0" fontId="17" fillId="17" borderId="0" xfId="0" applyFont="1" applyFill="1">
      <alignment horizontal="left"/>
    </xf>
    <xf numFmtId="0" fontId="33" fillId="17" borderId="0" xfId="0" applyFont="1" applyFill="1" applyAlignment="1">
      <alignment horizontal="left" vertical="top" wrapText="1"/>
    </xf>
    <xf numFmtId="0" fontId="113" fillId="39" borderId="22" xfId="7605" applyFont="1" applyFill="1" applyBorder="1" applyAlignment="1" applyProtection="1">
      <alignment vertical="center"/>
      <protection hidden="1"/>
    </xf>
    <xf numFmtId="0" fontId="114" fillId="39" borderId="23" xfId="7605" applyFont="1" applyFill="1" applyBorder="1" applyAlignment="1" applyProtection="1">
      <protection hidden="1"/>
    </xf>
    <xf numFmtId="0" fontId="114" fillId="39" borderId="8" xfId="7605" applyFont="1" applyFill="1" applyBorder="1" applyAlignment="1" applyProtection="1">
      <protection hidden="1"/>
    </xf>
    <xf numFmtId="0" fontId="3" fillId="40" borderId="55" xfId="7605" applyFill="1" applyBorder="1" applyAlignment="1" applyProtection="1">
      <alignment horizontal="center" vertical="center" wrapText="1"/>
      <protection hidden="1"/>
    </xf>
    <xf numFmtId="0" fontId="3" fillId="35" borderId="55" xfId="7605" applyFill="1" applyBorder="1" applyAlignment="1" applyProtection="1">
      <alignment horizontal="center" vertical="center" wrapText="1"/>
      <protection hidden="1"/>
    </xf>
    <xf numFmtId="0" fontId="3" fillId="0" borderId="0" xfId="7605">
      <alignment horizontal="left"/>
    </xf>
    <xf numFmtId="0" fontId="4" fillId="0" borderId="0" xfId="7605" applyFont="1" applyAlignment="1"/>
    <xf numFmtId="0" fontId="4" fillId="0" borderId="0" xfId="7605" applyFont="1">
      <alignment horizontal="left"/>
    </xf>
    <xf numFmtId="0" fontId="4" fillId="0" borderId="0" xfId="7605" applyFont="1" applyAlignment="1">
      <alignment horizontal="center"/>
    </xf>
    <xf numFmtId="0" fontId="3" fillId="0" borderId="0" xfId="7605" applyAlignment="1">
      <alignment vertical="center"/>
    </xf>
    <xf numFmtId="0" fontId="115" fillId="35" borderId="56" xfId="7605" applyFont="1" applyFill="1" applyBorder="1" applyAlignment="1" applyProtection="1">
      <alignment horizontal="left" vertical="center" wrapText="1"/>
      <protection hidden="1"/>
    </xf>
    <xf numFmtId="0" fontId="115" fillId="35" borderId="16" xfId="7605" applyFont="1" applyFill="1" applyBorder="1" applyAlignment="1" applyProtection="1">
      <alignment horizontal="left" vertical="center" wrapText="1"/>
      <protection hidden="1"/>
    </xf>
    <xf numFmtId="0" fontId="115" fillId="35" borderId="16" xfId="7605" applyFont="1" applyFill="1" applyBorder="1" applyAlignment="1" applyProtection="1">
      <alignment horizontal="left" vertical="center" wrapText="1"/>
      <protection hidden="1"/>
    </xf>
    <xf numFmtId="14" fontId="115" fillId="35" borderId="57" xfId="7605" applyNumberFormat="1" applyFont="1" applyFill="1" applyBorder="1" applyAlignment="1" applyProtection="1">
      <alignment horizontal="center" vertical="center" wrapText="1"/>
      <protection hidden="1"/>
    </xf>
    <xf numFmtId="0" fontId="3" fillId="40" borderId="58" xfId="7605" applyFill="1" applyBorder="1" applyAlignment="1" applyProtection="1">
      <alignment horizontal="center" vertical="center" wrapText="1"/>
      <protection hidden="1"/>
    </xf>
    <xf numFmtId="0" fontId="3" fillId="35" borderId="58" xfId="7605" applyFill="1" applyBorder="1" applyAlignment="1" applyProtection="1">
      <alignment horizontal="center" vertical="center" wrapText="1"/>
      <protection hidden="1"/>
    </xf>
    <xf numFmtId="0" fontId="4" fillId="0" borderId="0" xfId="7605" applyFont="1" applyAlignment="1">
      <alignment wrapText="1"/>
    </xf>
    <xf numFmtId="0" fontId="4" fillId="0" borderId="0" xfId="7605" applyFont="1" applyAlignment="1">
      <alignment horizontal="left" wrapText="1"/>
    </xf>
    <xf numFmtId="0" fontId="4" fillId="0" borderId="0" xfId="7605" applyFont="1" applyAlignment="1">
      <alignment horizontal="center" wrapText="1"/>
    </xf>
    <xf numFmtId="0" fontId="13" fillId="35" borderId="9" xfId="7605" applyFont="1" applyFill="1" applyBorder="1" applyAlignment="1" applyProtection="1">
      <alignment horizontal="left" vertical="center"/>
      <protection hidden="1"/>
    </xf>
    <xf numFmtId="49" fontId="12" fillId="41" borderId="9" xfId="7605" applyNumberFormat="1" applyFont="1" applyFill="1" applyBorder="1" applyAlignment="1" applyProtection="1">
      <alignment horizontal="left" vertical="center" wrapText="1"/>
      <protection locked="0"/>
    </xf>
    <xf numFmtId="49" fontId="12" fillId="41" borderId="14" xfId="7605" applyNumberFormat="1" applyFont="1" applyFill="1" applyBorder="1" applyAlignment="1" applyProtection="1">
      <alignment horizontal="left" vertical="center" wrapText="1"/>
      <protection locked="0"/>
    </xf>
    <xf numFmtId="49" fontId="12" fillId="41" borderId="28" xfId="7605" applyNumberFormat="1" applyFont="1" applyFill="1" applyBorder="1" applyAlignment="1" applyProtection="1">
      <alignment horizontal="left" vertical="center" wrapText="1"/>
      <protection locked="0"/>
    </xf>
    <xf numFmtId="0" fontId="13" fillId="35" borderId="17" xfId="7605" applyFont="1" applyFill="1" applyBorder="1" applyAlignment="1" applyProtection="1">
      <alignment horizontal="center" vertical="center" wrapText="1"/>
      <protection hidden="1"/>
    </xf>
    <xf numFmtId="49" fontId="3" fillId="41" borderId="11" xfId="7605" applyNumberFormat="1" applyFill="1" applyBorder="1" applyAlignment="1" applyProtection="1">
      <alignment horizontal="center" vertical="center" wrapText="1"/>
      <protection locked="0"/>
    </xf>
    <xf numFmtId="49" fontId="3" fillId="41" borderId="28" xfId="7605" applyNumberFormat="1" applyFill="1" applyBorder="1" applyAlignment="1" applyProtection="1">
      <alignment horizontal="center" vertical="center" wrapText="1"/>
      <protection locked="0"/>
    </xf>
    <xf numFmtId="164" fontId="4" fillId="0" borderId="0" xfId="7605" applyNumberFormat="1" applyFont="1" applyAlignment="1">
      <alignment horizontal="left" vertical="center" wrapText="1"/>
    </xf>
    <xf numFmtId="164" fontId="4" fillId="42" borderId="9" xfId="7605" applyNumberFormat="1" applyFont="1" applyFill="1" applyBorder="1" applyAlignment="1">
      <alignment horizontal="center" vertical="center" wrapText="1"/>
    </xf>
    <xf numFmtId="164" fontId="4" fillId="42" borderId="14" xfId="7605" applyNumberFormat="1" applyFont="1" applyFill="1" applyBorder="1" applyAlignment="1">
      <alignment horizontal="center" vertical="center" wrapText="1"/>
    </xf>
    <xf numFmtId="164" fontId="4" fillId="42" borderId="27" xfId="7605" applyNumberFormat="1" applyFont="1" applyFill="1" applyBorder="1" applyAlignment="1">
      <alignment horizontal="center" vertical="center" wrapText="1"/>
    </xf>
    <xf numFmtId="164" fontId="4" fillId="0" borderId="24" xfId="7605" applyNumberFormat="1" applyFont="1" applyBorder="1" applyAlignment="1">
      <alignment vertical="center" wrapText="1"/>
    </xf>
    <xf numFmtId="164" fontId="4" fillId="0" borderId="0" xfId="7605" applyNumberFormat="1" applyFont="1" applyAlignment="1">
      <alignment vertical="center" wrapText="1"/>
    </xf>
    <xf numFmtId="0" fontId="116" fillId="35" borderId="9" xfId="7605" applyFont="1" applyFill="1" applyBorder="1" applyAlignment="1">
      <alignment horizontal="left" vertical="top" wrapText="1"/>
    </xf>
    <xf numFmtId="0" fontId="116" fillId="35" borderId="14" xfId="7605" applyFont="1" applyFill="1" applyBorder="1" applyAlignment="1">
      <alignment horizontal="left" vertical="top" wrapText="1"/>
    </xf>
    <xf numFmtId="0" fontId="116" fillId="35" borderId="27" xfId="7605" applyFont="1" applyFill="1" applyBorder="1" applyAlignment="1">
      <alignment horizontal="left" vertical="top" wrapText="1"/>
    </xf>
    <xf numFmtId="0" fontId="3" fillId="0" borderId="24" xfId="7605" applyBorder="1" applyAlignment="1">
      <alignment vertical="top" wrapText="1"/>
    </xf>
    <xf numFmtId="0" fontId="3" fillId="0" borderId="0" xfId="7605" applyAlignment="1">
      <alignment vertical="top" wrapText="1"/>
    </xf>
    <xf numFmtId="0" fontId="3" fillId="0" borderId="0" xfId="7605" applyAlignment="1">
      <alignment horizontal="left" vertical="top" wrapText="1"/>
    </xf>
    <xf numFmtId="164" fontId="4" fillId="35" borderId="18" xfId="7605" applyNumberFormat="1" applyFont="1" applyFill="1" applyBorder="1" applyAlignment="1">
      <alignment horizontal="center" vertical="center" wrapText="1"/>
    </xf>
    <xf numFmtId="164" fontId="4" fillId="35" borderId="15" xfId="7605" applyNumberFormat="1" applyFont="1" applyFill="1" applyBorder="1" applyAlignment="1">
      <alignment horizontal="center" vertical="center" wrapText="1"/>
    </xf>
    <xf numFmtId="164" fontId="4" fillId="35" borderId="25" xfId="7605" applyNumberFormat="1" applyFont="1" applyFill="1" applyBorder="1" applyAlignment="1">
      <alignment horizontal="center" vertical="center" wrapText="1"/>
    </xf>
    <xf numFmtId="0" fontId="12" fillId="35" borderId="24" xfId="7605" applyFont="1" applyFill="1" applyBorder="1" applyAlignment="1">
      <alignment horizontal="left" vertical="top" wrapText="1"/>
    </xf>
    <xf numFmtId="0" fontId="12" fillId="35" borderId="0" xfId="7605" applyFont="1" applyFill="1" applyAlignment="1">
      <alignment horizontal="left" vertical="top" wrapText="1"/>
    </xf>
    <xf numFmtId="0" fontId="12" fillId="35" borderId="26" xfId="7605" applyFont="1" applyFill="1" applyBorder="1" applyAlignment="1">
      <alignment horizontal="left" vertical="top" wrapText="1"/>
    </xf>
    <xf numFmtId="2" fontId="3" fillId="0" borderId="24" xfId="7589" applyFont="1" applyFill="1" applyBorder="1" applyAlignment="1" applyProtection="1">
      <alignment vertical="top" wrapText="1"/>
    </xf>
    <xf numFmtId="2" fontId="3" fillId="0" borderId="0" xfId="7589" applyFont="1" applyFill="1" applyBorder="1" applyAlignment="1" applyProtection="1">
      <alignment vertical="top" wrapText="1"/>
    </xf>
    <xf numFmtId="0" fontId="3" fillId="0" borderId="0" xfId="7605" applyAlignment="1">
      <alignment wrapText="1"/>
    </xf>
    <xf numFmtId="0" fontId="3" fillId="0" borderId="0" xfId="7605" applyAlignment="1">
      <alignment horizontal="center" vertical="center"/>
    </xf>
    <xf numFmtId="0" fontId="12" fillId="35" borderId="24" xfId="7605" applyFont="1" applyFill="1" applyBorder="1" applyAlignment="1">
      <alignment horizontal="left" vertical="top" wrapText="1"/>
    </xf>
    <xf numFmtId="0" fontId="12" fillId="35" borderId="0" xfId="7605" applyFont="1" applyFill="1" applyAlignment="1">
      <alignment horizontal="left" vertical="top" wrapText="1"/>
    </xf>
    <xf numFmtId="0" fontId="12" fillId="35" borderId="26" xfId="7605" applyFont="1" applyFill="1" applyBorder="1" applyAlignment="1">
      <alignment horizontal="left" vertical="top" wrapText="1"/>
    </xf>
    <xf numFmtId="0" fontId="117" fillId="43" borderId="19" xfId="7601" applyFont="1" applyFill="1" applyBorder="1" applyAlignment="1" applyProtection="1">
      <alignment horizontal="center" vertical="center" wrapText="1"/>
      <protection hidden="1"/>
    </xf>
    <xf numFmtId="0" fontId="117" fillId="35" borderId="59" xfId="7601" applyFont="1" applyFill="1" applyBorder="1" applyAlignment="1" applyProtection="1">
      <alignment horizontal="center" vertical="center" wrapText="1"/>
      <protection hidden="1"/>
    </xf>
    <xf numFmtId="0" fontId="117" fillId="35" borderId="60" xfId="7601" applyFont="1" applyFill="1" applyBorder="1" applyAlignment="1" applyProtection="1">
      <alignment horizontal="center" vertical="center" wrapText="1"/>
      <protection hidden="1"/>
    </xf>
    <xf numFmtId="0" fontId="117" fillId="37" borderId="60" xfId="7601" applyFont="1" applyFill="1" applyBorder="1" applyAlignment="1" applyProtection="1">
      <alignment horizontal="center" vertical="center" wrapText="1"/>
      <protection hidden="1"/>
    </xf>
    <xf numFmtId="0" fontId="117" fillId="44" borderId="19" xfId="7605" applyFont="1" applyFill="1" applyBorder="1" applyAlignment="1">
      <alignment horizontal="center" vertical="center"/>
    </xf>
    <xf numFmtId="0" fontId="117" fillId="44" borderId="20" xfId="7605" applyFont="1" applyFill="1" applyBorder="1" applyAlignment="1">
      <alignment horizontal="center" vertical="center"/>
    </xf>
    <xf numFmtId="0" fontId="117" fillId="44" borderId="61" xfId="7605" applyFont="1" applyFill="1" applyBorder="1" applyAlignment="1">
      <alignment horizontal="center" vertical="center"/>
    </xf>
    <xf numFmtId="0" fontId="12" fillId="35" borderId="11" xfId="7605" applyFont="1" applyFill="1" applyBorder="1" applyAlignment="1">
      <alignment horizontal="left" vertical="top" wrapText="1"/>
    </xf>
    <xf numFmtId="0" fontId="12" fillId="35" borderId="16" xfId="7605" applyFont="1" applyFill="1" applyBorder="1" applyAlignment="1">
      <alignment horizontal="left" vertical="top" wrapText="1"/>
    </xf>
    <xf numFmtId="0" fontId="12" fillId="35" borderId="28" xfId="7605" applyFont="1" applyFill="1" applyBorder="1" applyAlignment="1">
      <alignment horizontal="left" vertical="top" wrapText="1"/>
    </xf>
    <xf numFmtId="1" fontId="4" fillId="0" borderId="0" xfId="7605" applyNumberFormat="1" applyFont="1" applyAlignment="1">
      <alignment vertical="center" wrapText="1"/>
    </xf>
    <xf numFmtId="0" fontId="3" fillId="0" borderId="0" xfId="7605" quotePrefix="1" applyAlignment="1" applyProtection="1">
      <alignment horizontal="center"/>
      <protection hidden="1"/>
    </xf>
    <xf numFmtId="0" fontId="12" fillId="35" borderId="10" xfId="7605" applyFont="1" applyFill="1" applyBorder="1" applyAlignment="1" applyProtection="1">
      <alignment horizontal="right" vertical="center"/>
      <protection hidden="1"/>
    </xf>
    <xf numFmtId="0" fontId="12" fillId="37" borderId="10" xfId="7605" applyFont="1" applyFill="1" applyBorder="1" applyAlignment="1" applyProtection="1">
      <alignment horizontal="center" vertical="center" wrapText="1"/>
      <protection locked="0"/>
    </xf>
    <xf numFmtId="0" fontId="12" fillId="35" borderId="10" xfId="7605" applyFont="1" applyFill="1" applyBorder="1" applyAlignment="1" applyProtection="1">
      <alignment horizontal="center"/>
      <protection hidden="1"/>
    </xf>
    <xf numFmtId="8" fontId="12" fillId="35" borderId="10" xfId="7605" applyNumberFormat="1" applyFont="1" applyFill="1" applyBorder="1" applyAlignment="1" applyProtection="1">
      <alignment horizontal="center"/>
      <protection hidden="1"/>
    </xf>
    <xf numFmtId="0" fontId="3" fillId="35" borderId="24" xfId="7605" applyFill="1" applyBorder="1">
      <alignment horizontal="left"/>
    </xf>
    <xf numFmtId="0" fontId="12" fillId="35" borderId="0" xfId="7605" applyFont="1" applyFill="1" applyAlignment="1">
      <alignment vertical="center"/>
    </xf>
    <xf numFmtId="0" fontId="3" fillId="0" borderId="0" xfId="7596" applyFont="1" applyFill="1" applyBorder="1" applyAlignment="1" applyProtection="1">
      <alignment vertical="top" wrapText="1"/>
    </xf>
    <xf numFmtId="0" fontId="3" fillId="0" borderId="0" xfId="7596" applyFont="1" applyFill="1" applyBorder="1" applyAlignment="1" applyProtection="1">
      <alignment horizontal="center" vertical="top" wrapText="1"/>
    </xf>
    <xf numFmtId="0" fontId="3" fillId="0" borderId="0" xfId="7596" applyFont="1" applyFill="1" applyBorder="1" applyAlignment="1" applyProtection="1">
      <alignment horizontal="left" vertical="top" wrapText="1"/>
    </xf>
    <xf numFmtId="0" fontId="12" fillId="35" borderId="10" xfId="7605" applyFont="1" applyFill="1" applyBorder="1" applyAlignment="1">
      <alignment horizontal="right" vertical="center"/>
    </xf>
    <xf numFmtId="3" fontId="12" fillId="41" borderId="10" xfId="7605" applyNumberFormat="1" applyFont="1" applyFill="1" applyBorder="1" applyAlignment="1" applyProtection="1">
      <alignment horizontal="center" vertical="center"/>
      <protection locked="0" hidden="1"/>
    </xf>
    <xf numFmtId="0" fontId="12" fillId="35" borderId="10" xfId="7605" applyFont="1" applyFill="1" applyBorder="1" applyAlignment="1" applyProtection="1">
      <alignment horizontal="center" vertical="center"/>
      <protection hidden="1"/>
    </xf>
    <xf numFmtId="2" fontId="12" fillId="35" borderId="10" xfId="7605" applyNumberFormat="1" applyFont="1" applyFill="1" applyBorder="1" applyAlignment="1" applyProtection="1">
      <alignment horizontal="center" vertical="center"/>
      <protection hidden="1"/>
    </xf>
    <xf numFmtId="0" fontId="3" fillId="35" borderId="0" xfId="7605" applyFill="1">
      <alignment horizontal="left"/>
    </xf>
    <xf numFmtId="164" fontId="3" fillId="0" borderId="0" xfId="7596" applyNumberFormat="1" applyFont="1" applyFill="1" applyBorder="1" applyAlignment="1" applyProtection="1">
      <alignment horizontal="center" vertical="top" wrapText="1"/>
    </xf>
    <xf numFmtId="168" fontId="12" fillId="35" borderId="10" xfId="7605" applyNumberFormat="1" applyFont="1" applyFill="1" applyBorder="1" applyAlignment="1" applyProtection="1">
      <alignment horizontal="center" vertical="center"/>
      <protection hidden="1"/>
    </xf>
    <xf numFmtId="164" fontId="12" fillId="0" borderId="0" xfId="7605" applyNumberFormat="1" applyFont="1" applyAlignment="1" applyProtection="1">
      <alignment vertical="center" wrapText="1"/>
      <protection locked="0"/>
    </xf>
    <xf numFmtId="49" fontId="3" fillId="0" borderId="0" xfId="7605" applyNumberFormat="1">
      <alignment horizontal="left"/>
    </xf>
    <xf numFmtId="2" fontId="3" fillId="0" borderId="0" xfId="7596" applyNumberFormat="1" applyFont="1" applyFill="1" applyBorder="1" applyAlignment="1" applyProtection="1">
      <alignment horizontal="center" vertical="top" wrapText="1"/>
    </xf>
    <xf numFmtId="1" fontId="12" fillId="35" borderId="10" xfId="7605" applyNumberFormat="1" applyFont="1" applyFill="1" applyBorder="1" applyAlignment="1" applyProtection="1">
      <alignment horizontal="center" vertical="center"/>
      <protection hidden="1"/>
    </xf>
    <xf numFmtId="4" fontId="12" fillId="35" borderId="10" xfId="7605" applyNumberFormat="1" applyFont="1" applyFill="1" applyBorder="1" applyAlignment="1" applyProtection="1">
      <alignment horizontal="center" vertical="center"/>
      <protection hidden="1"/>
    </xf>
    <xf numFmtId="0" fontId="12" fillId="35" borderId="24" xfId="7605" applyFont="1" applyFill="1" applyBorder="1" applyAlignment="1">
      <alignment horizontal="center" vertical="center"/>
    </xf>
    <xf numFmtId="0" fontId="12" fillId="35" borderId="0" xfId="7605" applyFont="1" applyFill="1" applyAlignment="1">
      <alignment horizontal="center" vertical="center"/>
    </xf>
    <xf numFmtId="164" fontId="3" fillId="0" borderId="0" xfId="7605" applyNumberFormat="1">
      <alignment horizontal="left"/>
    </xf>
    <xf numFmtId="170" fontId="12" fillId="35" borderId="10" xfId="7605" applyNumberFormat="1" applyFont="1" applyFill="1" applyBorder="1" applyAlignment="1">
      <alignment horizontal="center" vertical="center" wrapText="1"/>
    </xf>
    <xf numFmtId="0" fontId="12" fillId="35" borderId="9" xfId="7605" applyFont="1" applyFill="1" applyBorder="1" applyAlignment="1">
      <alignment horizontal="right" vertical="center" wrapText="1"/>
    </xf>
    <xf numFmtId="165" fontId="12" fillId="35" borderId="14" xfId="7605" applyNumberFormat="1" applyFont="1" applyFill="1" applyBorder="1" applyAlignment="1">
      <alignment horizontal="left" vertical="center" wrapText="1"/>
    </xf>
    <xf numFmtId="165" fontId="12" fillId="35" borderId="27" xfId="7605" applyNumberFormat="1" applyFont="1" applyFill="1" applyBorder="1" applyAlignment="1">
      <alignment horizontal="left" vertical="center" wrapText="1"/>
    </xf>
    <xf numFmtId="10" fontId="12" fillId="35" borderId="10" xfId="7381" applyNumberFormat="1" applyFont="1" applyFill="1" applyBorder="1" applyAlignment="1" applyProtection="1">
      <alignment horizontal="center" vertical="center" wrapText="1"/>
      <protection locked="0"/>
    </xf>
    <xf numFmtId="0" fontId="118" fillId="35" borderId="9" xfId="7605" applyFont="1" applyFill="1" applyBorder="1" applyAlignment="1" applyProtection="1">
      <alignment vertical="center" wrapText="1"/>
      <protection locked="0"/>
    </xf>
    <xf numFmtId="0" fontId="118" fillId="35" borderId="14" xfId="7605" applyFont="1" applyFill="1" applyBorder="1" applyAlignment="1" applyProtection="1">
      <alignment vertical="center" wrapText="1"/>
      <protection locked="0"/>
    </xf>
    <xf numFmtId="0" fontId="118" fillId="35" borderId="27" xfId="7605" applyFont="1" applyFill="1" applyBorder="1" applyAlignment="1" applyProtection="1">
      <alignment vertical="center" wrapText="1"/>
      <protection locked="0"/>
    </xf>
    <xf numFmtId="0" fontId="3" fillId="0" borderId="24" xfId="7596" applyFont="1" applyFill="1" applyBorder="1" applyAlignment="1" applyProtection="1">
      <alignment vertical="top" wrapText="1"/>
    </xf>
    <xf numFmtId="0" fontId="3" fillId="0" borderId="0" xfId="7605" applyProtection="1">
      <alignment horizontal="left"/>
      <protection hidden="1"/>
    </xf>
    <xf numFmtId="192" fontId="119" fillId="0" borderId="0" xfId="7596" applyNumberFormat="1" applyFont="1" applyFill="1" applyBorder="1" applyAlignment="1" applyProtection="1">
      <alignment horizontal="center" vertical="center" wrapText="1"/>
    </xf>
    <xf numFmtId="0" fontId="119" fillId="0" borderId="0" xfId="7596" applyFont="1" applyFill="1" applyBorder="1" applyAlignment="1" applyProtection="1">
      <alignment horizontal="center" vertical="center" wrapText="1"/>
    </xf>
    <xf numFmtId="0" fontId="119" fillId="0" borderId="0" xfId="7596" quotePrefix="1" applyFont="1" applyFill="1" applyBorder="1" applyAlignment="1" applyProtection="1">
      <alignment horizontal="center" vertical="center" wrapText="1"/>
    </xf>
    <xf numFmtId="0" fontId="3" fillId="0" borderId="0" xfId="7605" quotePrefix="1" applyProtection="1">
      <alignment horizontal="left"/>
      <protection hidden="1"/>
    </xf>
    <xf numFmtId="0" fontId="3" fillId="0" borderId="0" xfId="7605" applyAlignment="1">
      <alignment horizontal="center" vertical="center" wrapText="1"/>
    </xf>
    <xf numFmtId="164" fontId="4" fillId="0" borderId="11" xfId="7605" applyNumberFormat="1" applyFont="1" applyBorder="1" applyAlignment="1">
      <alignment vertical="center" wrapText="1"/>
    </xf>
    <xf numFmtId="164" fontId="4" fillId="0" borderId="16" xfId="7605" applyNumberFormat="1" applyFont="1" applyBorder="1" applyAlignment="1">
      <alignment vertical="center" wrapText="1"/>
    </xf>
    <xf numFmtId="164" fontId="4" fillId="0" borderId="0" xfId="7605" applyNumberFormat="1" applyFont="1" applyAlignment="1" applyProtection="1">
      <alignment horizontal="center" vertical="center" wrapText="1"/>
      <protection hidden="1"/>
    </xf>
    <xf numFmtId="0" fontId="27" fillId="40" borderId="12" xfId="7605" applyFont="1" applyFill="1" applyBorder="1" applyAlignment="1" applyProtection="1">
      <alignment horizontal="center" vertical="center" textRotation="90" wrapText="1"/>
      <protection hidden="1"/>
    </xf>
    <xf numFmtId="0" fontId="120" fillId="40" borderId="13" xfId="7596" applyFont="1" applyFill="1" applyBorder="1" applyAlignment="1" applyProtection="1">
      <alignment vertical="center" textRotation="90" wrapText="1"/>
      <protection hidden="1"/>
    </xf>
    <xf numFmtId="0" fontId="27" fillId="40" borderId="62" xfId="7605" applyFont="1" applyFill="1" applyBorder="1" applyAlignment="1" applyProtection="1">
      <alignment horizontal="center" vertical="center" textRotation="90" wrapText="1"/>
      <protection hidden="1"/>
    </xf>
    <xf numFmtId="0" fontId="27" fillId="40" borderId="63" xfId="7605" applyFont="1" applyFill="1" applyBorder="1" applyAlignment="1" applyProtection="1">
      <alignment horizontal="center" vertical="center" textRotation="90" wrapText="1"/>
      <protection hidden="1"/>
    </xf>
    <xf numFmtId="0" fontId="121" fillId="40" borderId="13" xfId="7596" applyFont="1" applyFill="1" applyBorder="1" applyAlignment="1" applyProtection="1">
      <alignment vertical="center" textRotation="90" wrapText="1"/>
      <protection hidden="1"/>
    </xf>
    <xf numFmtId="0" fontId="121" fillId="40" borderId="13" xfId="7596" applyFont="1" applyFill="1" applyBorder="1" applyAlignment="1" applyProtection="1">
      <alignment horizontal="center" vertical="center" textRotation="90" wrapText="1"/>
      <protection hidden="1"/>
    </xf>
    <xf numFmtId="0" fontId="4" fillId="0" borderId="12" xfId="7605" applyFont="1" applyBorder="1" applyAlignment="1" applyProtection="1">
      <alignment horizontal="center" textRotation="90" wrapText="1"/>
      <protection hidden="1"/>
    </xf>
    <xf numFmtId="0" fontId="4" fillId="0" borderId="42" xfId="7605" applyFont="1" applyBorder="1" applyAlignment="1" applyProtection="1">
      <alignment horizontal="center" textRotation="90" wrapText="1"/>
      <protection hidden="1"/>
    </xf>
    <xf numFmtId="0" fontId="4" fillId="0" borderId="10" xfId="7605" applyFont="1" applyBorder="1" applyAlignment="1" applyProtection="1">
      <alignment horizontal="center" textRotation="90" wrapText="1"/>
      <protection hidden="1"/>
    </xf>
    <xf numFmtId="8" fontId="3" fillId="0" borderId="0" xfId="11088" applyNumberFormat="1" applyFont="1" applyAlignment="1">
      <alignment horizontal="center"/>
    </xf>
    <xf numFmtId="49" fontId="13" fillId="41" borderId="17" xfId="7605" applyNumberFormat="1" applyFont="1" applyFill="1" applyBorder="1" applyAlignment="1" applyProtection="1">
      <alignment horizontal="center" vertical="center" wrapText="1"/>
      <protection locked="0"/>
    </xf>
    <xf numFmtId="164" fontId="13" fillId="44" borderId="64" xfId="7605" applyNumberFormat="1" applyFont="1" applyFill="1" applyBorder="1" applyAlignment="1" applyProtection="1">
      <alignment horizontal="left" vertical="center"/>
      <protection locked="0"/>
    </xf>
    <xf numFmtId="164" fontId="13" fillId="44" borderId="65" xfId="7605" applyNumberFormat="1" applyFont="1" applyFill="1" applyBorder="1" applyAlignment="1" applyProtection="1">
      <alignment vertical="center"/>
      <protection locked="0"/>
    </xf>
    <xf numFmtId="164" fontId="13" fillId="44" borderId="66" xfId="7605" applyNumberFormat="1" applyFont="1" applyFill="1" applyBorder="1" applyAlignment="1" applyProtection="1">
      <alignment vertical="center"/>
      <protection locked="0"/>
    </xf>
    <xf numFmtId="2" fontId="13" fillId="44" borderId="11" xfId="7605" applyNumberFormat="1" applyFont="1" applyFill="1" applyBorder="1" applyAlignment="1" applyProtection="1">
      <alignment horizontal="center" vertical="center" wrapText="1"/>
      <protection locked="0"/>
    </xf>
    <xf numFmtId="2" fontId="13" fillId="44" borderId="17" xfId="7605" applyNumberFormat="1" applyFont="1" applyFill="1" applyBorder="1" applyAlignment="1" applyProtection="1">
      <alignment horizontal="center" vertical="center"/>
      <protection locked="0"/>
    </xf>
    <xf numFmtId="164" fontId="13" fillId="35" borderId="17" xfId="7605" applyNumberFormat="1" applyFont="1" applyFill="1" applyBorder="1" applyAlignment="1" applyProtection="1">
      <alignment horizontal="center" vertical="center"/>
      <protection hidden="1"/>
    </xf>
    <xf numFmtId="3" fontId="13" fillId="35" borderId="17" xfId="7605" applyNumberFormat="1" applyFont="1" applyFill="1" applyBorder="1" applyAlignment="1" applyProtection="1">
      <alignment horizontal="center" vertical="center"/>
      <protection hidden="1"/>
    </xf>
    <xf numFmtId="8" fontId="3" fillId="0" borderId="17" xfId="7605" applyNumberFormat="1" applyBorder="1" applyAlignment="1" applyProtection="1">
      <alignment horizontal="center" vertical="center" wrapText="1"/>
      <protection hidden="1"/>
    </xf>
    <xf numFmtId="193" fontId="3" fillId="45" borderId="17" xfId="11" applyNumberFormat="1" applyFont="1" applyFill="1" applyBorder="1"/>
    <xf numFmtId="193" fontId="3" fillId="0" borderId="10" xfId="11" applyNumberFormat="1" applyFont="1" applyBorder="1"/>
    <xf numFmtId="43" fontId="3" fillId="0" borderId="10" xfId="7605" quotePrefix="1" applyNumberFormat="1" applyBorder="1" applyAlignment="1" applyProtection="1">
      <alignment horizontal="center" vertical="center"/>
      <protection hidden="1"/>
    </xf>
    <xf numFmtId="193" fontId="3" fillId="0" borderId="10" xfId="7605" applyNumberFormat="1" applyBorder="1" applyAlignment="1" applyProtection="1">
      <alignment horizontal="center" vertical="center"/>
      <protection hidden="1"/>
    </xf>
    <xf numFmtId="43" fontId="3" fillId="0" borderId="10" xfId="7605" applyNumberFormat="1" applyBorder="1" applyAlignment="1" applyProtection="1">
      <alignment horizontal="center" vertical="center" wrapText="1"/>
      <protection hidden="1"/>
    </xf>
    <xf numFmtId="193" fontId="3" fillId="0" borderId="10" xfId="7605" applyNumberFormat="1" applyBorder="1" applyAlignment="1">
      <alignment horizontal="center" vertical="center" wrapText="1"/>
    </xf>
    <xf numFmtId="194" fontId="3" fillId="45" borderId="10" xfId="7605" applyNumberFormat="1" applyFill="1" applyBorder="1" applyAlignment="1" applyProtection="1">
      <alignment horizontal="center" vertical="center"/>
      <protection hidden="1"/>
    </xf>
    <xf numFmtId="195" fontId="3" fillId="45" borderId="10" xfId="7605" applyNumberFormat="1" applyFill="1" applyBorder="1" applyAlignment="1" applyProtection="1">
      <alignment horizontal="center" vertical="center"/>
      <protection hidden="1"/>
    </xf>
    <xf numFmtId="193" fontId="3" fillId="0" borderId="10" xfId="7605" applyNumberFormat="1" applyBorder="1" applyAlignment="1" applyProtection="1">
      <alignment horizontal="center" vertical="center"/>
      <protection locked="0"/>
    </xf>
    <xf numFmtId="193" fontId="3" fillId="0" borderId="10" xfId="7605" applyNumberFormat="1" applyBorder="1" applyAlignment="1">
      <alignment horizontal="center" vertical="center"/>
    </xf>
    <xf numFmtId="193" fontId="3" fillId="0" borderId="10" xfId="11088" applyNumberFormat="1" applyFont="1" applyBorder="1" applyAlignment="1">
      <alignment horizontal="center" vertical="center"/>
    </xf>
    <xf numFmtId="43" fontId="3" fillId="0" borderId="10" xfId="7605" applyNumberFormat="1" applyBorder="1" applyAlignment="1" applyProtection="1">
      <alignment horizontal="center" vertical="center"/>
      <protection locked="0"/>
    </xf>
    <xf numFmtId="8" fontId="3" fillId="0" borderId="0" xfId="7605" applyNumberFormat="1" applyAlignment="1">
      <alignment horizontal="center" vertical="center" wrapText="1"/>
    </xf>
    <xf numFmtId="1" fontId="3" fillId="0" borderId="0" xfId="7605" applyNumberFormat="1" applyAlignment="1" applyProtection="1">
      <alignment horizontal="center"/>
      <protection locked="0"/>
    </xf>
    <xf numFmtId="164" fontId="13" fillId="44" borderId="9" xfId="7605" applyNumberFormat="1" applyFont="1" applyFill="1" applyBorder="1" applyAlignment="1" applyProtection="1">
      <alignment horizontal="left" vertical="center"/>
      <protection locked="0"/>
    </xf>
    <xf numFmtId="164" fontId="13" fillId="44" borderId="14" xfId="7605" applyNumberFormat="1" applyFont="1" applyFill="1" applyBorder="1" applyAlignment="1" applyProtection="1">
      <alignment vertical="center"/>
      <protection locked="0"/>
    </xf>
    <xf numFmtId="164" fontId="13" fillId="44" borderId="27" xfId="7605" applyNumberFormat="1" applyFont="1" applyFill="1" applyBorder="1" applyAlignment="1" applyProtection="1">
      <alignment vertical="center"/>
      <protection locked="0"/>
    </xf>
    <xf numFmtId="8" fontId="3" fillId="0" borderId="11" xfId="7605" applyNumberFormat="1" applyBorder="1" applyAlignment="1" applyProtection="1">
      <alignment horizontal="center" vertical="center" wrapText="1"/>
      <protection hidden="1"/>
    </xf>
    <xf numFmtId="8" fontId="3" fillId="0" borderId="10" xfId="7605" quotePrefix="1" applyNumberFormat="1" applyBorder="1" applyAlignment="1" applyProtection="1">
      <alignment horizontal="center" vertical="center"/>
      <protection hidden="1"/>
    </xf>
    <xf numFmtId="8" fontId="3" fillId="0" borderId="10" xfId="7605" applyNumberFormat="1" applyBorder="1" applyAlignment="1" applyProtection="1">
      <alignment horizontal="center" vertical="center"/>
      <protection hidden="1"/>
    </xf>
    <xf numFmtId="173" fontId="3" fillId="0" borderId="10" xfId="7605" applyNumberFormat="1" applyBorder="1" applyAlignment="1" applyProtection="1">
      <alignment horizontal="center" vertical="center" wrapText="1"/>
      <protection hidden="1"/>
    </xf>
    <xf numFmtId="0" fontId="3" fillId="0" borderId="10" xfId="7605" applyBorder="1" applyAlignment="1">
      <alignment horizontal="center" vertical="center" wrapText="1"/>
    </xf>
    <xf numFmtId="2" fontId="3" fillId="0" borderId="10" xfId="7605" applyNumberFormat="1" applyBorder="1" applyAlignment="1">
      <alignment horizontal="center" vertical="center" wrapText="1"/>
    </xf>
    <xf numFmtId="196" fontId="3" fillId="0" borderId="10" xfId="7605" applyNumberFormat="1" applyBorder="1" applyAlignment="1" applyProtection="1">
      <alignment horizontal="center" vertical="center"/>
      <protection hidden="1"/>
    </xf>
    <xf numFmtId="0" fontId="3" fillId="0" borderId="10" xfId="7605" applyBorder="1" applyAlignment="1" applyProtection="1">
      <alignment horizontal="center" vertical="center"/>
      <protection hidden="1"/>
    </xf>
    <xf numFmtId="185" fontId="3" fillId="0" borderId="10" xfId="7605" applyNumberFormat="1" applyBorder="1" applyAlignment="1" applyProtection="1">
      <alignment horizontal="center" vertical="center"/>
      <protection hidden="1"/>
    </xf>
    <xf numFmtId="2" fontId="3" fillId="0" borderId="10" xfId="7605" applyNumberFormat="1" applyBorder="1" applyAlignment="1" applyProtection="1">
      <alignment horizontal="center" vertical="center"/>
      <protection hidden="1"/>
    </xf>
    <xf numFmtId="2" fontId="3" fillId="0" borderId="10" xfId="7605" applyNumberFormat="1" applyBorder="1" applyAlignment="1" applyProtection="1">
      <alignment horizontal="center" vertical="center"/>
      <protection locked="0"/>
    </xf>
    <xf numFmtId="1" fontId="3" fillId="0" borderId="10" xfId="7605" applyNumberFormat="1" applyBorder="1" applyAlignment="1" applyProtection="1">
      <alignment horizontal="center" vertical="center"/>
      <protection locked="0"/>
    </xf>
    <xf numFmtId="0" fontId="3" fillId="0" borderId="10" xfId="7605" applyBorder="1" applyAlignment="1">
      <alignment horizontal="center" vertical="center"/>
    </xf>
    <xf numFmtId="3" fontId="3" fillId="0" borderId="10" xfId="7605" applyNumberFormat="1" applyBorder="1" applyAlignment="1">
      <alignment horizontal="center" vertical="center"/>
    </xf>
    <xf numFmtId="3" fontId="3" fillId="0" borderId="10" xfId="7605" applyNumberFormat="1" applyBorder="1" applyAlignment="1" applyProtection="1">
      <alignment horizontal="center" vertical="center"/>
      <protection locked="0"/>
    </xf>
    <xf numFmtId="8" fontId="3" fillId="0" borderId="10" xfId="11088" applyNumberFormat="1" applyFont="1" applyBorder="1" applyAlignment="1">
      <alignment horizontal="center" vertical="center"/>
    </xf>
    <xf numFmtId="169" fontId="3" fillId="0" borderId="10" xfId="7605" applyNumberFormat="1" applyBorder="1" applyAlignment="1" applyProtection="1">
      <alignment horizontal="center" vertical="center"/>
      <protection locked="0"/>
    </xf>
    <xf numFmtId="197" fontId="3" fillId="0" borderId="10" xfId="7605" applyNumberFormat="1" applyBorder="1" applyAlignment="1" applyProtection="1">
      <alignment horizontal="center" vertical="center"/>
      <protection hidden="1"/>
    </xf>
    <xf numFmtId="8" fontId="3" fillId="0" borderId="0" xfId="7605" applyNumberFormat="1" applyProtection="1">
      <alignment horizontal="left"/>
      <protection hidden="1"/>
    </xf>
    <xf numFmtId="49" fontId="13" fillId="41" borderId="10" xfId="7605" applyNumberFormat="1" applyFont="1" applyFill="1" applyBorder="1" applyAlignment="1" applyProtection="1">
      <alignment horizontal="center" vertical="center" wrapText="1"/>
      <protection locked="0"/>
    </xf>
    <xf numFmtId="2" fontId="13" fillId="44" borderId="10" xfId="7605" applyNumberFormat="1" applyFont="1" applyFill="1" applyBorder="1" applyAlignment="1" applyProtection="1">
      <alignment horizontal="center" vertical="center" wrapText="1"/>
      <protection locked="0"/>
    </xf>
    <xf numFmtId="164" fontId="13" fillId="35" borderId="10" xfId="7605" applyNumberFormat="1" applyFont="1" applyFill="1" applyBorder="1" applyAlignment="1" applyProtection="1">
      <alignment horizontal="center" vertical="center"/>
      <protection hidden="1"/>
    </xf>
    <xf numFmtId="3" fontId="13" fillId="35" borderId="10" xfId="7605" applyNumberFormat="1" applyFont="1" applyFill="1" applyBorder="1" applyAlignment="1" applyProtection="1">
      <alignment horizontal="center" vertical="center"/>
      <protection hidden="1"/>
    </xf>
    <xf numFmtId="164" fontId="13" fillId="44" borderId="11" xfId="7605" applyNumberFormat="1" applyFont="1" applyFill="1" applyBorder="1" applyAlignment="1" applyProtection="1">
      <alignment horizontal="left" vertical="center"/>
      <protection locked="0"/>
    </xf>
    <xf numFmtId="164" fontId="13" fillId="44" borderId="67" xfId="7605" applyNumberFormat="1" applyFont="1" applyFill="1" applyBorder="1" applyAlignment="1" applyProtection="1">
      <alignment horizontal="left" vertical="center"/>
      <protection locked="0"/>
    </xf>
    <xf numFmtId="49" fontId="13" fillId="35" borderId="22" xfId="7605" applyNumberFormat="1" applyFont="1" applyFill="1" applyBorder="1" applyAlignment="1" applyProtection="1">
      <alignment horizontal="center" vertical="center" wrapText="1"/>
      <protection hidden="1"/>
    </xf>
    <xf numFmtId="164" fontId="6" fillId="42" borderId="23" xfId="7605" applyNumberFormat="1" applyFont="1" applyFill="1" applyBorder="1" applyAlignment="1" applyProtection="1">
      <alignment horizontal="center" vertical="center" wrapText="1"/>
      <protection hidden="1"/>
    </xf>
    <xf numFmtId="164" fontId="6" fillId="42" borderId="8" xfId="7605" applyNumberFormat="1" applyFont="1" applyFill="1" applyBorder="1" applyAlignment="1" applyProtection="1">
      <alignment horizontal="center" vertical="center" wrapText="1"/>
      <protection hidden="1"/>
    </xf>
    <xf numFmtId="164" fontId="13" fillId="35" borderId="55" xfId="7605" applyNumberFormat="1" applyFont="1" applyFill="1" applyBorder="1" applyAlignment="1" applyProtection="1">
      <alignment horizontal="center" vertical="center"/>
      <protection hidden="1"/>
    </xf>
    <xf numFmtId="49" fontId="13" fillId="35" borderId="29" xfId="7605" applyNumberFormat="1" applyFont="1" applyFill="1" applyBorder="1" applyAlignment="1" applyProtection="1">
      <alignment horizontal="center" vertical="center" wrapText="1"/>
      <protection hidden="1"/>
    </xf>
    <xf numFmtId="164" fontId="6" fillId="42" borderId="0" xfId="7605" applyNumberFormat="1" applyFont="1" applyFill="1" applyAlignment="1" applyProtection="1">
      <alignment horizontal="center" vertical="center" wrapText="1"/>
      <protection hidden="1"/>
    </xf>
    <xf numFmtId="164" fontId="6" fillId="42" borderId="30" xfId="7605" applyNumberFormat="1" applyFont="1" applyFill="1" applyBorder="1" applyAlignment="1" applyProtection="1">
      <alignment horizontal="center" vertical="center" wrapText="1"/>
      <protection hidden="1"/>
    </xf>
    <xf numFmtId="164" fontId="13" fillId="35" borderId="68" xfId="7605" applyNumberFormat="1" applyFont="1" applyFill="1" applyBorder="1" applyAlignment="1" applyProtection="1">
      <alignment horizontal="center" vertical="center"/>
      <protection hidden="1"/>
    </xf>
    <xf numFmtId="49" fontId="13" fillId="35" borderId="31" xfId="7605" applyNumberFormat="1" applyFont="1" applyFill="1" applyBorder="1" applyAlignment="1" applyProtection="1">
      <alignment horizontal="center" vertical="center" wrapText="1"/>
      <protection hidden="1"/>
    </xf>
    <xf numFmtId="164" fontId="6" fillId="42" borderId="32" xfId="7605" applyNumberFormat="1" applyFont="1" applyFill="1" applyBorder="1" applyAlignment="1" applyProtection="1">
      <alignment horizontal="center" vertical="center" wrapText="1"/>
      <protection hidden="1"/>
    </xf>
    <xf numFmtId="164" fontId="6" fillId="42" borderId="7" xfId="7605" applyNumberFormat="1" applyFont="1" applyFill="1" applyBorder="1" applyAlignment="1" applyProtection="1">
      <alignment horizontal="center" vertical="center" wrapText="1"/>
      <protection hidden="1"/>
    </xf>
    <xf numFmtId="164" fontId="13" fillId="35" borderId="58" xfId="7605" applyNumberFormat="1" applyFont="1" applyFill="1" applyBorder="1" applyAlignment="1" applyProtection="1">
      <alignment horizontal="center" vertical="center"/>
      <protection hidden="1"/>
    </xf>
    <xf numFmtId="164" fontId="13" fillId="44" borderId="69" xfId="7605" applyNumberFormat="1" applyFont="1" applyFill="1" applyBorder="1" applyAlignment="1" applyProtection="1">
      <alignment horizontal="left" vertical="center"/>
      <protection locked="0"/>
    </xf>
    <xf numFmtId="164" fontId="13" fillId="44" borderId="70" xfId="7605" applyNumberFormat="1" applyFont="1" applyFill="1" applyBorder="1" applyAlignment="1" applyProtection="1">
      <alignment vertical="center"/>
      <protection locked="0"/>
    </xf>
    <xf numFmtId="164" fontId="13" fillId="44" borderId="71" xfId="7605" applyNumberFormat="1" applyFont="1" applyFill="1" applyBorder="1" applyAlignment="1" applyProtection="1">
      <alignment vertical="center"/>
      <protection locked="0"/>
    </xf>
    <xf numFmtId="49" fontId="13" fillId="41" borderId="72" xfId="7605" applyNumberFormat="1" applyFont="1" applyFill="1" applyBorder="1" applyAlignment="1" applyProtection="1">
      <alignment horizontal="center" vertical="center" wrapText="1"/>
      <protection locked="0"/>
    </xf>
    <xf numFmtId="164" fontId="13" fillId="44" borderId="73" xfId="7605" applyNumberFormat="1" applyFont="1" applyFill="1" applyBorder="1" applyAlignment="1" applyProtection="1">
      <alignment vertical="center"/>
      <protection locked="0"/>
    </xf>
    <xf numFmtId="164" fontId="13" fillId="44" borderId="74" xfId="7605" applyNumberFormat="1" applyFont="1" applyFill="1" applyBorder="1" applyAlignment="1" applyProtection="1">
      <alignment vertical="center"/>
      <protection locked="0"/>
    </xf>
    <xf numFmtId="2" fontId="13" fillId="44" borderId="67" xfId="7605" applyNumberFormat="1" applyFont="1" applyFill="1" applyBorder="1" applyAlignment="1" applyProtection="1">
      <alignment horizontal="center" vertical="center" wrapText="1"/>
      <protection locked="0"/>
    </xf>
    <xf numFmtId="2" fontId="13" fillId="44" borderId="72" xfId="7605" applyNumberFormat="1" applyFont="1" applyFill="1" applyBorder="1" applyAlignment="1" applyProtection="1">
      <alignment horizontal="center" vertical="center"/>
      <protection locked="0"/>
    </xf>
    <xf numFmtId="49" fontId="13" fillId="35" borderId="11" xfId="7605" applyNumberFormat="1" applyFont="1" applyFill="1" applyBorder="1" applyAlignment="1" applyProtection="1">
      <alignment horizontal="center" vertical="center" wrapText="1"/>
      <protection hidden="1"/>
    </xf>
    <xf numFmtId="49" fontId="13" fillId="35" borderId="16" xfId="7605" applyNumberFormat="1" applyFont="1" applyFill="1" applyBorder="1" applyAlignment="1" applyProtection="1">
      <alignment horizontal="center" vertical="center" wrapText="1"/>
      <protection hidden="1"/>
    </xf>
    <xf numFmtId="49" fontId="13" fillId="35" borderId="28" xfId="7605" applyNumberFormat="1" applyFont="1" applyFill="1" applyBorder="1" applyAlignment="1" applyProtection="1">
      <alignment horizontal="center" vertical="center" wrapText="1"/>
      <protection hidden="1"/>
    </xf>
    <xf numFmtId="49" fontId="27" fillId="35" borderId="17" xfId="7605" applyNumberFormat="1" applyFont="1" applyFill="1" applyBorder="1" applyAlignment="1" applyProtection="1">
      <alignment horizontal="right" vertical="center"/>
      <protection hidden="1"/>
    </xf>
    <xf numFmtId="168" fontId="27" fillId="35" borderId="69" xfId="7605" applyNumberFormat="1" applyFont="1" applyFill="1" applyBorder="1" applyAlignment="1" applyProtection="1">
      <alignment horizontal="center" vertical="center"/>
      <protection hidden="1"/>
    </xf>
    <xf numFmtId="168" fontId="27" fillId="35" borderId="71" xfId="7605" applyNumberFormat="1" applyFont="1" applyFill="1" applyBorder="1" applyAlignment="1" applyProtection="1">
      <alignment horizontal="center" vertical="center"/>
      <protection hidden="1"/>
    </xf>
    <xf numFmtId="164" fontId="4" fillId="40" borderId="9" xfId="7605" applyNumberFormat="1" applyFont="1" applyFill="1" applyBorder="1" applyAlignment="1" applyProtection="1">
      <alignment horizontal="center" vertical="center" wrapText="1"/>
      <protection hidden="1"/>
    </xf>
    <xf numFmtId="164" fontId="4" fillId="40" borderId="14" xfId="7605" applyNumberFormat="1" applyFont="1" applyFill="1" applyBorder="1" applyAlignment="1" applyProtection="1">
      <alignment horizontal="center" vertical="center" wrapText="1"/>
      <protection hidden="1"/>
    </xf>
    <xf numFmtId="164" fontId="4" fillId="40" borderId="28" xfId="7605" applyNumberFormat="1" applyFont="1" applyFill="1" applyBorder="1" applyAlignment="1" applyProtection="1">
      <alignment horizontal="center" vertical="center" wrapText="1"/>
      <protection hidden="1"/>
    </xf>
    <xf numFmtId="0" fontId="27" fillId="35" borderId="10" xfId="7605" applyFont="1" applyFill="1" applyBorder="1" applyAlignment="1" applyProtection="1">
      <alignment horizontal="right" vertical="center"/>
      <protection hidden="1"/>
    </xf>
    <xf numFmtId="168" fontId="27" fillId="35" borderId="10" xfId="7605" applyNumberFormat="1" applyFont="1" applyFill="1" applyBorder="1" applyAlignment="1" applyProtection="1">
      <alignment horizontal="center" vertical="center"/>
      <protection hidden="1"/>
    </xf>
    <xf numFmtId="198" fontId="27" fillId="35" borderId="9" xfId="7605" applyNumberFormat="1" applyFont="1" applyFill="1" applyBorder="1" applyAlignment="1" applyProtection="1">
      <alignment horizontal="center" vertical="center"/>
      <protection hidden="1"/>
    </xf>
    <xf numFmtId="198" fontId="27" fillId="35" borderId="27" xfId="7605" applyNumberFormat="1" applyFont="1" applyFill="1" applyBorder="1" applyAlignment="1" applyProtection="1">
      <alignment horizontal="center" vertical="center"/>
      <protection hidden="1"/>
    </xf>
    <xf numFmtId="167" fontId="13" fillId="41" borderId="9" xfId="7605" applyNumberFormat="1" applyFont="1" applyFill="1" applyBorder="1" applyAlignment="1" applyProtection="1">
      <alignment horizontal="center" vertical="center"/>
      <protection locked="0"/>
    </xf>
    <xf numFmtId="167" fontId="13" fillId="41" borderId="14" xfId="7605" applyNumberFormat="1" applyFont="1" applyFill="1" applyBorder="1" applyAlignment="1" applyProtection="1">
      <alignment horizontal="center" vertical="center"/>
      <protection locked="0"/>
    </xf>
    <xf numFmtId="167" fontId="13" fillId="41" borderId="27" xfId="7605" applyNumberFormat="1" applyFont="1" applyFill="1" applyBorder="1" applyAlignment="1" applyProtection="1">
      <alignment horizontal="center" vertical="center"/>
      <protection locked="0"/>
    </xf>
    <xf numFmtId="9" fontId="27" fillId="35" borderId="9" xfId="7381" applyFont="1" applyFill="1" applyBorder="1" applyAlignment="1" applyProtection="1">
      <alignment horizontal="center" vertical="center"/>
      <protection hidden="1"/>
    </xf>
    <xf numFmtId="9" fontId="27" fillId="35" borderId="27" xfId="7381" applyFont="1" applyFill="1" applyBorder="1" applyAlignment="1" applyProtection="1">
      <alignment horizontal="center" vertical="center"/>
      <protection hidden="1"/>
    </xf>
    <xf numFmtId="0" fontId="11" fillId="35" borderId="9" xfId="7605" applyFont="1" applyFill="1" applyBorder="1" applyAlignment="1" applyProtection="1">
      <alignment horizontal="left" vertical="top"/>
      <protection hidden="1"/>
    </xf>
    <xf numFmtId="167" fontId="13" fillId="35" borderId="0" xfId="7605" applyNumberFormat="1" applyFont="1" applyFill="1" applyAlignment="1" applyProtection="1">
      <alignment horizontal="center" vertical="center"/>
      <protection hidden="1"/>
    </xf>
    <xf numFmtId="0" fontId="13" fillId="35" borderId="0" xfId="7605" applyFont="1" applyFill="1" applyAlignment="1" applyProtection="1">
      <alignment horizontal="center"/>
      <protection hidden="1"/>
    </xf>
    <xf numFmtId="8" fontId="27" fillId="35" borderId="0" xfId="7605" applyNumberFormat="1" applyFont="1" applyFill="1" applyAlignment="1" applyProtection="1">
      <alignment horizontal="center" vertical="center"/>
      <protection hidden="1"/>
    </xf>
    <xf numFmtId="8" fontId="27" fillId="35" borderId="9" xfId="7605" applyNumberFormat="1" applyFont="1" applyFill="1" applyBorder="1" applyAlignment="1" applyProtection="1">
      <alignment horizontal="center" vertical="center"/>
      <protection hidden="1"/>
    </xf>
    <xf numFmtId="8" fontId="27" fillId="35" borderId="27" xfId="7605" applyNumberFormat="1" applyFont="1" applyFill="1" applyBorder="1" applyAlignment="1" applyProtection="1">
      <alignment horizontal="center" vertical="center"/>
      <protection hidden="1"/>
    </xf>
    <xf numFmtId="8" fontId="3" fillId="0" borderId="42" xfId="7605" applyNumberFormat="1" applyBorder="1" applyAlignment="1" applyProtection="1">
      <alignment horizontal="center" vertical="center" wrapText="1"/>
      <protection hidden="1"/>
    </xf>
    <xf numFmtId="8" fontId="3" fillId="0" borderId="42" xfId="7605" quotePrefix="1" applyNumberFormat="1" applyBorder="1" applyAlignment="1" applyProtection="1">
      <alignment horizontal="center" vertical="center"/>
      <protection hidden="1"/>
    </xf>
    <xf numFmtId="8" fontId="3" fillId="0" borderId="42" xfId="7605" applyNumberFormat="1" applyBorder="1" applyAlignment="1" applyProtection="1">
      <alignment horizontal="center" vertical="center"/>
      <protection hidden="1"/>
    </xf>
    <xf numFmtId="173" fontId="3" fillId="0" borderId="42" xfId="7605" applyNumberFormat="1" applyBorder="1" applyAlignment="1" applyProtection="1">
      <alignment horizontal="center" vertical="center" wrapText="1"/>
      <protection hidden="1"/>
    </xf>
    <xf numFmtId="164" fontId="123" fillId="46" borderId="9" xfId="7605" applyNumberFormat="1" applyFont="1" applyFill="1" applyBorder="1" applyAlignment="1" applyProtection="1">
      <alignment horizontal="center" vertical="center"/>
      <protection hidden="1"/>
    </xf>
    <xf numFmtId="164" fontId="123" fillId="46" borderId="14" xfId="7605" applyNumberFormat="1" applyFont="1" applyFill="1" applyBorder="1" applyAlignment="1" applyProtection="1">
      <alignment horizontal="center" vertical="center"/>
      <protection hidden="1"/>
    </xf>
    <xf numFmtId="164" fontId="123" fillId="46" borderId="27" xfId="7605" applyNumberFormat="1" applyFont="1" applyFill="1" applyBorder="1" applyAlignment="1" applyProtection="1">
      <alignment horizontal="center" vertical="center"/>
      <protection hidden="1"/>
    </xf>
    <xf numFmtId="8" fontId="3" fillId="0" borderId="10" xfId="7605" applyNumberFormat="1" applyBorder="1" applyAlignment="1" applyProtection="1">
      <alignment horizontal="center" vertical="center" wrapText="1"/>
      <protection hidden="1"/>
    </xf>
    <xf numFmtId="8" fontId="3" fillId="0" borderId="10" xfId="7605" applyNumberFormat="1" applyBorder="1" applyAlignment="1">
      <alignment horizontal="center" vertical="center" wrapText="1"/>
    </xf>
    <xf numFmtId="38" fontId="3" fillId="0" borderId="10" xfId="7605" applyNumberFormat="1" applyBorder="1" applyAlignment="1">
      <alignment horizontal="center" vertical="center" wrapText="1"/>
    </xf>
    <xf numFmtId="38" fontId="3" fillId="0" borderId="10" xfId="11088" applyNumberFormat="1" applyFont="1" applyBorder="1" applyAlignment="1">
      <alignment horizontal="center" vertical="center"/>
    </xf>
    <xf numFmtId="38" fontId="3" fillId="0" borderId="10" xfId="7605" applyNumberFormat="1" applyBorder="1" applyAlignment="1" applyProtection="1">
      <alignment horizontal="center" vertical="center"/>
      <protection hidden="1"/>
    </xf>
    <xf numFmtId="38" fontId="3" fillId="0" borderId="10" xfId="7605" applyNumberFormat="1" applyBorder="1" applyAlignment="1" applyProtection="1">
      <alignment horizontal="center" vertical="center"/>
      <protection locked="0"/>
    </xf>
    <xf numFmtId="0" fontId="13" fillId="40" borderId="18" xfId="7605" applyFont="1" applyFill="1" applyBorder="1" applyAlignment="1">
      <alignment horizontal="left" vertical="center"/>
    </xf>
    <xf numFmtId="0" fontId="13" fillId="40" borderId="14" xfId="7605" applyFont="1" applyFill="1" applyBorder="1" applyAlignment="1" applyProtection="1">
      <alignment horizontal="center" vertical="center"/>
      <protection locked="0"/>
    </xf>
    <xf numFmtId="0" fontId="13" fillId="40" borderId="0" xfId="7605" applyFont="1" applyFill="1" applyAlignment="1" applyProtection="1">
      <alignment horizontal="right" vertical="center"/>
      <protection locked="0"/>
    </xf>
    <xf numFmtId="0" fontId="13" fillId="40" borderId="14" xfId="7605" applyFont="1" applyFill="1" applyBorder="1" applyAlignment="1" applyProtection="1">
      <alignment horizontal="left" vertical="center"/>
      <protection locked="0"/>
    </xf>
    <xf numFmtId="0" fontId="13" fillId="40" borderId="0" xfId="7605" applyFont="1" applyFill="1" applyAlignment="1" applyProtection="1">
      <alignment horizontal="left" vertical="center"/>
      <protection locked="0"/>
    </xf>
    <xf numFmtId="0" fontId="13" fillId="40" borderId="10" xfId="7605" applyFont="1" applyFill="1" applyBorder="1" applyAlignment="1" applyProtection="1">
      <alignment horizontal="right" vertical="center"/>
      <protection hidden="1"/>
    </xf>
    <xf numFmtId="165" fontId="13" fillId="40" borderId="10" xfId="7605" applyNumberFormat="1" applyFont="1" applyFill="1" applyBorder="1" applyAlignment="1" applyProtection="1">
      <alignment horizontal="center" vertical="center"/>
      <protection hidden="1"/>
    </xf>
    <xf numFmtId="0" fontId="13" fillId="40" borderId="10" xfId="7605" applyFont="1" applyFill="1" applyBorder="1" applyAlignment="1" applyProtection="1">
      <alignment horizontal="center" vertical="center"/>
      <protection hidden="1"/>
    </xf>
    <xf numFmtId="0" fontId="3" fillId="0" borderId="27" xfId="7605" applyBorder="1" applyProtection="1">
      <alignment horizontal="left"/>
      <protection hidden="1"/>
    </xf>
    <xf numFmtId="0" fontId="3" fillId="0" borderId="10" xfId="7605" applyBorder="1" applyProtection="1">
      <alignment horizontal="left"/>
      <protection hidden="1"/>
    </xf>
    <xf numFmtId="8" fontId="4" fillId="0" borderId="10" xfId="7605" applyNumberFormat="1" applyFont="1" applyBorder="1" applyAlignment="1">
      <alignment horizontal="left" vertical="center"/>
    </xf>
    <xf numFmtId="8" fontId="3" fillId="0" borderId="0" xfId="7605" applyNumberFormat="1" applyAlignment="1">
      <alignment horizontal="left" vertical="center" wrapText="1"/>
    </xf>
    <xf numFmtId="0" fontId="13" fillId="40" borderId="24" xfId="7605" applyFont="1" applyFill="1" applyBorder="1" applyAlignment="1">
      <alignment horizontal="left" vertical="center"/>
    </xf>
    <xf numFmtId="0" fontId="13" fillId="40" borderId="0" xfId="7605" quotePrefix="1" applyFont="1" applyFill="1" applyAlignment="1" applyProtection="1">
      <alignment horizontal="left" vertical="center"/>
      <protection locked="0"/>
    </xf>
    <xf numFmtId="0" fontId="13" fillId="40" borderId="26" xfId="7605" applyFont="1" applyFill="1" applyBorder="1" applyAlignment="1" applyProtection="1">
      <alignment horizontal="left" vertical="center"/>
      <protection locked="0"/>
    </xf>
    <xf numFmtId="170" fontId="3" fillId="0" borderId="0" xfId="7605" applyNumberFormat="1" applyAlignment="1" applyProtection="1">
      <alignment horizontal="center" vertical="center" wrapText="1"/>
      <protection hidden="1"/>
    </xf>
    <xf numFmtId="8" fontId="4" fillId="0" borderId="0" xfId="7605" applyNumberFormat="1" applyFont="1" applyAlignment="1">
      <alignment horizontal="center" vertical="center"/>
    </xf>
    <xf numFmtId="0" fontId="13" fillId="40" borderId="75" xfId="7605" applyFont="1" applyFill="1" applyBorder="1" applyAlignment="1" applyProtection="1">
      <alignment horizontal="left" vertical="center"/>
      <protection locked="0"/>
    </xf>
    <xf numFmtId="0" fontId="13" fillId="40" borderId="32" xfId="7605" applyFont="1" applyFill="1" applyBorder="1" applyAlignment="1" applyProtection="1">
      <alignment horizontal="left" vertical="center"/>
      <protection locked="0"/>
    </xf>
    <xf numFmtId="0" fontId="13" fillId="40" borderId="32" xfId="7605" quotePrefix="1" applyFont="1" applyFill="1" applyBorder="1" applyAlignment="1" applyProtection="1">
      <alignment horizontal="left" vertical="center"/>
      <protection locked="0"/>
    </xf>
    <xf numFmtId="0" fontId="13" fillId="40" borderId="76" xfId="7605" quotePrefix="1" applyFont="1" applyFill="1" applyBorder="1" applyAlignment="1" applyProtection="1">
      <alignment horizontal="left" vertical="center"/>
      <protection locked="0"/>
    </xf>
    <xf numFmtId="0" fontId="12" fillId="35" borderId="0" xfId="7605" applyFont="1" applyFill="1" applyAlignment="1" applyProtection="1">
      <alignment horizontal="left" vertical="center"/>
      <protection hidden="1"/>
    </xf>
    <xf numFmtId="8" fontId="3" fillId="0" borderId="0" xfId="7605" applyNumberFormat="1" applyAlignment="1">
      <alignment vertical="center" wrapText="1"/>
    </xf>
    <xf numFmtId="0" fontId="4" fillId="0" borderId="0" xfId="7605" applyFont="1" applyAlignment="1">
      <alignment horizontal="right" vertical="center"/>
    </xf>
    <xf numFmtId="0" fontId="41" fillId="0" borderId="0" xfId="7605" quotePrefix="1" applyFont="1" applyAlignment="1">
      <alignment vertical="center"/>
    </xf>
    <xf numFmtId="0" fontId="41" fillId="0" borderId="0" xfId="7605" quotePrefix="1" applyFont="1" applyAlignment="1">
      <alignment vertical="center" wrapText="1"/>
    </xf>
    <xf numFmtId="0" fontId="124" fillId="0" borderId="0" xfId="7605" quotePrefix="1" applyFont="1" applyAlignment="1">
      <alignment vertical="center" wrapText="1"/>
    </xf>
    <xf numFmtId="0" fontId="3" fillId="0" borderId="0" xfId="7605" quotePrefix="1" applyAlignment="1">
      <alignment vertical="center" wrapText="1"/>
    </xf>
    <xf numFmtId="0" fontId="3" fillId="45" borderId="0" xfId="7605" applyFill="1">
      <alignment horizontal="left"/>
    </xf>
    <xf numFmtId="0" fontId="41" fillId="0" borderId="0" xfId="7605" applyFont="1" applyAlignment="1">
      <alignment vertical="center" wrapText="1"/>
    </xf>
    <xf numFmtId="8" fontId="41" fillId="0" borderId="0" xfId="7605" applyNumberFormat="1" applyFont="1" applyAlignment="1">
      <alignment vertical="center" wrapText="1"/>
    </xf>
    <xf numFmtId="8" fontId="124" fillId="0" borderId="0" xfId="7605" applyNumberFormat="1" applyFont="1" applyAlignment="1">
      <alignment vertical="center" wrapText="1"/>
    </xf>
    <xf numFmtId="0" fontId="3" fillId="0" borderId="0" xfId="7605" quotePrefix="1">
      <alignment horizontal="left"/>
    </xf>
    <xf numFmtId="0" fontId="125" fillId="0" borderId="0" xfId="7605" applyFont="1">
      <alignment horizontal="left"/>
    </xf>
    <xf numFmtId="165" fontId="3" fillId="0" borderId="0" xfId="7605" applyNumberFormat="1">
      <alignment horizontal="left"/>
    </xf>
    <xf numFmtId="0" fontId="4" fillId="0" borderId="0" xfId="7605" applyFont="1" applyAlignment="1">
      <alignment vertical="center" wrapText="1"/>
    </xf>
    <xf numFmtId="0" fontId="124" fillId="0" borderId="0" xfId="7605" applyFont="1" applyAlignment="1">
      <alignment vertical="center" wrapText="1"/>
    </xf>
    <xf numFmtId="0" fontId="41" fillId="0" borderId="0" xfId="7605" quotePrefix="1" applyFont="1" applyAlignment="1">
      <alignment horizontal="center" vertical="center" wrapText="1"/>
    </xf>
    <xf numFmtId="8" fontId="3" fillId="0" borderId="0" xfId="7605" applyNumberFormat="1" applyAlignment="1" applyProtection="1">
      <alignment vertical="center" wrapText="1"/>
      <protection hidden="1"/>
    </xf>
    <xf numFmtId="0" fontId="41" fillId="0" borderId="0" xfId="7605" applyFont="1" applyAlignment="1">
      <alignment vertical="center"/>
    </xf>
    <xf numFmtId="1" fontId="126" fillId="0" borderId="0" xfId="7605" applyNumberFormat="1" applyFont="1" applyAlignment="1" applyProtection="1">
      <alignment horizontal="left" vertical="center"/>
      <protection hidden="1"/>
    </xf>
    <xf numFmtId="1" fontId="126" fillId="0" borderId="0" xfId="7605" applyNumberFormat="1" applyFont="1" applyAlignment="1" applyProtection="1">
      <alignment horizontal="left" vertical="top"/>
      <protection hidden="1"/>
    </xf>
    <xf numFmtId="0" fontId="127" fillId="0" borderId="0" xfId="7605" applyFont="1" applyAlignment="1">
      <alignment vertical="center"/>
    </xf>
    <xf numFmtId="0" fontId="128" fillId="0" borderId="0" xfId="7605" applyFont="1" applyAlignment="1">
      <alignment horizontal="left" vertical="center"/>
    </xf>
    <xf numFmtId="0" fontId="128" fillId="0" borderId="0" xfId="7605" applyFont="1" applyAlignment="1"/>
    <xf numFmtId="0" fontId="3" fillId="0" borderId="0" xfId="7605" applyAlignment="1">
      <alignment horizontal="left" vertical="center"/>
    </xf>
    <xf numFmtId="0" fontId="127" fillId="0" borderId="0" xfId="7605" applyFont="1">
      <alignment horizontal="left"/>
    </xf>
    <xf numFmtId="0" fontId="3" fillId="0" borderId="0" xfId="11088" applyFont="1"/>
    <xf numFmtId="199" fontId="3" fillId="0" borderId="0" xfId="11089" applyNumberFormat="1" applyAlignment="1">
      <alignment horizontal="center"/>
    </xf>
    <xf numFmtId="164" fontId="4" fillId="0" borderId="10" xfId="7605" applyNumberFormat="1" applyFont="1" applyBorder="1" applyAlignment="1">
      <alignment horizontal="left" vertical="center" wrapText="1"/>
    </xf>
    <xf numFmtId="0" fontId="3" fillId="0" borderId="10" xfId="7605" applyBorder="1" applyAlignment="1" applyProtection="1">
      <alignment horizontal="center"/>
      <protection hidden="1"/>
    </xf>
    <xf numFmtId="0" fontId="3" fillId="0" borderId="10" xfId="7605" applyBorder="1" applyAlignment="1">
      <alignment horizontal="center"/>
    </xf>
    <xf numFmtId="0" fontId="4" fillId="0" borderId="10" xfId="11090" applyFont="1" applyBorder="1" applyAlignment="1">
      <alignment horizontal="center"/>
    </xf>
    <xf numFmtId="10" fontId="3" fillId="34" borderId="10" xfId="11088" applyNumberFormat="1" applyFont="1" applyFill="1" applyBorder="1" applyAlignment="1" applyProtection="1">
      <alignment horizontal="center"/>
      <protection locked="0"/>
    </xf>
    <xf numFmtId="0" fontId="3" fillId="0" borderId="10" xfId="11088" applyFont="1" applyBorder="1" applyAlignment="1">
      <alignment horizontal="left" vertical="center"/>
    </xf>
    <xf numFmtId="0" fontId="128" fillId="0" borderId="0" xfId="7605" applyFont="1" applyAlignment="1">
      <alignment vertical="center" wrapText="1"/>
    </xf>
    <xf numFmtId="199" fontId="3" fillId="0" borderId="0" xfId="7605" applyNumberFormat="1" applyAlignment="1">
      <alignment horizontal="center" wrapText="1"/>
    </xf>
    <xf numFmtId="1" fontId="3" fillId="0" borderId="10" xfId="7605" applyNumberFormat="1" applyBorder="1" applyAlignment="1" applyProtection="1">
      <alignment horizontal="center"/>
      <protection hidden="1"/>
    </xf>
    <xf numFmtId="10" fontId="3" fillId="34" borderId="10" xfId="11088" applyNumberFormat="1" applyFont="1" applyFill="1" applyBorder="1" applyAlignment="1">
      <alignment horizontal="center"/>
    </xf>
    <xf numFmtId="0" fontId="3" fillId="0" borderId="10" xfId="7605" applyBorder="1" applyAlignment="1"/>
    <xf numFmtId="165" fontId="128" fillId="0" borderId="0" xfId="7605" applyNumberFormat="1" applyFont="1" applyAlignment="1">
      <alignment horizontal="center" vertical="center" wrapText="1"/>
    </xf>
    <xf numFmtId="165" fontId="4" fillId="0" borderId="0" xfId="7605" applyNumberFormat="1" applyFont="1" applyAlignment="1">
      <alignment vertical="center" wrapText="1"/>
    </xf>
    <xf numFmtId="1" fontId="3" fillId="34" borderId="10" xfId="11091" applyNumberFormat="1" applyFont="1" applyFill="1" applyBorder="1" applyAlignment="1">
      <alignment horizontal="center"/>
    </xf>
    <xf numFmtId="200" fontId="3" fillId="34" borderId="10" xfId="11091" applyNumberFormat="1" applyFont="1" applyFill="1" applyBorder="1" applyAlignment="1">
      <alignment horizontal="center"/>
    </xf>
    <xf numFmtId="201" fontId="3" fillId="34" borderId="10" xfId="11091" applyNumberFormat="1" applyFont="1" applyFill="1" applyBorder="1" applyAlignment="1">
      <alignment horizontal="center"/>
    </xf>
    <xf numFmtId="1" fontId="3" fillId="0" borderId="10" xfId="11091" applyNumberFormat="1" applyFont="1" applyBorder="1" applyAlignment="1">
      <alignment horizontal="center"/>
    </xf>
    <xf numFmtId="0" fontId="3" fillId="0" borderId="10" xfId="11088" applyFont="1" applyBorder="1"/>
    <xf numFmtId="0" fontId="128" fillId="0" borderId="0" xfId="7605" applyFont="1" applyAlignment="1">
      <alignment wrapText="1"/>
    </xf>
    <xf numFmtId="0" fontId="41" fillId="0" borderId="0" xfId="7605" applyFont="1" applyAlignment="1">
      <alignment wrapText="1"/>
    </xf>
    <xf numFmtId="0" fontId="3" fillId="0" borderId="10" xfId="7605" applyBorder="1" applyAlignment="1">
      <alignment horizontal="left" vertical="top" wrapText="1"/>
    </xf>
    <xf numFmtId="166" fontId="3" fillId="34" borderId="10" xfId="11088" applyNumberFormat="1" applyFont="1" applyFill="1" applyBorder="1" applyAlignment="1">
      <alignment horizontal="center"/>
    </xf>
    <xf numFmtId="0" fontId="4" fillId="0" borderId="10" xfId="7605" applyFont="1" applyBorder="1" applyAlignment="1">
      <alignment horizontal="left" vertical="top" wrapText="1"/>
    </xf>
    <xf numFmtId="172" fontId="3" fillId="0" borderId="0" xfId="11088" applyNumberFormat="1" applyFont="1" applyAlignment="1">
      <alignment horizontal="center"/>
    </xf>
    <xf numFmtId="0" fontId="41" fillId="0" borderId="0" xfId="7605" applyFont="1" applyAlignment="1"/>
    <xf numFmtId="0" fontId="128" fillId="0" borderId="0" xfId="7605" applyFont="1" applyAlignment="1">
      <alignment horizontal="center" vertical="center" wrapText="1"/>
    </xf>
    <xf numFmtId="0" fontId="4" fillId="0" borderId="0" xfId="7605" applyFont="1" applyAlignment="1">
      <alignment vertical="center"/>
    </xf>
    <xf numFmtId="199" fontId="3" fillId="0" borderId="0" xfId="7605" applyNumberFormat="1" applyAlignment="1">
      <alignment horizontal="center" vertical="center"/>
    </xf>
    <xf numFmtId="3" fontId="41" fillId="0" borderId="0" xfId="7605" applyNumberFormat="1" applyFont="1" applyAlignment="1">
      <alignment vertical="center" wrapText="1"/>
    </xf>
    <xf numFmtId="3" fontId="4" fillId="0" borderId="0" xfId="7605" applyNumberFormat="1" applyFont="1" applyAlignment="1">
      <alignment vertical="center"/>
    </xf>
    <xf numFmtId="3" fontId="3" fillId="0" borderId="0" xfId="7605" applyNumberFormat="1" applyAlignment="1">
      <alignment vertical="center"/>
    </xf>
    <xf numFmtId="165" fontId="3" fillId="0" borderId="0" xfId="7605" applyNumberFormat="1" applyAlignment="1" applyProtection="1">
      <alignment vertical="center"/>
      <protection hidden="1"/>
    </xf>
    <xf numFmtId="0" fontId="3" fillId="0" borderId="0" xfId="7605" applyAlignment="1">
      <alignment horizontal="center" wrapText="1"/>
    </xf>
    <xf numFmtId="165" fontId="3" fillId="34" borderId="0" xfId="11088" applyNumberFormat="1" applyFont="1" applyFill="1" applyAlignment="1" applyProtection="1">
      <alignment horizontal="center"/>
      <protection locked="0"/>
    </xf>
    <xf numFmtId="0" fontId="3" fillId="0" borderId="42" xfId="7605" applyBorder="1" applyAlignment="1" applyProtection="1">
      <alignment horizontal="center"/>
      <protection hidden="1"/>
    </xf>
    <xf numFmtId="9" fontId="3" fillId="34" borderId="0" xfId="11088" applyNumberFormat="1" applyFont="1" applyFill="1" applyAlignment="1" applyProtection="1">
      <alignment horizontal="center"/>
      <protection locked="0"/>
    </xf>
    <xf numFmtId="8" fontId="3" fillId="0" borderId="0" xfId="7605" applyNumberFormat="1" applyAlignment="1" applyProtection="1">
      <alignment horizontal="center" vertical="center" wrapText="1"/>
      <protection locked="0" hidden="1"/>
    </xf>
    <xf numFmtId="0" fontId="3" fillId="0" borderId="9" xfId="7605" applyBorder="1" applyAlignment="1" applyProtection="1">
      <alignment horizontal="center"/>
      <protection hidden="1"/>
    </xf>
    <xf numFmtId="0" fontId="5" fillId="0" borderId="18" xfId="7605" applyFont="1" applyBorder="1" applyAlignment="1" applyProtection="1">
      <alignment horizontal="center"/>
      <protection hidden="1"/>
    </xf>
    <xf numFmtId="0" fontId="5" fillId="0" borderId="42" xfId="7605" applyFont="1" applyBorder="1" applyAlignment="1" applyProtection="1">
      <alignment horizontal="center"/>
      <protection hidden="1"/>
    </xf>
    <xf numFmtId="164" fontId="4" fillId="0" borderId="0" xfId="7605" applyNumberFormat="1" applyFont="1" applyAlignment="1">
      <alignment horizontal="right" vertical="center" wrapText="1"/>
    </xf>
    <xf numFmtId="164" fontId="4" fillId="0" borderId="0" xfId="7605" applyNumberFormat="1" applyFont="1" applyAlignment="1">
      <alignment horizontal="center" vertical="center" wrapText="1"/>
    </xf>
    <xf numFmtId="0" fontId="5" fillId="0" borderId="11" xfId="7605" applyFont="1" applyBorder="1" applyAlignment="1" applyProtection="1">
      <alignment horizontal="center"/>
      <protection hidden="1"/>
    </xf>
    <xf numFmtId="0" fontId="5" fillId="0" borderId="17" xfId="7605" applyFont="1" applyBorder="1" applyAlignment="1" applyProtection="1">
      <alignment horizontal="center"/>
      <protection hidden="1"/>
    </xf>
    <xf numFmtId="0" fontId="5" fillId="0" borderId="0" xfId="7605" applyFont="1" applyAlignment="1" applyProtection="1">
      <protection hidden="1"/>
    </xf>
    <xf numFmtId="0" fontId="125" fillId="0" borderId="0" xfId="7605" applyFont="1" applyAlignment="1">
      <alignment vertical="center"/>
    </xf>
    <xf numFmtId="0" fontId="3" fillId="0" borderId="17" xfId="7605" applyBorder="1">
      <alignment horizontal="left"/>
    </xf>
    <xf numFmtId="0" fontId="3" fillId="0" borderId="10" xfId="7605" applyBorder="1">
      <alignment horizontal="left"/>
    </xf>
    <xf numFmtId="2" fontId="3" fillId="0" borderId="10" xfId="7605" applyNumberFormat="1" applyBorder="1" applyAlignment="1" applyProtection="1">
      <alignment horizontal="center"/>
      <protection hidden="1"/>
    </xf>
    <xf numFmtId="0" fontId="3" fillId="0" borderId="0" xfId="7605" applyAlignment="1">
      <alignment horizontal="left" vertical="center" wrapText="1"/>
    </xf>
    <xf numFmtId="164" fontId="4" fillId="0" borderId="10" xfId="7605" applyNumberFormat="1" applyFont="1" applyBorder="1" applyAlignment="1" applyProtection="1">
      <alignment horizontal="center" vertical="center" wrapText="1"/>
      <protection hidden="1"/>
    </xf>
    <xf numFmtId="8" fontId="41" fillId="0" borderId="0" xfId="7605" applyNumberFormat="1" applyFont="1" applyAlignment="1">
      <alignment horizontal="center" vertical="center" wrapText="1"/>
    </xf>
    <xf numFmtId="8" fontId="124" fillId="0" borderId="0" xfId="7605" applyNumberFormat="1" applyFont="1" applyAlignment="1">
      <alignment horizontal="center" vertical="center" wrapText="1"/>
    </xf>
    <xf numFmtId="0" fontId="4" fillId="0" borderId="0" xfId="7605" applyFont="1" applyAlignment="1" applyProtection="1">
      <alignment horizontal="center" wrapText="1"/>
      <protection hidden="1"/>
    </xf>
    <xf numFmtId="0" fontId="129" fillId="0" borderId="0" xfId="7605" applyFont="1" applyAlignment="1">
      <alignment horizontal="center" vertical="center"/>
    </xf>
    <xf numFmtId="0" fontId="128" fillId="0" borderId="0" xfId="7605" applyFont="1" applyAlignment="1">
      <alignment horizontal="center" vertical="center"/>
    </xf>
    <xf numFmtId="0" fontId="3" fillId="0" borderId="0" xfId="7605" applyAlignment="1" applyProtection="1">
      <alignment horizontal="center" vertical="center" wrapText="1"/>
      <protection locked="0"/>
    </xf>
    <xf numFmtId="167" fontId="41" fillId="0" borderId="0" xfId="7605" applyNumberFormat="1" applyFont="1" applyAlignment="1">
      <alignment vertical="center"/>
    </xf>
    <xf numFmtId="0" fontId="128" fillId="0" borderId="0" xfId="7605" applyFont="1" applyAlignment="1">
      <alignment vertical="center"/>
    </xf>
    <xf numFmtId="0" fontId="127" fillId="0" borderId="0" xfId="7605" applyFont="1" applyAlignment="1" applyProtection="1">
      <alignment horizontal="left" vertical="center"/>
      <protection hidden="1"/>
    </xf>
    <xf numFmtId="171" fontId="130" fillId="0" borderId="0" xfId="7605" applyNumberFormat="1" applyFont="1" applyAlignment="1" applyProtection="1">
      <alignment horizontal="center"/>
      <protection hidden="1"/>
    </xf>
    <xf numFmtId="0" fontId="41" fillId="0" borderId="0" xfId="7605" applyFont="1" applyAlignment="1">
      <alignment vertical="top" wrapText="1"/>
    </xf>
    <xf numFmtId="0" fontId="41" fillId="0" borderId="0" xfId="7605" applyFont="1" applyAlignment="1">
      <alignment horizontal="left" vertical="center"/>
    </xf>
    <xf numFmtId="8" fontId="3" fillId="0" borderId="0" xfId="7605" applyNumberFormat="1" applyAlignment="1">
      <alignment horizontal="center" vertical="top" wrapText="1"/>
    </xf>
    <xf numFmtId="0" fontId="3" fillId="0" borderId="10" xfId="7605" applyBorder="1" applyAlignment="1" applyProtection="1">
      <alignment horizontal="center"/>
      <protection locked="0"/>
    </xf>
    <xf numFmtId="202" fontId="3" fillId="0" borderId="10" xfId="11091" applyNumberFormat="1" applyFont="1" applyBorder="1" applyAlignment="1">
      <alignment horizontal="center"/>
    </xf>
    <xf numFmtId="8" fontId="41" fillId="0" borderId="0" xfId="7605" applyNumberFormat="1" applyFont="1" applyAlignment="1" applyProtection="1">
      <alignment vertical="center" wrapText="1"/>
      <protection hidden="1"/>
    </xf>
    <xf numFmtId="40" fontId="41" fillId="0" borderId="0" xfId="7605" applyNumberFormat="1" applyFont="1" applyAlignment="1" applyProtection="1">
      <alignment horizontal="center" vertical="center" wrapText="1"/>
      <protection hidden="1"/>
    </xf>
    <xf numFmtId="1" fontId="3" fillId="34" borderId="10" xfId="11088" applyNumberFormat="1" applyFont="1" applyFill="1" applyBorder="1" applyAlignment="1">
      <alignment horizontal="center"/>
    </xf>
    <xf numFmtId="202" fontId="3" fillId="0" borderId="10" xfId="11088" applyNumberFormat="1" applyFont="1" applyBorder="1" applyAlignment="1">
      <alignment horizontal="center"/>
    </xf>
    <xf numFmtId="1" fontId="3" fillId="0" borderId="10" xfId="11088" applyNumberFormat="1" applyFont="1" applyBorder="1" applyAlignment="1">
      <alignment horizontal="center"/>
    </xf>
    <xf numFmtId="0" fontId="70" fillId="0" borderId="0" xfId="0" applyFont="1">
      <alignment horizontal="left"/>
    </xf>
    <xf numFmtId="0" fontId="131" fillId="0" borderId="0" xfId="11092" applyFont="1"/>
    <xf numFmtId="1" fontId="3" fillId="0" borderId="0" xfId="7605" applyNumberFormat="1">
      <alignment horizontal="left"/>
    </xf>
    <xf numFmtId="2" fontId="3" fillId="0" borderId="0" xfId="7605" applyNumberFormat="1">
      <alignment horizontal="left"/>
    </xf>
    <xf numFmtId="164" fontId="12" fillId="0" borderId="0" xfId="0" applyNumberFormat="1" applyFont="1" applyAlignment="1">
      <alignment horizontal="center"/>
    </xf>
    <xf numFmtId="2" fontId="125" fillId="0" borderId="0" xfId="7605" applyNumberFormat="1" applyFont="1">
      <alignment horizontal="left"/>
    </xf>
    <xf numFmtId="0" fontId="20" fillId="47" borderId="0" xfId="7605" applyFont="1" applyFill="1">
      <alignment horizontal="left"/>
    </xf>
    <xf numFmtId="0" fontId="3" fillId="47" borderId="0" xfId="7605" applyFill="1">
      <alignment horizontal="left"/>
    </xf>
    <xf numFmtId="0" fontId="3" fillId="38" borderId="0" xfId="7605" applyFill="1">
      <alignment horizontal="left"/>
    </xf>
    <xf numFmtId="0" fontId="8" fillId="47" borderId="0" xfId="7605" applyFont="1" applyFill="1" applyAlignment="1" applyProtection="1">
      <alignment horizontal="left" vertical="center"/>
      <protection hidden="1"/>
    </xf>
    <xf numFmtId="0" fontId="3" fillId="47" borderId="0" xfId="7605" applyFill="1">
      <alignment horizontal="left"/>
    </xf>
    <xf numFmtId="0" fontId="23" fillId="38" borderId="23" xfId="7605" applyFont="1" applyFill="1" applyBorder="1" applyAlignment="1">
      <alignment vertical="center"/>
    </xf>
    <xf numFmtId="0" fontId="23" fillId="38" borderId="8" xfId="7605" applyFont="1" applyFill="1" applyBorder="1" applyAlignment="1">
      <alignment vertical="center"/>
    </xf>
    <xf numFmtId="0" fontId="25" fillId="47" borderId="0" xfId="7605" applyFont="1" applyFill="1" applyAlignment="1">
      <alignment horizontal="left" vertical="top" wrapText="1"/>
    </xf>
    <xf numFmtId="0" fontId="4" fillId="47" borderId="0" xfId="7605" applyFont="1" applyFill="1" applyAlignment="1">
      <alignment horizontal="left" vertical="top"/>
    </xf>
    <xf numFmtId="0" fontId="24" fillId="47" borderId="0" xfId="7605" applyFont="1" applyFill="1">
      <alignment horizontal="left"/>
    </xf>
    <xf numFmtId="0" fontId="25" fillId="47" borderId="0" xfId="7605" applyFont="1" applyFill="1">
      <alignment horizontal="left"/>
    </xf>
    <xf numFmtId="0" fontId="4" fillId="47" borderId="0" xfId="7605" quotePrefix="1" applyFont="1" applyFill="1" applyAlignment="1">
      <alignment horizontal="center" vertical="top"/>
    </xf>
    <xf numFmtId="0" fontId="3" fillId="47" borderId="0" xfId="7605" applyFill="1" applyAlignment="1">
      <alignment horizontal="left" vertical="top" wrapText="1"/>
    </xf>
    <xf numFmtId="0" fontId="5" fillId="38" borderId="0" xfId="7605" applyFont="1" applyFill="1">
      <alignment horizontal="left"/>
    </xf>
    <xf numFmtId="0" fontId="4" fillId="47" borderId="0" xfId="7605" applyFont="1" applyFill="1" applyAlignment="1">
      <alignment horizontal="center" vertical="top"/>
    </xf>
    <xf numFmtId="0" fontId="4" fillId="47" borderId="0" xfId="7605" applyFont="1" applyFill="1" applyAlignment="1">
      <alignment horizontal="left" vertical="top"/>
    </xf>
    <xf numFmtId="0" fontId="25" fillId="38" borderId="0" xfId="7605" applyFont="1" applyFill="1">
      <alignment horizontal="left"/>
    </xf>
    <xf numFmtId="0" fontId="3" fillId="47" borderId="0" xfId="7605" applyFill="1" applyAlignment="1">
      <alignment horizontal="left" vertical="top" wrapText="1"/>
    </xf>
    <xf numFmtId="0" fontId="4" fillId="47" borderId="0" xfId="7605" applyFont="1" applyFill="1" applyAlignment="1">
      <alignment horizontal="left" wrapText="1"/>
    </xf>
    <xf numFmtId="0" fontId="3" fillId="47" borderId="0" xfId="0" applyFont="1" applyFill="1" applyAlignment="1">
      <alignment horizontal="left" vertical="center" wrapText="1"/>
    </xf>
    <xf numFmtId="0" fontId="3" fillId="47" borderId="0" xfId="0" applyFont="1" applyFill="1" applyAlignment="1">
      <alignment horizontal="left" vertical="center"/>
    </xf>
    <xf numFmtId="0" fontId="3" fillId="47" borderId="0" xfId="0" applyFont="1" applyFill="1" applyAlignment="1">
      <alignment horizontal="left" vertical="center" indent="2"/>
    </xf>
    <xf numFmtId="0" fontId="4" fillId="47" borderId="0" xfId="7605" applyFont="1" applyFill="1">
      <alignment horizontal="left"/>
    </xf>
    <xf numFmtId="0" fontId="4" fillId="47" borderId="0" xfId="0" applyFont="1" applyFill="1" applyAlignment="1">
      <alignment horizontal="left" wrapText="1"/>
    </xf>
    <xf numFmtId="0" fontId="3" fillId="47" borderId="0" xfId="0" applyFont="1" applyFill="1" applyAlignment="1">
      <alignment horizontal="left" vertical="center" indent="4"/>
    </xf>
    <xf numFmtId="0" fontId="3" fillId="47" borderId="0" xfId="7605" applyFill="1" applyAlignment="1">
      <alignment horizontal="left" indent="3"/>
    </xf>
    <xf numFmtId="0" fontId="3" fillId="47" borderId="0" xfId="7605" applyFill="1" applyAlignment="1">
      <alignment horizontal="left" wrapText="1"/>
    </xf>
    <xf numFmtId="0" fontId="4" fillId="47" borderId="0" xfId="7605" applyFont="1" applyFill="1" applyAlignment="1" applyProtection="1">
      <alignment horizontal="center"/>
      <protection hidden="1"/>
    </xf>
    <xf numFmtId="0" fontId="3" fillId="47" borderId="0" xfId="0" applyFont="1" applyFill="1" applyAlignment="1">
      <alignment horizontal="left" vertical="center" wrapText="1" indent="2"/>
    </xf>
    <xf numFmtId="0" fontId="10" fillId="38" borderId="0" xfId="7605" applyFont="1" applyFill="1" applyAlignment="1"/>
    <xf numFmtId="0" fontId="3" fillId="47" borderId="0" xfId="7605" applyFill="1" applyProtection="1">
      <alignment horizontal="left"/>
      <protection hidden="1"/>
    </xf>
  </cellXfs>
  <cellStyles count="11093">
    <cellStyle name="%" xfId="10743" xr:uid="{00000000-0005-0000-0000-000000000000}"/>
    <cellStyle name="_Table2_Out" xfId="7" xr:uid="{00000000-0005-0000-0000-000001000000}"/>
    <cellStyle name="20% - Accent1 10" xfId="67" xr:uid="{00000000-0005-0000-0000-000002000000}"/>
    <cellStyle name="20% - Accent1 11" xfId="68" xr:uid="{00000000-0005-0000-0000-000003000000}"/>
    <cellStyle name="20% - Accent1 12" xfId="69" xr:uid="{00000000-0005-0000-0000-000004000000}"/>
    <cellStyle name="20% - Accent1 13" xfId="70" xr:uid="{00000000-0005-0000-0000-000005000000}"/>
    <cellStyle name="20% - Accent1 14" xfId="71" xr:uid="{00000000-0005-0000-0000-000006000000}"/>
    <cellStyle name="20% - Accent1 15" xfId="72" xr:uid="{00000000-0005-0000-0000-000007000000}"/>
    <cellStyle name="20% - Accent1 16" xfId="73" xr:uid="{00000000-0005-0000-0000-000008000000}"/>
    <cellStyle name="20% - Accent1 17" xfId="74" xr:uid="{00000000-0005-0000-0000-000009000000}"/>
    <cellStyle name="20% - Accent1 18" xfId="75" xr:uid="{00000000-0005-0000-0000-00000A000000}"/>
    <cellStyle name="20% - Accent1 19" xfId="76" xr:uid="{00000000-0005-0000-0000-00000B000000}"/>
    <cellStyle name="20% - Accent1 2" xfId="77" xr:uid="{00000000-0005-0000-0000-00000C000000}"/>
    <cellStyle name="20% - Accent1 2 2" xfId="78" xr:uid="{00000000-0005-0000-0000-00000D000000}"/>
    <cellStyle name="20% - Accent1 2 3" xfId="79" xr:uid="{00000000-0005-0000-0000-00000E000000}"/>
    <cellStyle name="20% - Accent1 2 4" xfId="7567" xr:uid="{00000000-0005-0000-0000-00000F000000}"/>
    <cellStyle name="20% - Accent1 3" xfId="80" xr:uid="{00000000-0005-0000-0000-000010000000}"/>
    <cellStyle name="20% - Accent1 4" xfId="81" xr:uid="{00000000-0005-0000-0000-000011000000}"/>
    <cellStyle name="20% - Accent1 5" xfId="82" xr:uid="{00000000-0005-0000-0000-000012000000}"/>
    <cellStyle name="20% - Accent1 6" xfId="83" xr:uid="{00000000-0005-0000-0000-000013000000}"/>
    <cellStyle name="20% - Accent1 7" xfId="84" xr:uid="{00000000-0005-0000-0000-000014000000}"/>
    <cellStyle name="20% - Accent1 8" xfId="85" xr:uid="{00000000-0005-0000-0000-000015000000}"/>
    <cellStyle name="20% - Accent1 9" xfId="86" xr:uid="{00000000-0005-0000-0000-000016000000}"/>
    <cellStyle name="20% - Accent2 10" xfId="87" xr:uid="{00000000-0005-0000-0000-000017000000}"/>
    <cellStyle name="20% - Accent2 11" xfId="88" xr:uid="{00000000-0005-0000-0000-000018000000}"/>
    <cellStyle name="20% - Accent2 12" xfId="89" xr:uid="{00000000-0005-0000-0000-000019000000}"/>
    <cellStyle name="20% - Accent2 13" xfId="90" xr:uid="{00000000-0005-0000-0000-00001A000000}"/>
    <cellStyle name="20% - Accent2 14" xfId="91" xr:uid="{00000000-0005-0000-0000-00001B000000}"/>
    <cellStyle name="20% - Accent2 15" xfId="92" xr:uid="{00000000-0005-0000-0000-00001C000000}"/>
    <cellStyle name="20% - Accent2 16" xfId="93" xr:uid="{00000000-0005-0000-0000-00001D000000}"/>
    <cellStyle name="20% - Accent2 17" xfId="94" xr:uid="{00000000-0005-0000-0000-00001E000000}"/>
    <cellStyle name="20% - Accent2 18" xfId="95" xr:uid="{00000000-0005-0000-0000-00001F000000}"/>
    <cellStyle name="20% - Accent2 19" xfId="96" xr:uid="{00000000-0005-0000-0000-000020000000}"/>
    <cellStyle name="20% - Accent2 2" xfId="97" xr:uid="{00000000-0005-0000-0000-000021000000}"/>
    <cellStyle name="20% - Accent2 2 2" xfId="98" xr:uid="{00000000-0005-0000-0000-000022000000}"/>
    <cellStyle name="20% - Accent2 2 3" xfId="99" xr:uid="{00000000-0005-0000-0000-000023000000}"/>
    <cellStyle name="20% - Accent2 2 4" xfId="7568" xr:uid="{00000000-0005-0000-0000-000024000000}"/>
    <cellStyle name="20% - Accent2 3" xfId="100" xr:uid="{00000000-0005-0000-0000-000025000000}"/>
    <cellStyle name="20% - Accent2 4" xfId="101" xr:uid="{00000000-0005-0000-0000-000026000000}"/>
    <cellStyle name="20% - Accent2 5" xfId="102" xr:uid="{00000000-0005-0000-0000-000027000000}"/>
    <cellStyle name="20% - Accent2 6" xfId="103" xr:uid="{00000000-0005-0000-0000-000028000000}"/>
    <cellStyle name="20% - Accent2 7" xfId="104" xr:uid="{00000000-0005-0000-0000-000029000000}"/>
    <cellStyle name="20% - Accent2 8" xfId="105" xr:uid="{00000000-0005-0000-0000-00002A000000}"/>
    <cellStyle name="20% - Accent2 9" xfId="106" xr:uid="{00000000-0005-0000-0000-00002B000000}"/>
    <cellStyle name="20% - Accent3 10" xfId="107" xr:uid="{00000000-0005-0000-0000-00002C000000}"/>
    <cellStyle name="20% - Accent3 11" xfId="108" xr:uid="{00000000-0005-0000-0000-00002D000000}"/>
    <cellStyle name="20% - Accent3 12" xfId="109" xr:uid="{00000000-0005-0000-0000-00002E000000}"/>
    <cellStyle name="20% - Accent3 13" xfId="110" xr:uid="{00000000-0005-0000-0000-00002F000000}"/>
    <cellStyle name="20% - Accent3 14" xfId="111" xr:uid="{00000000-0005-0000-0000-000030000000}"/>
    <cellStyle name="20% - Accent3 15" xfId="112" xr:uid="{00000000-0005-0000-0000-000031000000}"/>
    <cellStyle name="20% - Accent3 16" xfId="113" xr:uid="{00000000-0005-0000-0000-000032000000}"/>
    <cellStyle name="20% - Accent3 17" xfId="114" xr:uid="{00000000-0005-0000-0000-000033000000}"/>
    <cellStyle name="20% - Accent3 18" xfId="115" xr:uid="{00000000-0005-0000-0000-000034000000}"/>
    <cellStyle name="20% - Accent3 19" xfId="116" xr:uid="{00000000-0005-0000-0000-000035000000}"/>
    <cellStyle name="20% - Accent3 2" xfId="117" xr:uid="{00000000-0005-0000-0000-000036000000}"/>
    <cellStyle name="20% - Accent3 2 2" xfId="118" xr:uid="{00000000-0005-0000-0000-000037000000}"/>
    <cellStyle name="20% - Accent3 2 3" xfId="119" xr:uid="{00000000-0005-0000-0000-000038000000}"/>
    <cellStyle name="20% - Accent3 2 4" xfId="7569" xr:uid="{00000000-0005-0000-0000-000039000000}"/>
    <cellStyle name="20% - Accent3 3" xfId="120" xr:uid="{00000000-0005-0000-0000-00003A000000}"/>
    <cellStyle name="20% - Accent3 4" xfId="121" xr:uid="{00000000-0005-0000-0000-00003B000000}"/>
    <cellStyle name="20% - Accent3 5" xfId="122" xr:uid="{00000000-0005-0000-0000-00003C000000}"/>
    <cellStyle name="20% - Accent3 6" xfId="123" xr:uid="{00000000-0005-0000-0000-00003D000000}"/>
    <cellStyle name="20% - Accent3 7" xfId="124" xr:uid="{00000000-0005-0000-0000-00003E000000}"/>
    <cellStyle name="20% - Accent3 8" xfId="125" xr:uid="{00000000-0005-0000-0000-00003F000000}"/>
    <cellStyle name="20% - Accent3 9" xfId="126" xr:uid="{00000000-0005-0000-0000-000040000000}"/>
    <cellStyle name="20% - Accent4 10" xfId="127" xr:uid="{00000000-0005-0000-0000-000041000000}"/>
    <cellStyle name="20% - Accent4 11" xfId="128" xr:uid="{00000000-0005-0000-0000-000042000000}"/>
    <cellStyle name="20% - Accent4 12" xfId="129" xr:uid="{00000000-0005-0000-0000-000043000000}"/>
    <cellStyle name="20% - Accent4 13" xfId="130" xr:uid="{00000000-0005-0000-0000-000044000000}"/>
    <cellStyle name="20% - Accent4 14" xfId="131" xr:uid="{00000000-0005-0000-0000-000045000000}"/>
    <cellStyle name="20% - Accent4 15" xfId="132" xr:uid="{00000000-0005-0000-0000-000046000000}"/>
    <cellStyle name="20% - Accent4 16" xfId="133" xr:uid="{00000000-0005-0000-0000-000047000000}"/>
    <cellStyle name="20% - Accent4 17" xfId="134" xr:uid="{00000000-0005-0000-0000-000048000000}"/>
    <cellStyle name="20% - Accent4 18" xfId="135" xr:uid="{00000000-0005-0000-0000-000049000000}"/>
    <cellStyle name="20% - Accent4 19" xfId="136" xr:uid="{00000000-0005-0000-0000-00004A000000}"/>
    <cellStyle name="20% - Accent4 2" xfId="137" xr:uid="{00000000-0005-0000-0000-00004B000000}"/>
    <cellStyle name="20% - Accent4 2 2" xfId="138" xr:uid="{00000000-0005-0000-0000-00004C000000}"/>
    <cellStyle name="20% - Accent4 2 3" xfId="139" xr:uid="{00000000-0005-0000-0000-00004D000000}"/>
    <cellStyle name="20% - Accent4 2 4" xfId="7570" xr:uid="{00000000-0005-0000-0000-00004E000000}"/>
    <cellStyle name="20% - Accent4 3" xfId="140" xr:uid="{00000000-0005-0000-0000-00004F000000}"/>
    <cellStyle name="20% - Accent4 4" xfId="141" xr:uid="{00000000-0005-0000-0000-000050000000}"/>
    <cellStyle name="20% - Accent4 5" xfId="142" xr:uid="{00000000-0005-0000-0000-000051000000}"/>
    <cellStyle name="20% - Accent4 6" xfId="143" xr:uid="{00000000-0005-0000-0000-000052000000}"/>
    <cellStyle name="20% - Accent4 7" xfId="144" xr:uid="{00000000-0005-0000-0000-000053000000}"/>
    <cellStyle name="20% - Accent4 8" xfId="145" xr:uid="{00000000-0005-0000-0000-000054000000}"/>
    <cellStyle name="20% - Accent4 9" xfId="146" xr:uid="{00000000-0005-0000-0000-000055000000}"/>
    <cellStyle name="20% - Accent5 10" xfId="147" xr:uid="{00000000-0005-0000-0000-000056000000}"/>
    <cellStyle name="20% - Accent5 11" xfId="148" xr:uid="{00000000-0005-0000-0000-000057000000}"/>
    <cellStyle name="20% - Accent5 12" xfId="149" xr:uid="{00000000-0005-0000-0000-000058000000}"/>
    <cellStyle name="20% - Accent5 13" xfId="150" xr:uid="{00000000-0005-0000-0000-000059000000}"/>
    <cellStyle name="20% - Accent5 14" xfId="151" xr:uid="{00000000-0005-0000-0000-00005A000000}"/>
    <cellStyle name="20% - Accent5 15" xfId="152" xr:uid="{00000000-0005-0000-0000-00005B000000}"/>
    <cellStyle name="20% - Accent5 16" xfId="153" xr:uid="{00000000-0005-0000-0000-00005C000000}"/>
    <cellStyle name="20% - Accent5 17" xfId="154" xr:uid="{00000000-0005-0000-0000-00005D000000}"/>
    <cellStyle name="20% - Accent5 18" xfId="155" xr:uid="{00000000-0005-0000-0000-00005E000000}"/>
    <cellStyle name="20% - Accent5 19" xfId="156" xr:uid="{00000000-0005-0000-0000-00005F000000}"/>
    <cellStyle name="20% - Accent5 2" xfId="157" xr:uid="{00000000-0005-0000-0000-000060000000}"/>
    <cellStyle name="20% - Accent5 2 2" xfId="158" xr:uid="{00000000-0005-0000-0000-000061000000}"/>
    <cellStyle name="20% - Accent5 2 3" xfId="159" xr:uid="{00000000-0005-0000-0000-000062000000}"/>
    <cellStyle name="20% - Accent5 3" xfId="160" xr:uid="{00000000-0005-0000-0000-000063000000}"/>
    <cellStyle name="20% - Accent5 4" xfId="161" xr:uid="{00000000-0005-0000-0000-000064000000}"/>
    <cellStyle name="20% - Accent5 5" xfId="162" xr:uid="{00000000-0005-0000-0000-000065000000}"/>
    <cellStyle name="20% - Accent5 6" xfId="163" xr:uid="{00000000-0005-0000-0000-000066000000}"/>
    <cellStyle name="20% - Accent5 7" xfId="164" xr:uid="{00000000-0005-0000-0000-000067000000}"/>
    <cellStyle name="20% - Accent5 8" xfId="165" xr:uid="{00000000-0005-0000-0000-000068000000}"/>
    <cellStyle name="20% - Accent5 9" xfId="166" xr:uid="{00000000-0005-0000-0000-000069000000}"/>
    <cellStyle name="20% - Accent6 10" xfId="167" xr:uid="{00000000-0005-0000-0000-00006A000000}"/>
    <cellStyle name="20% - Accent6 11" xfId="168" xr:uid="{00000000-0005-0000-0000-00006B000000}"/>
    <cellStyle name="20% - Accent6 12" xfId="169" xr:uid="{00000000-0005-0000-0000-00006C000000}"/>
    <cellStyle name="20% - Accent6 13" xfId="170" xr:uid="{00000000-0005-0000-0000-00006D000000}"/>
    <cellStyle name="20% - Accent6 14" xfId="171" xr:uid="{00000000-0005-0000-0000-00006E000000}"/>
    <cellStyle name="20% - Accent6 15" xfId="172" xr:uid="{00000000-0005-0000-0000-00006F000000}"/>
    <cellStyle name="20% - Accent6 16" xfId="173" xr:uid="{00000000-0005-0000-0000-000070000000}"/>
    <cellStyle name="20% - Accent6 17" xfId="174" xr:uid="{00000000-0005-0000-0000-000071000000}"/>
    <cellStyle name="20% - Accent6 18" xfId="175" xr:uid="{00000000-0005-0000-0000-000072000000}"/>
    <cellStyle name="20% - Accent6 19" xfId="176" xr:uid="{00000000-0005-0000-0000-000073000000}"/>
    <cellStyle name="20% - Accent6 2" xfId="177" xr:uid="{00000000-0005-0000-0000-000074000000}"/>
    <cellStyle name="20% - Accent6 2 2" xfId="178" xr:uid="{00000000-0005-0000-0000-000075000000}"/>
    <cellStyle name="20% - Accent6 2 3" xfId="179" xr:uid="{00000000-0005-0000-0000-000076000000}"/>
    <cellStyle name="20% - Accent6 2 4" xfId="7571" xr:uid="{00000000-0005-0000-0000-000077000000}"/>
    <cellStyle name="20% - Accent6 3" xfId="180" xr:uid="{00000000-0005-0000-0000-000078000000}"/>
    <cellStyle name="20% - Accent6 4" xfId="181" xr:uid="{00000000-0005-0000-0000-000079000000}"/>
    <cellStyle name="20% - Accent6 5" xfId="182" xr:uid="{00000000-0005-0000-0000-00007A000000}"/>
    <cellStyle name="20% - Accent6 6" xfId="183" xr:uid="{00000000-0005-0000-0000-00007B000000}"/>
    <cellStyle name="20% - Accent6 7" xfId="184" xr:uid="{00000000-0005-0000-0000-00007C000000}"/>
    <cellStyle name="20% - Accent6 8" xfId="185" xr:uid="{00000000-0005-0000-0000-00007D000000}"/>
    <cellStyle name="20% - Accent6 9" xfId="186" xr:uid="{00000000-0005-0000-0000-00007E000000}"/>
    <cellStyle name="40% - Accent1 10" xfId="187" xr:uid="{00000000-0005-0000-0000-00007F000000}"/>
    <cellStyle name="40% - Accent1 11" xfId="188" xr:uid="{00000000-0005-0000-0000-000080000000}"/>
    <cellStyle name="40% - Accent1 12" xfId="189" xr:uid="{00000000-0005-0000-0000-000081000000}"/>
    <cellStyle name="40% - Accent1 13" xfId="190" xr:uid="{00000000-0005-0000-0000-000082000000}"/>
    <cellStyle name="40% - Accent1 14" xfId="191" xr:uid="{00000000-0005-0000-0000-000083000000}"/>
    <cellStyle name="40% - Accent1 15" xfId="192" xr:uid="{00000000-0005-0000-0000-000084000000}"/>
    <cellStyle name="40% - Accent1 16" xfId="193" xr:uid="{00000000-0005-0000-0000-000085000000}"/>
    <cellStyle name="40% - Accent1 17" xfId="194" xr:uid="{00000000-0005-0000-0000-000086000000}"/>
    <cellStyle name="40% - Accent1 18" xfId="195" xr:uid="{00000000-0005-0000-0000-000087000000}"/>
    <cellStyle name="40% - Accent1 19" xfId="196" xr:uid="{00000000-0005-0000-0000-000088000000}"/>
    <cellStyle name="40% - Accent1 2" xfId="197" xr:uid="{00000000-0005-0000-0000-000089000000}"/>
    <cellStyle name="40% - Accent1 2 2" xfId="198" xr:uid="{00000000-0005-0000-0000-00008A000000}"/>
    <cellStyle name="40% - Accent1 2 3" xfId="199" xr:uid="{00000000-0005-0000-0000-00008B000000}"/>
    <cellStyle name="40% - Accent1 2 4" xfId="7572" xr:uid="{00000000-0005-0000-0000-00008C000000}"/>
    <cellStyle name="40% - Accent1 3" xfId="200" xr:uid="{00000000-0005-0000-0000-00008D000000}"/>
    <cellStyle name="40% - Accent1 4" xfId="201" xr:uid="{00000000-0005-0000-0000-00008E000000}"/>
    <cellStyle name="40% - Accent1 5" xfId="202" xr:uid="{00000000-0005-0000-0000-00008F000000}"/>
    <cellStyle name="40% - Accent1 6" xfId="203" xr:uid="{00000000-0005-0000-0000-000090000000}"/>
    <cellStyle name="40% - Accent1 7" xfId="204" xr:uid="{00000000-0005-0000-0000-000091000000}"/>
    <cellStyle name="40% - Accent1 8" xfId="205" xr:uid="{00000000-0005-0000-0000-000092000000}"/>
    <cellStyle name="40% - Accent1 9" xfId="206" xr:uid="{00000000-0005-0000-0000-000093000000}"/>
    <cellStyle name="40% - Accent2 10" xfId="207" xr:uid="{00000000-0005-0000-0000-000094000000}"/>
    <cellStyle name="40% - Accent2 11" xfId="208" xr:uid="{00000000-0005-0000-0000-000095000000}"/>
    <cellStyle name="40% - Accent2 12" xfId="209" xr:uid="{00000000-0005-0000-0000-000096000000}"/>
    <cellStyle name="40% - Accent2 13" xfId="210" xr:uid="{00000000-0005-0000-0000-000097000000}"/>
    <cellStyle name="40% - Accent2 14" xfId="211" xr:uid="{00000000-0005-0000-0000-000098000000}"/>
    <cellStyle name="40% - Accent2 15" xfId="212" xr:uid="{00000000-0005-0000-0000-000099000000}"/>
    <cellStyle name="40% - Accent2 16" xfId="213" xr:uid="{00000000-0005-0000-0000-00009A000000}"/>
    <cellStyle name="40% - Accent2 17" xfId="214" xr:uid="{00000000-0005-0000-0000-00009B000000}"/>
    <cellStyle name="40% - Accent2 18" xfId="215" xr:uid="{00000000-0005-0000-0000-00009C000000}"/>
    <cellStyle name="40% - Accent2 19" xfId="216" xr:uid="{00000000-0005-0000-0000-00009D000000}"/>
    <cellStyle name="40% - Accent2 2" xfId="217" xr:uid="{00000000-0005-0000-0000-00009E000000}"/>
    <cellStyle name="40% - Accent2 2 2" xfId="218" xr:uid="{00000000-0005-0000-0000-00009F000000}"/>
    <cellStyle name="40% - Accent2 2 3" xfId="219" xr:uid="{00000000-0005-0000-0000-0000A0000000}"/>
    <cellStyle name="40% - Accent2 3" xfId="220" xr:uid="{00000000-0005-0000-0000-0000A1000000}"/>
    <cellStyle name="40% - Accent2 4" xfId="221" xr:uid="{00000000-0005-0000-0000-0000A2000000}"/>
    <cellStyle name="40% - Accent2 5" xfId="222" xr:uid="{00000000-0005-0000-0000-0000A3000000}"/>
    <cellStyle name="40% - Accent2 6" xfId="223" xr:uid="{00000000-0005-0000-0000-0000A4000000}"/>
    <cellStyle name="40% - Accent2 7" xfId="224" xr:uid="{00000000-0005-0000-0000-0000A5000000}"/>
    <cellStyle name="40% - Accent2 8" xfId="225" xr:uid="{00000000-0005-0000-0000-0000A6000000}"/>
    <cellStyle name="40% - Accent2 9" xfId="226" xr:uid="{00000000-0005-0000-0000-0000A7000000}"/>
    <cellStyle name="40% - Accent3 10" xfId="227" xr:uid="{00000000-0005-0000-0000-0000A8000000}"/>
    <cellStyle name="40% - Accent3 11" xfId="228" xr:uid="{00000000-0005-0000-0000-0000A9000000}"/>
    <cellStyle name="40% - Accent3 12" xfId="229" xr:uid="{00000000-0005-0000-0000-0000AA000000}"/>
    <cellStyle name="40% - Accent3 13" xfId="230" xr:uid="{00000000-0005-0000-0000-0000AB000000}"/>
    <cellStyle name="40% - Accent3 14" xfId="231" xr:uid="{00000000-0005-0000-0000-0000AC000000}"/>
    <cellStyle name="40% - Accent3 15" xfId="232" xr:uid="{00000000-0005-0000-0000-0000AD000000}"/>
    <cellStyle name="40% - Accent3 16" xfId="233" xr:uid="{00000000-0005-0000-0000-0000AE000000}"/>
    <cellStyle name="40% - Accent3 17" xfId="234" xr:uid="{00000000-0005-0000-0000-0000AF000000}"/>
    <cellStyle name="40% - Accent3 18" xfId="235" xr:uid="{00000000-0005-0000-0000-0000B0000000}"/>
    <cellStyle name="40% - Accent3 19" xfId="236" xr:uid="{00000000-0005-0000-0000-0000B1000000}"/>
    <cellStyle name="40% - Accent3 2" xfId="237" xr:uid="{00000000-0005-0000-0000-0000B2000000}"/>
    <cellStyle name="40% - Accent3 2 2" xfId="238" xr:uid="{00000000-0005-0000-0000-0000B3000000}"/>
    <cellStyle name="40% - Accent3 2 3" xfId="239" xr:uid="{00000000-0005-0000-0000-0000B4000000}"/>
    <cellStyle name="40% - Accent3 2 4" xfId="7573" xr:uid="{00000000-0005-0000-0000-0000B5000000}"/>
    <cellStyle name="40% - Accent3 3" xfId="240" xr:uid="{00000000-0005-0000-0000-0000B6000000}"/>
    <cellStyle name="40% - Accent3 4" xfId="241" xr:uid="{00000000-0005-0000-0000-0000B7000000}"/>
    <cellStyle name="40% - Accent3 5" xfId="242" xr:uid="{00000000-0005-0000-0000-0000B8000000}"/>
    <cellStyle name="40% - Accent3 6" xfId="243" xr:uid="{00000000-0005-0000-0000-0000B9000000}"/>
    <cellStyle name="40% - Accent3 7" xfId="244" xr:uid="{00000000-0005-0000-0000-0000BA000000}"/>
    <cellStyle name="40% - Accent3 8" xfId="245" xr:uid="{00000000-0005-0000-0000-0000BB000000}"/>
    <cellStyle name="40% - Accent3 9" xfId="246" xr:uid="{00000000-0005-0000-0000-0000BC000000}"/>
    <cellStyle name="40% - Accent4 10" xfId="247" xr:uid="{00000000-0005-0000-0000-0000BD000000}"/>
    <cellStyle name="40% - Accent4 11" xfId="248" xr:uid="{00000000-0005-0000-0000-0000BE000000}"/>
    <cellStyle name="40% - Accent4 12" xfId="249" xr:uid="{00000000-0005-0000-0000-0000BF000000}"/>
    <cellStyle name="40% - Accent4 13" xfId="250" xr:uid="{00000000-0005-0000-0000-0000C0000000}"/>
    <cellStyle name="40% - Accent4 14" xfId="251" xr:uid="{00000000-0005-0000-0000-0000C1000000}"/>
    <cellStyle name="40% - Accent4 15" xfId="252" xr:uid="{00000000-0005-0000-0000-0000C2000000}"/>
    <cellStyle name="40% - Accent4 16" xfId="253" xr:uid="{00000000-0005-0000-0000-0000C3000000}"/>
    <cellStyle name="40% - Accent4 17" xfId="254" xr:uid="{00000000-0005-0000-0000-0000C4000000}"/>
    <cellStyle name="40% - Accent4 18" xfId="255" xr:uid="{00000000-0005-0000-0000-0000C5000000}"/>
    <cellStyle name="40% - Accent4 19" xfId="256" xr:uid="{00000000-0005-0000-0000-0000C6000000}"/>
    <cellStyle name="40% - Accent4 2" xfId="257" xr:uid="{00000000-0005-0000-0000-0000C7000000}"/>
    <cellStyle name="40% - Accent4 2 2" xfId="258" xr:uid="{00000000-0005-0000-0000-0000C8000000}"/>
    <cellStyle name="40% - Accent4 2 3" xfId="259" xr:uid="{00000000-0005-0000-0000-0000C9000000}"/>
    <cellStyle name="40% - Accent4 2 4" xfId="7574" xr:uid="{00000000-0005-0000-0000-0000CA000000}"/>
    <cellStyle name="40% - Accent4 3" xfId="260" xr:uid="{00000000-0005-0000-0000-0000CB000000}"/>
    <cellStyle name="40% - Accent4 4" xfId="261" xr:uid="{00000000-0005-0000-0000-0000CC000000}"/>
    <cellStyle name="40% - Accent4 5" xfId="262" xr:uid="{00000000-0005-0000-0000-0000CD000000}"/>
    <cellStyle name="40% - Accent4 6" xfId="263" xr:uid="{00000000-0005-0000-0000-0000CE000000}"/>
    <cellStyle name="40% - Accent4 7" xfId="264" xr:uid="{00000000-0005-0000-0000-0000CF000000}"/>
    <cellStyle name="40% - Accent4 8" xfId="265" xr:uid="{00000000-0005-0000-0000-0000D0000000}"/>
    <cellStyle name="40% - Accent4 9" xfId="266" xr:uid="{00000000-0005-0000-0000-0000D1000000}"/>
    <cellStyle name="40% - Accent5 10" xfId="267" xr:uid="{00000000-0005-0000-0000-0000D2000000}"/>
    <cellStyle name="40% - Accent5 11" xfId="268" xr:uid="{00000000-0005-0000-0000-0000D3000000}"/>
    <cellStyle name="40% - Accent5 12" xfId="269" xr:uid="{00000000-0005-0000-0000-0000D4000000}"/>
    <cellStyle name="40% - Accent5 13" xfId="270" xr:uid="{00000000-0005-0000-0000-0000D5000000}"/>
    <cellStyle name="40% - Accent5 14" xfId="271" xr:uid="{00000000-0005-0000-0000-0000D6000000}"/>
    <cellStyle name="40% - Accent5 15" xfId="272" xr:uid="{00000000-0005-0000-0000-0000D7000000}"/>
    <cellStyle name="40% - Accent5 16" xfId="273" xr:uid="{00000000-0005-0000-0000-0000D8000000}"/>
    <cellStyle name="40% - Accent5 17" xfId="274" xr:uid="{00000000-0005-0000-0000-0000D9000000}"/>
    <cellStyle name="40% - Accent5 18" xfId="275" xr:uid="{00000000-0005-0000-0000-0000DA000000}"/>
    <cellStyle name="40% - Accent5 19" xfId="276" xr:uid="{00000000-0005-0000-0000-0000DB000000}"/>
    <cellStyle name="40% - Accent5 2" xfId="277" xr:uid="{00000000-0005-0000-0000-0000DC000000}"/>
    <cellStyle name="40% - Accent5 2 2" xfId="278" xr:uid="{00000000-0005-0000-0000-0000DD000000}"/>
    <cellStyle name="40% - Accent5 2 3" xfId="279" xr:uid="{00000000-0005-0000-0000-0000DE000000}"/>
    <cellStyle name="40% - Accent5 3" xfId="280" xr:uid="{00000000-0005-0000-0000-0000DF000000}"/>
    <cellStyle name="40% - Accent5 4" xfId="281" xr:uid="{00000000-0005-0000-0000-0000E0000000}"/>
    <cellStyle name="40% - Accent5 5" xfId="282" xr:uid="{00000000-0005-0000-0000-0000E1000000}"/>
    <cellStyle name="40% - Accent5 6" xfId="283" xr:uid="{00000000-0005-0000-0000-0000E2000000}"/>
    <cellStyle name="40% - Accent5 7" xfId="284" xr:uid="{00000000-0005-0000-0000-0000E3000000}"/>
    <cellStyle name="40% - Accent5 8" xfId="285" xr:uid="{00000000-0005-0000-0000-0000E4000000}"/>
    <cellStyle name="40% - Accent5 9" xfId="286" xr:uid="{00000000-0005-0000-0000-0000E5000000}"/>
    <cellStyle name="40% - Accent6 10" xfId="287" xr:uid="{00000000-0005-0000-0000-0000E6000000}"/>
    <cellStyle name="40% - Accent6 11" xfId="288" xr:uid="{00000000-0005-0000-0000-0000E7000000}"/>
    <cellStyle name="40% - Accent6 12" xfId="289" xr:uid="{00000000-0005-0000-0000-0000E8000000}"/>
    <cellStyle name="40% - Accent6 13" xfId="290" xr:uid="{00000000-0005-0000-0000-0000E9000000}"/>
    <cellStyle name="40% - Accent6 14" xfId="291" xr:uid="{00000000-0005-0000-0000-0000EA000000}"/>
    <cellStyle name="40% - Accent6 15" xfId="292" xr:uid="{00000000-0005-0000-0000-0000EB000000}"/>
    <cellStyle name="40% - Accent6 16" xfId="293" xr:uid="{00000000-0005-0000-0000-0000EC000000}"/>
    <cellStyle name="40% - Accent6 17" xfId="294" xr:uid="{00000000-0005-0000-0000-0000ED000000}"/>
    <cellStyle name="40% - Accent6 18" xfId="295" xr:uid="{00000000-0005-0000-0000-0000EE000000}"/>
    <cellStyle name="40% - Accent6 19" xfId="296" xr:uid="{00000000-0005-0000-0000-0000EF000000}"/>
    <cellStyle name="40% - Accent6 2" xfId="297" xr:uid="{00000000-0005-0000-0000-0000F0000000}"/>
    <cellStyle name="40% - Accent6 2 2" xfId="298" xr:uid="{00000000-0005-0000-0000-0000F1000000}"/>
    <cellStyle name="40% - Accent6 2 3" xfId="299" xr:uid="{00000000-0005-0000-0000-0000F2000000}"/>
    <cellStyle name="40% - Accent6 2 4" xfId="7575" xr:uid="{00000000-0005-0000-0000-0000F3000000}"/>
    <cellStyle name="40% - Accent6 3" xfId="300" xr:uid="{00000000-0005-0000-0000-0000F4000000}"/>
    <cellStyle name="40% - Accent6 4" xfId="301" xr:uid="{00000000-0005-0000-0000-0000F5000000}"/>
    <cellStyle name="40% - Accent6 5" xfId="302" xr:uid="{00000000-0005-0000-0000-0000F6000000}"/>
    <cellStyle name="40% - Accent6 6" xfId="303" xr:uid="{00000000-0005-0000-0000-0000F7000000}"/>
    <cellStyle name="40% - Accent6 7" xfId="304" xr:uid="{00000000-0005-0000-0000-0000F8000000}"/>
    <cellStyle name="40% - Accent6 8" xfId="305" xr:uid="{00000000-0005-0000-0000-0000F9000000}"/>
    <cellStyle name="40% - Accent6 9" xfId="306" xr:uid="{00000000-0005-0000-0000-0000FA000000}"/>
    <cellStyle name="60% - Accent1 10" xfId="307" xr:uid="{00000000-0005-0000-0000-0000FB000000}"/>
    <cellStyle name="60% - Accent1 11" xfId="308" xr:uid="{00000000-0005-0000-0000-0000FC000000}"/>
    <cellStyle name="60% - Accent1 12" xfId="309" xr:uid="{00000000-0005-0000-0000-0000FD000000}"/>
    <cellStyle name="60% - Accent1 13" xfId="310" xr:uid="{00000000-0005-0000-0000-0000FE000000}"/>
    <cellStyle name="60% - Accent1 14" xfId="311" xr:uid="{00000000-0005-0000-0000-0000FF000000}"/>
    <cellStyle name="60% - Accent1 15" xfId="312" xr:uid="{00000000-0005-0000-0000-000000010000}"/>
    <cellStyle name="60% - Accent1 16" xfId="313" xr:uid="{00000000-0005-0000-0000-000001010000}"/>
    <cellStyle name="60% - Accent1 17" xfId="314" xr:uid="{00000000-0005-0000-0000-000002010000}"/>
    <cellStyle name="60% - Accent1 18" xfId="315" xr:uid="{00000000-0005-0000-0000-000003010000}"/>
    <cellStyle name="60% - Accent1 19" xfId="316" xr:uid="{00000000-0005-0000-0000-000004010000}"/>
    <cellStyle name="60% - Accent1 2" xfId="317" xr:uid="{00000000-0005-0000-0000-000005010000}"/>
    <cellStyle name="60% - Accent1 2 2" xfId="318" xr:uid="{00000000-0005-0000-0000-000006010000}"/>
    <cellStyle name="60% - Accent1 2 3" xfId="319" xr:uid="{00000000-0005-0000-0000-000007010000}"/>
    <cellStyle name="60% - Accent1 2 4" xfId="7576" xr:uid="{00000000-0005-0000-0000-000008010000}"/>
    <cellStyle name="60% - Accent1 3" xfId="320" xr:uid="{00000000-0005-0000-0000-000009010000}"/>
    <cellStyle name="60% - Accent1 4" xfId="321" xr:uid="{00000000-0005-0000-0000-00000A010000}"/>
    <cellStyle name="60% - Accent1 5" xfId="322" xr:uid="{00000000-0005-0000-0000-00000B010000}"/>
    <cellStyle name="60% - Accent1 6" xfId="323" xr:uid="{00000000-0005-0000-0000-00000C010000}"/>
    <cellStyle name="60% - Accent1 7" xfId="324" xr:uid="{00000000-0005-0000-0000-00000D010000}"/>
    <cellStyle name="60% - Accent1 8" xfId="325" xr:uid="{00000000-0005-0000-0000-00000E010000}"/>
    <cellStyle name="60% - Accent1 9" xfId="326" xr:uid="{00000000-0005-0000-0000-00000F010000}"/>
    <cellStyle name="60% - Accent2 10" xfId="327" xr:uid="{00000000-0005-0000-0000-000010010000}"/>
    <cellStyle name="60% - Accent2 11" xfId="328" xr:uid="{00000000-0005-0000-0000-000011010000}"/>
    <cellStyle name="60% - Accent2 12" xfId="329" xr:uid="{00000000-0005-0000-0000-000012010000}"/>
    <cellStyle name="60% - Accent2 13" xfId="330" xr:uid="{00000000-0005-0000-0000-000013010000}"/>
    <cellStyle name="60% - Accent2 14" xfId="331" xr:uid="{00000000-0005-0000-0000-000014010000}"/>
    <cellStyle name="60% - Accent2 15" xfId="332" xr:uid="{00000000-0005-0000-0000-000015010000}"/>
    <cellStyle name="60% - Accent2 16" xfId="333" xr:uid="{00000000-0005-0000-0000-000016010000}"/>
    <cellStyle name="60% - Accent2 17" xfId="334" xr:uid="{00000000-0005-0000-0000-000017010000}"/>
    <cellStyle name="60% - Accent2 18" xfId="335" xr:uid="{00000000-0005-0000-0000-000018010000}"/>
    <cellStyle name="60% - Accent2 19" xfId="336" xr:uid="{00000000-0005-0000-0000-000019010000}"/>
    <cellStyle name="60% - Accent2 2" xfId="337" xr:uid="{00000000-0005-0000-0000-00001A010000}"/>
    <cellStyle name="60% - Accent2 2 2" xfId="338" xr:uid="{00000000-0005-0000-0000-00001B010000}"/>
    <cellStyle name="60% - Accent2 2 3" xfId="339" xr:uid="{00000000-0005-0000-0000-00001C010000}"/>
    <cellStyle name="60% - Accent2 3" xfId="340" xr:uid="{00000000-0005-0000-0000-00001D010000}"/>
    <cellStyle name="60% - Accent2 4" xfId="341" xr:uid="{00000000-0005-0000-0000-00001E010000}"/>
    <cellStyle name="60% - Accent2 5" xfId="342" xr:uid="{00000000-0005-0000-0000-00001F010000}"/>
    <cellStyle name="60% - Accent2 6" xfId="343" xr:uid="{00000000-0005-0000-0000-000020010000}"/>
    <cellStyle name="60% - Accent2 7" xfId="344" xr:uid="{00000000-0005-0000-0000-000021010000}"/>
    <cellStyle name="60% - Accent2 8" xfId="345" xr:uid="{00000000-0005-0000-0000-000022010000}"/>
    <cellStyle name="60% - Accent2 9" xfId="346" xr:uid="{00000000-0005-0000-0000-000023010000}"/>
    <cellStyle name="60% - Accent3 10" xfId="347" xr:uid="{00000000-0005-0000-0000-000024010000}"/>
    <cellStyle name="60% - Accent3 11" xfId="348" xr:uid="{00000000-0005-0000-0000-000025010000}"/>
    <cellStyle name="60% - Accent3 12" xfId="349" xr:uid="{00000000-0005-0000-0000-000026010000}"/>
    <cellStyle name="60% - Accent3 13" xfId="350" xr:uid="{00000000-0005-0000-0000-000027010000}"/>
    <cellStyle name="60% - Accent3 14" xfId="351" xr:uid="{00000000-0005-0000-0000-000028010000}"/>
    <cellStyle name="60% - Accent3 15" xfId="352" xr:uid="{00000000-0005-0000-0000-000029010000}"/>
    <cellStyle name="60% - Accent3 16" xfId="353" xr:uid="{00000000-0005-0000-0000-00002A010000}"/>
    <cellStyle name="60% - Accent3 17" xfId="354" xr:uid="{00000000-0005-0000-0000-00002B010000}"/>
    <cellStyle name="60% - Accent3 18" xfId="355" xr:uid="{00000000-0005-0000-0000-00002C010000}"/>
    <cellStyle name="60% - Accent3 19" xfId="356" xr:uid="{00000000-0005-0000-0000-00002D010000}"/>
    <cellStyle name="60% - Accent3 2" xfId="357" xr:uid="{00000000-0005-0000-0000-00002E010000}"/>
    <cellStyle name="60% - Accent3 2 2" xfId="358" xr:uid="{00000000-0005-0000-0000-00002F010000}"/>
    <cellStyle name="60% - Accent3 2 3" xfId="359" xr:uid="{00000000-0005-0000-0000-000030010000}"/>
    <cellStyle name="60% - Accent3 2 4" xfId="7577" xr:uid="{00000000-0005-0000-0000-000031010000}"/>
    <cellStyle name="60% - Accent3 3" xfId="360" xr:uid="{00000000-0005-0000-0000-000032010000}"/>
    <cellStyle name="60% - Accent3 4" xfId="361" xr:uid="{00000000-0005-0000-0000-000033010000}"/>
    <cellStyle name="60% - Accent3 5" xfId="362" xr:uid="{00000000-0005-0000-0000-000034010000}"/>
    <cellStyle name="60% - Accent3 6" xfId="363" xr:uid="{00000000-0005-0000-0000-000035010000}"/>
    <cellStyle name="60% - Accent3 7" xfId="364" xr:uid="{00000000-0005-0000-0000-000036010000}"/>
    <cellStyle name="60% - Accent3 8" xfId="365" xr:uid="{00000000-0005-0000-0000-000037010000}"/>
    <cellStyle name="60% - Accent3 9" xfId="366" xr:uid="{00000000-0005-0000-0000-000038010000}"/>
    <cellStyle name="60% - Accent4 10" xfId="367" xr:uid="{00000000-0005-0000-0000-000039010000}"/>
    <cellStyle name="60% - Accent4 11" xfId="368" xr:uid="{00000000-0005-0000-0000-00003A010000}"/>
    <cellStyle name="60% - Accent4 12" xfId="369" xr:uid="{00000000-0005-0000-0000-00003B010000}"/>
    <cellStyle name="60% - Accent4 13" xfId="370" xr:uid="{00000000-0005-0000-0000-00003C010000}"/>
    <cellStyle name="60% - Accent4 14" xfId="371" xr:uid="{00000000-0005-0000-0000-00003D010000}"/>
    <cellStyle name="60% - Accent4 15" xfId="372" xr:uid="{00000000-0005-0000-0000-00003E010000}"/>
    <cellStyle name="60% - Accent4 16" xfId="373" xr:uid="{00000000-0005-0000-0000-00003F010000}"/>
    <cellStyle name="60% - Accent4 17" xfId="374" xr:uid="{00000000-0005-0000-0000-000040010000}"/>
    <cellStyle name="60% - Accent4 18" xfId="375" xr:uid="{00000000-0005-0000-0000-000041010000}"/>
    <cellStyle name="60% - Accent4 19" xfId="376" xr:uid="{00000000-0005-0000-0000-000042010000}"/>
    <cellStyle name="60% - Accent4 2" xfId="377" xr:uid="{00000000-0005-0000-0000-000043010000}"/>
    <cellStyle name="60% - Accent4 2 2" xfId="378" xr:uid="{00000000-0005-0000-0000-000044010000}"/>
    <cellStyle name="60% - Accent4 2 3" xfId="379" xr:uid="{00000000-0005-0000-0000-000045010000}"/>
    <cellStyle name="60% - Accent4 2 4" xfId="7578" xr:uid="{00000000-0005-0000-0000-000046010000}"/>
    <cellStyle name="60% - Accent4 3" xfId="380" xr:uid="{00000000-0005-0000-0000-000047010000}"/>
    <cellStyle name="60% - Accent4 4" xfId="381" xr:uid="{00000000-0005-0000-0000-000048010000}"/>
    <cellStyle name="60% - Accent4 5" xfId="382" xr:uid="{00000000-0005-0000-0000-000049010000}"/>
    <cellStyle name="60% - Accent4 6" xfId="383" xr:uid="{00000000-0005-0000-0000-00004A010000}"/>
    <cellStyle name="60% - Accent4 7" xfId="384" xr:uid="{00000000-0005-0000-0000-00004B010000}"/>
    <cellStyle name="60% - Accent4 8" xfId="385" xr:uid="{00000000-0005-0000-0000-00004C010000}"/>
    <cellStyle name="60% - Accent4 9" xfId="386" xr:uid="{00000000-0005-0000-0000-00004D010000}"/>
    <cellStyle name="60% - Accent5 10" xfId="387" xr:uid="{00000000-0005-0000-0000-00004E010000}"/>
    <cellStyle name="60% - Accent5 11" xfId="388" xr:uid="{00000000-0005-0000-0000-00004F010000}"/>
    <cellStyle name="60% - Accent5 12" xfId="389" xr:uid="{00000000-0005-0000-0000-000050010000}"/>
    <cellStyle name="60% - Accent5 13" xfId="390" xr:uid="{00000000-0005-0000-0000-000051010000}"/>
    <cellStyle name="60% - Accent5 14" xfId="391" xr:uid="{00000000-0005-0000-0000-000052010000}"/>
    <cellStyle name="60% - Accent5 15" xfId="392" xr:uid="{00000000-0005-0000-0000-000053010000}"/>
    <cellStyle name="60% - Accent5 16" xfId="393" xr:uid="{00000000-0005-0000-0000-000054010000}"/>
    <cellStyle name="60% - Accent5 17" xfId="394" xr:uid="{00000000-0005-0000-0000-000055010000}"/>
    <cellStyle name="60% - Accent5 18" xfId="395" xr:uid="{00000000-0005-0000-0000-000056010000}"/>
    <cellStyle name="60% - Accent5 19" xfId="396" xr:uid="{00000000-0005-0000-0000-000057010000}"/>
    <cellStyle name="60% - Accent5 2" xfId="397" xr:uid="{00000000-0005-0000-0000-000058010000}"/>
    <cellStyle name="60% - Accent5 2 2" xfId="398" xr:uid="{00000000-0005-0000-0000-000059010000}"/>
    <cellStyle name="60% - Accent5 2 3" xfId="399" xr:uid="{00000000-0005-0000-0000-00005A010000}"/>
    <cellStyle name="60% - Accent5 3" xfId="400" xr:uid="{00000000-0005-0000-0000-00005B010000}"/>
    <cellStyle name="60% - Accent5 4" xfId="401" xr:uid="{00000000-0005-0000-0000-00005C010000}"/>
    <cellStyle name="60% - Accent5 5" xfId="402" xr:uid="{00000000-0005-0000-0000-00005D010000}"/>
    <cellStyle name="60% - Accent5 6" xfId="403" xr:uid="{00000000-0005-0000-0000-00005E010000}"/>
    <cellStyle name="60% - Accent5 7" xfId="404" xr:uid="{00000000-0005-0000-0000-00005F010000}"/>
    <cellStyle name="60% - Accent5 8" xfId="405" xr:uid="{00000000-0005-0000-0000-000060010000}"/>
    <cellStyle name="60% - Accent5 9" xfId="406" xr:uid="{00000000-0005-0000-0000-000061010000}"/>
    <cellStyle name="60% - Accent6 10" xfId="407" xr:uid="{00000000-0005-0000-0000-000062010000}"/>
    <cellStyle name="60% - Accent6 11" xfId="408" xr:uid="{00000000-0005-0000-0000-000063010000}"/>
    <cellStyle name="60% - Accent6 12" xfId="409" xr:uid="{00000000-0005-0000-0000-000064010000}"/>
    <cellStyle name="60% - Accent6 13" xfId="410" xr:uid="{00000000-0005-0000-0000-000065010000}"/>
    <cellStyle name="60% - Accent6 14" xfId="411" xr:uid="{00000000-0005-0000-0000-000066010000}"/>
    <cellStyle name="60% - Accent6 15" xfId="412" xr:uid="{00000000-0005-0000-0000-000067010000}"/>
    <cellStyle name="60% - Accent6 16" xfId="413" xr:uid="{00000000-0005-0000-0000-000068010000}"/>
    <cellStyle name="60% - Accent6 17" xfId="414" xr:uid="{00000000-0005-0000-0000-000069010000}"/>
    <cellStyle name="60% - Accent6 18" xfId="415" xr:uid="{00000000-0005-0000-0000-00006A010000}"/>
    <cellStyle name="60% - Accent6 19" xfId="416" xr:uid="{00000000-0005-0000-0000-00006B010000}"/>
    <cellStyle name="60% - Accent6 2" xfId="417" xr:uid="{00000000-0005-0000-0000-00006C010000}"/>
    <cellStyle name="60% - Accent6 2 2" xfId="418" xr:uid="{00000000-0005-0000-0000-00006D010000}"/>
    <cellStyle name="60% - Accent6 2 3" xfId="419" xr:uid="{00000000-0005-0000-0000-00006E010000}"/>
    <cellStyle name="60% - Accent6 2 4" xfId="7579" xr:uid="{00000000-0005-0000-0000-00006F010000}"/>
    <cellStyle name="60% - Accent6 3" xfId="420" xr:uid="{00000000-0005-0000-0000-000070010000}"/>
    <cellStyle name="60% - Accent6 4" xfId="421" xr:uid="{00000000-0005-0000-0000-000071010000}"/>
    <cellStyle name="60% - Accent6 5" xfId="422" xr:uid="{00000000-0005-0000-0000-000072010000}"/>
    <cellStyle name="60% - Accent6 6" xfId="423" xr:uid="{00000000-0005-0000-0000-000073010000}"/>
    <cellStyle name="60% - Accent6 7" xfId="424" xr:uid="{00000000-0005-0000-0000-000074010000}"/>
    <cellStyle name="60% - Accent6 8" xfId="425" xr:uid="{00000000-0005-0000-0000-000075010000}"/>
    <cellStyle name="60% - Accent6 9" xfId="426" xr:uid="{00000000-0005-0000-0000-000076010000}"/>
    <cellStyle name="Accent1 10" xfId="427" xr:uid="{00000000-0005-0000-0000-000077010000}"/>
    <cellStyle name="Accent1 11" xfId="428" xr:uid="{00000000-0005-0000-0000-000078010000}"/>
    <cellStyle name="Accent1 12" xfId="429" xr:uid="{00000000-0005-0000-0000-000079010000}"/>
    <cellStyle name="Accent1 13" xfId="430" xr:uid="{00000000-0005-0000-0000-00007A010000}"/>
    <cellStyle name="Accent1 14" xfId="431" xr:uid="{00000000-0005-0000-0000-00007B010000}"/>
    <cellStyle name="Accent1 15" xfId="432" xr:uid="{00000000-0005-0000-0000-00007C010000}"/>
    <cellStyle name="Accent1 16" xfId="433" xr:uid="{00000000-0005-0000-0000-00007D010000}"/>
    <cellStyle name="Accent1 17" xfId="434" xr:uid="{00000000-0005-0000-0000-00007E010000}"/>
    <cellStyle name="Accent1 18" xfId="435" xr:uid="{00000000-0005-0000-0000-00007F010000}"/>
    <cellStyle name="Accent1 19" xfId="436" xr:uid="{00000000-0005-0000-0000-000080010000}"/>
    <cellStyle name="Accent1 2" xfId="437" xr:uid="{00000000-0005-0000-0000-000081010000}"/>
    <cellStyle name="Accent1 2 2" xfId="438" xr:uid="{00000000-0005-0000-0000-000082010000}"/>
    <cellStyle name="Accent1 2 3" xfId="439" xr:uid="{00000000-0005-0000-0000-000083010000}"/>
    <cellStyle name="Accent1 2 4" xfId="7580" xr:uid="{00000000-0005-0000-0000-000084010000}"/>
    <cellStyle name="Accent1 3" xfId="440" xr:uid="{00000000-0005-0000-0000-000085010000}"/>
    <cellStyle name="Accent1 4" xfId="441" xr:uid="{00000000-0005-0000-0000-000086010000}"/>
    <cellStyle name="Accent1 5" xfId="442" xr:uid="{00000000-0005-0000-0000-000087010000}"/>
    <cellStyle name="Accent1 6" xfId="443" xr:uid="{00000000-0005-0000-0000-000088010000}"/>
    <cellStyle name="Accent1 7" xfId="444" xr:uid="{00000000-0005-0000-0000-000089010000}"/>
    <cellStyle name="Accent1 8" xfId="445" xr:uid="{00000000-0005-0000-0000-00008A010000}"/>
    <cellStyle name="Accent1 9" xfId="446" xr:uid="{00000000-0005-0000-0000-00008B010000}"/>
    <cellStyle name="Accent2 10" xfId="447" xr:uid="{00000000-0005-0000-0000-00008C010000}"/>
    <cellStyle name="Accent2 11" xfId="448" xr:uid="{00000000-0005-0000-0000-00008D010000}"/>
    <cellStyle name="Accent2 12" xfId="449" xr:uid="{00000000-0005-0000-0000-00008E010000}"/>
    <cellStyle name="Accent2 13" xfId="450" xr:uid="{00000000-0005-0000-0000-00008F010000}"/>
    <cellStyle name="Accent2 14" xfId="451" xr:uid="{00000000-0005-0000-0000-000090010000}"/>
    <cellStyle name="Accent2 15" xfId="452" xr:uid="{00000000-0005-0000-0000-000091010000}"/>
    <cellStyle name="Accent2 16" xfId="453" xr:uid="{00000000-0005-0000-0000-000092010000}"/>
    <cellStyle name="Accent2 17" xfId="454" xr:uid="{00000000-0005-0000-0000-000093010000}"/>
    <cellStyle name="Accent2 18" xfId="455" xr:uid="{00000000-0005-0000-0000-000094010000}"/>
    <cellStyle name="Accent2 19" xfId="456" xr:uid="{00000000-0005-0000-0000-000095010000}"/>
    <cellStyle name="Accent2 2" xfId="457" xr:uid="{00000000-0005-0000-0000-000096010000}"/>
    <cellStyle name="Accent2 2 2" xfId="458" xr:uid="{00000000-0005-0000-0000-000097010000}"/>
    <cellStyle name="Accent2 2 3" xfId="459" xr:uid="{00000000-0005-0000-0000-000098010000}"/>
    <cellStyle name="Accent2 3" xfId="460" xr:uid="{00000000-0005-0000-0000-000099010000}"/>
    <cellStyle name="Accent2 4" xfId="461" xr:uid="{00000000-0005-0000-0000-00009A010000}"/>
    <cellStyle name="Accent2 5" xfId="462" xr:uid="{00000000-0005-0000-0000-00009B010000}"/>
    <cellStyle name="Accent2 6" xfId="463" xr:uid="{00000000-0005-0000-0000-00009C010000}"/>
    <cellStyle name="Accent2 7" xfId="464" xr:uid="{00000000-0005-0000-0000-00009D010000}"/>
    <cellStyle name="Accent2 8" xfId="465" xr:uid="{00000000-0005-0000-0000-00009E010000}"/>
    <cellStyle name="Accent2 9" xfId="466" xr:uid="{00000000-0005-0000-0000-00009F010000}"/>
    <cellStyle name="Accent3 10" xfId="467" xr:uid="{00000000-0005-0000-0000-0000A0010000}"/>
    <cellStyle name="Accent3 11" xfId="468" xr:uid="{00000000-0005-0000-0000-0000A1010000}"/>
    <cellStyle name="Accent3 12" xfId="469" xr:uid="{00000000-0005-0000-0000-0000A2010000}"/>
    <cellStyle name="Accent3 13" xfId="470" xr:uid="{00000000-0005-0000-0000-0000A3010000}"/>
    <cellStyle name="Accent3 14" xfId="471" xr:uid="{00000000-0005-0000-0000-0000A4010000}"/>
    <cellStyle name="Accent3 15" xfId="472" xr:uid="{00000000-0005-0000-0000-0000A5010000}"/>
    <cellStyle name="Accent3 16" xfId="473" xr:uid="{00000000-0005-0000-0000-0000A6010000}"/>
    <cellStyle name="Accent3 17" xfId="474" xr:uid="{00000000-0005-0000-0000-0000A7010000}"/>
    <cellStyle name="Accent3 18" xfId="475" xr:uid="{00000000-0005-0000-0000-0000A8010000}"/>
    <cellStyle name="Accent3 19" xfId="476" xr:uid="{00000000-0005-0000-0000-0000A9010000}"/>
    <cellStyle name="Accent3 2" xfId="477" xr:uid="{00000000-0005-0000-0000-0000AA010000}"/>
    <cellStyle name="Accent3 2 2" xfId="478" xr:uid="{00000000-0005-0000-0000-0000AB010000}"/>
    <cellStyle name="Accent3 2 3" xfId="479" xr:uid="{00000000-0005-0000-0000-0000AC010000}"/>
    <cellStyle name="Accent3 3" xfId="480" xr:uid="{00000000-0005-0000-0000-0000AD010000}"/>
    <cellStyle name="Accent3 4" xfId="481" xr:uid="{00000000-0005-0000-0000-0000AE010000}"/>
    <cellStyle name="Accent3 5" xfId="482" xr:uid="{00000000-0005-0000-0000-0000AF010000}"/>
    <cellStyle name="Accent3 6" xfId="483" xr:uid="{00000000-0005-0000-0000-0000B0010000}"/>
    <cellStyle name="Accent3 7" xfId="484" xr:uid="{00000000-0005-0000-0000-0000B1010000}"/>
    <cellStyle name="Accent3 8" xfId="485" xr:uid="{00000000-0005-0000-0000-0000B2010000}"/>
    <cellStyle name="Accent3 9" xfId="486" xr:uid="{00000000-0005-0000-0000-0000B3010000}"/>
    <cellStyle name="Accent4 10" xfId="487" xr:uid="{00000000-0005-0000-0000-0000B4010000}"/>
    <cellStyle name="Accent4 11" xfId="488" xr:uid="{00000000-0005-0000-0000-0000B5010000}"/>
    <cellStyle name="Accent4 12" xfId="489" xr:uid="{00000000-0005-0000-0000-0000B6010000}"/>
    <cellStyle name="Accent4 13" xfId="490" xr:uid="{00000000-0005-0000-0000-0000B7010000}"/>
    <cellStyle name="Accent4 14" xfId="491" xr:uid="{00000000-0005-0000-0000-0000B8010000}"/>
    <cellStyle name="Accent4 15" xfId="492" xr:uid="{00000000-0005-0000-0000-0000B9010000}"/>
    <cellStyle name="Accent4 16" xfId="493" xr:uid="{00000000-0005-0000-0000-0000BA010000}"/>
    <cellStyle name="Accent4 17" xfId="494" xr:uid="{00000000-0005-0000-0000-0000BB010000}"/>
    <cellStyle name="Accent4 18" xfId="495" xr:uid="{00000000-0005-0000-0000-0000BC010000}"/>
    <cellStyle name="Accent4 19" xfId="496" xr:uid="{00000000-0005-0000-0000-0000BD010000}"/>
    <cellStyle name="Accent4 2" xfId="497" xr:uid="{00000000-0005-0000-0000-0000BE010000}"/>
    <cellStyle name="Accent4 2 2" xfId="498" xr:uid="{00000000-0005-0000-0000-0000BF010000}"/>
    <cellStyle name="Accent4 2 3" xfId="499" xr:uid="{00000000-0005-0000-0000-0000C0010000}"/>
    <cellStyle name="Accent4 2 4" xfId="7581" xr:uid="{00000000-0005-0000-0000-0000C1010000}"/>
    <cellStyle name="Accent4 3" xfId="500" xr:uid="{00000000-0005-0000-0000-0000C2010000}"/>
    <cellStyle name="Accent4 4" xfId="501" xr:uid="{00000000-0005-0000-0000-0000C3010000}"/>
    <cellStyle name="Accent4 5" xfId="502" xr:uid="{00000000-0005-0000-0000-0000C4010000}"/>
    <cellStyle name="Accent4 6" xfId="503" xr:uid="{00000000-0005-0000-0000-0000C5010000}"/>
    <cellStyle name="Accent4 7" xfId="504" xr:uid="{00000000-0005-0000-0000-0000C6010000}"/>
    <cellStyle name="Accent4 8" xfId="505" xr:uid="{00000000-0005-0000-0000-0000C7010000}"/>
    <cellStyle name="Accent4 9" xfId="506" xr:uid="{00000000-0005-0000-0000-0000C8010000}"/>
    <cellStyle name="Accent5 10" xfId="507" xr:uid="{00000000-0005-0000-0000-0000C9010000}"/>
    <cellStyle name="Accent5 11" xfId="508" xr:uid="{00000000-0005-0000-0000-0000CA010000}"/>
    <cellStyle name="Accent5 12" xfId="509" xr:uid="{00000000-0005-0000-0000-0000CB010000}"/>
    <cellStyle name="Accent5 13" xfId="510" xr:uid="{00000000-0005-0000-0000-0000CC010000}"/>
    <cellStyle name="Accent5 14" xfId="511" xr:uid="{00000000-0005-0000-0000-0000CD010000}"/>
    <cellStyle name="Accent5 15" xfId="512" xr:uid="{00000000-0005-0000-0000-0000CE010000}"/>
    <cellStyle name="Accent5 16" xfId="513" xr:uid="{00000000-0005-0000-0000-0000CF010000}"/>
    <cellStyle name="Accent5 17" xfId="514" xr:uid="{00000000-0005-0000-0000-0000D0010000}"/>
    <cellStyle name="Accent5 18" xfId="515" xr:uid="{00000000-0005-0000-0000-0000D1010000}"/>
    <cellStyle name="Accent5 19" xfId="516" xr:uid="{00000000-0005-0000-0000-0000D2010000}"/>
    <cellStyle name="Accent5 2" xfId="517" xr:uid="{00000000-0005-0000-0000-0000D3010000}"/>
    <cellStyle name="Accent5 2 2" xfId="518" xr:uid="{00000000-0005-0000-0000-0000D4010000}"/>
    <cellStyle name="Accent5 2 3" xfId="519" xr:uid="{00000000-0005-0000-0000-0000D5010000}"/>
    <cellStyle name="Accent5 3" xfId="520" xr:uid="{00000000-0005-0000-0000-0000D6010000}"/>
    <cellStyle name="Accent5 4" xfId="521" xr:uid="{00000000-0005-0000-0000-0000D7010000}"/>
    <cellStyle name="Accent5 5" xfId="522" xr:uid="{00000000-0005-0000-0000-0000D8010000}"/>
    <cellStyle name="Accent5 6" xfId="523" xr:uid="{00000000-0005-0000-0000-0000D9010000}"/>
    <cellStyle name="Accent5 7" xfId="524" xr:uid="{00000000-0005-0000-0000-0000DA010000}"/>
    <cellStyle name="Accent5 8" xfId="525" xr:uid="{00000000-0005-0000-0000-0000DB010000}"/>
    <cellStyle name="Accent5 9" xfId="526" xr:uid="{00000000-0005-0000-0000-0000DC010000}"/>
    <cellStyle name="Accent6 10" xfId="527" xr:uid="{00000000-0005-0000-0000-0000DD010000}"/>
    <cellStyle name="Accent6 11" xfId="528" xr:uid="{00000000-0005-0000-0000-0000DE010000}"/>
    <cellStyle name="Accent6 12" xfId="529" xr:uid="{00000000-0005-0000-0000-0000DF010000}"/>
    <cellStyle name="Accent6 13" xfId="530" xr:uid="{00000000-0005-0000-0000-0000E0010000}"/>
    <cellStyle name="Accent6 14" xfId="531" xr:uid="{00000000-0005-0000-0000-0000E1010000}"/>
    <cellStyle name="Accent6 15" xfId="532" xr:uid="{00000000-0005-0000-0000-0000E2010000}"/>
    <cellStyle name="Accent6 16" xfId="533" xr:uid="{00000000-0005-0000-0000-0000E3010000}"/>
    <cellStyle name="Accent6 17" xfId="534" xr:uid="{00000000-0005-0000-0000-0000E4010000}"/>
    <cellStyle name="Accent6 18" xfId="535" xr:uid="{00000000-0005-0000-0000-0000E5010000}"/>
    <cellStyle name="Accent6 19" xfId="536" xr:uid="{00000000-0005-0000-0000-0000E6010000}"/>
    <cellStyle name="Accent6 2" xfId="537" xr:uid="{00000000-0005-0000-0000-0000E7010000}"/>
    <cellStyle name="Accent6 2 2" xfId="538" xr:uid="{00000000-0005-0000-0000-0000E8010000}"/>
    <cellStyle name="Accent6 2 3" xfId="539" xr:uid="{00000000-0005-0000-0000-0000E9010000}"/>
    <cellStyle name="Accent6 3" xfId="540" xr:uid="{00000000-0005-0000-0000-0000EA010000}"/>
    <cellStyle name="Accent6 4" xfId="541" xr:uid="{00000000-0005-0000-0000-0000EB010000}"/>
    <cellStyle name="Accent6 5" xfId="542" xr:uid="{00000000-0005-0000-0000-0000EC010000}"/>
    <cellStyle name="Accent6 6" xfId="543" xr:uid="{00000000-0005-0000-0000-0000ED010000}"/>
    <cellStyle name="Accent6 7" xfId="544" xr:uid="{00000000-0005-0000-0000-0000EE010000}"/>
    <cellStyle name="Accent6 8" xfId="545" xr:uid="{00000000-0005-0000-0000-0000EF010000}"/>
    <cellStyle name="Accent6 9" xfId="546" xr:uid="{00000000-0005-0000-0000-0000F0010000}"/>
    <cellStyle name="Bad 10" xfId="547" xr:uid="{00000000-0005-0000-0000-0000F1010000}"/>
    <cellStyle name="Bad 11" xfId="548" xr:uid="{00000000-0005-0000-0000-0000F2010000}"/>
    <cellStyle name="Bad 12" xfId="549" xr:uid="{00000000-0005-0000-0000-0000F3010000}"/>
    <cellStyle name="Bad 13" xfId="550" xr:uid="{00000000-0005-0000-0000-0000F4010000}"/>
    <cellStyle name="Bad 14" xfId="551" xr:uid="{00000000-0005-0000-0000-0000F5010000}"/>
    <cellStyle name="Bad 15" xfId="552" xr:uid="{00000000-0005-0000-0000-0000F6010000}"/>
    <cellStyle name="Bad 16" xfId="553" xr:uid="{00000000-0005-0000-0000-0000F7010000}"/>
    <cellStyle name="Bad 17" xfId="554" xr:uid="{00000000-0005-0000-0000-0000F8010000}"/>
    <cellStyle name="Bad 18" xfId="555" xr:uid="{00000000-0005-0000-0000-0000F9010000}"/>
    <cellStyle name="Bad 19" xfId="556" xr:uid="{00000000-0005-0000-0000-0000FA010000}"/>
    <cellStyle name="Bad 2" xfId="557" xr:uid="{00000000-0005-0000-0000-0000FB010000}"/>
    <cellStyle name="Bad 2 2" xfId="558" xr:uid="{00000000-0005-0000-0000-0000FC010000}"/>
    <cellStyle name="Bad 2 3" xfId="559" xr:uid="{00000000-0005-0000-0000-0000FD010000}"/>
    <cellStyle name="Bad 3" xfId="560" xr:uid="{00000000-0005-0000-0000-0000FE010000}"/>
    <cellStyle name="Bad 4" xfId="561" xr:uid="{00000000-0005-0000-0000-0000FF010000}"/>
    <cellStyle name="Bad 5" xfId="562" xr:uid="{00000000-0005-0000-0000-000000020000}"/>
    <cellStyle name="Bad 6" xfId="563" xr:uid="{00000000-0005-0000-0000-000001020000}"/>
    <cellStyle name="Bad 7" xfId="564" xr:uid="{00000000-0005-0000-0000-000002020000}"/>
    <cellStyle name="Bad 8" xfId="565" xr:uid="{00000000-0005-0000-0000-000003020000}"/>
    <cellStyle name="Bad 9" xfId="566" xr:uid="{00000000-0005-0000-0000-000004020000}"/>
    <cellStyle name="Border Heavy" xfId="567" xr:uid="{00000000-0005-0000-0000-000005020000}"/>
    <cellStyle name="Border Heavy 2" xfId="7637" xr:uid="{00000000-0005-0000-0000-000006020000}"/>
    <cellStyle name="Border Thin" xfId="568" xr:uid="{00000000-0005-0000-0000-000007020000}"/>
    <cellStyle name="Border Thin 2" xfId="569" xr:uid="{00000000-0005-0000-0000-000008020000}"/>
    <cellStyle name="Border Thin 3" xfId="570" xr:uid="{00000000-0005-0000-0000-000009020000}"/>
    <cellStyle name="Border Thin 4" xfId="571" xr:uid="{00000000-0005-0000-0000-00000A020000}"/>
    <cellStyle name="Border Thin 5" xfId="572" xr:uid="{00000000-0005-0000-0000-00000B020000}"/>
    <cellStyle name="Border Thin 6" xfId="573" xr:uid="{00000000-0005-0000-0000-00000C020000}"/>
    <cellStyle name="Calculation 10" xfId="574" xr:uid="{00000000-0005-0000-0000-00000D020000}"/>
    <cellStyle name="Calculation 10 2" xfId="7638" xr:uid="{00000000-0005-0000-0000-00000E020000}"/>
    <cellStyle name="Calculation 10 2 2" xfId="7639" xr:uid="{00000000-0005-0000-0000-00000F020000}"/>
    <cellStyle name="Calculation 10 2 3" xfId="7640" xr:uid="{00000000-0005-0000-0000-000010020000}"/>
    <cellStyle name="Calculation 10 3" xfId="7641" xr:uid="{00000000-0005-0000-0000-000011020000}"/>
    <cellStyle name="Calculation 10 3 2" xfId="7642" xr:uid="{00000000-0005-0000-0000-000012020000}"/>
    <cellStyle name="Calculation 10 3 3" xfId="7643" xr:uid="{00000000-0005-0000-0000-000013020000}"/>
    <cellStyle name="Calculation 10 4" xfId="7644" xr:uid="{00000000-0005-0000-0000-000014020000}"/>
    <cellStyle name="Calculation 10 4 2" xfId="7645" xr:uid="{00000000-0005-0000-0000-000015020000}"/>
    <cellStyle name="Calculation 10 4 3" xfId="7646" xr:uid="{00000000-0005-0000-0000-000016020000}"/>
    <cellStyle name="Calculation 10 5" xfId="7647" xr:uid="{00000000-0005-0000-0000-000017020000}"/>
    <cellStyle name="Calculation 10 5 2" xfId="7648" xr:uid="{00000000-0005-0000-0000-000018020000}"/>
    <cellStyle name="Calculation 10 5 3" xfId="7649" xr:uid="{00000000-0005-0000-0000-000019020000}"/>
    <cellStyle name="Calculation 10 6" xfId="7650" xr:uid="{00000000-0005-0000-0000-00001A020000}"/>
    <cellStyle name="Calculation 10 6 2" xfId="7651" xr:uid="{00000000-0005-0000-0000-00001B020000}"/>
    <cellStyle name="Calculation 10 6 3" xfId="7652" xr:uid="{00000000-0005-0000-0000-00001C020000}"/>
    <cellStyle name="Calculation 10 7" xfId="7653" xr:uid="{00000000-0005-0000-0000-00001D020000}"/>
    <cellStyle name="Calculation 10 7 2" xfId="7654" xr:uid="{00000000-0005-0000-0000-00001E020000}"/>
    <cellStyle name="Calculation 10 7 3" xfId="7655" xr:uid="{00000000-0005-0000-0000-00001F020000}"/>
    <cellStyle name="Calculation 10 8" xfId="7656" xr:uid="{00000000-0005-0000-0000-000020020000}"/>
    <cellStyle name="Calculation 10 8 2" xfId="7657" xr:uid="{00000000-0005-0000-0000-000021020000}"/>
    <cellStyle name="Calculation 10 8 3" xfId="7658" xr:uid="{00000000-0005-0000-0000-000022020000}"/>
    <cellStyle name="Calculation 11" xfId="575" xr:uid="{00000000-0005-0000-0000-000023020000}"/>
    <cellStyle name="Calculation 11 2" xfId="7659" xr:uid="{00000000-0005-0000-0000-000024020000}"/>
    <cellStyle name="Calculation 11 2 2" xfId="7660" xr:uid="{00000000-0005-0000-0000-000025020000}"/>
    <cellStyle name="Calculation 11 2 3" xfId="7661" xr:uid="{00000000-0005-0000-0000-000026020000}"/>
    <cellStyle name="Calculation 11 3" xfId="7662" xr:uid="{00000000-0005-0000-0000-000027020000}"/>
    <cellStyle name="Calculation 11 3 2" xfId="7663" xr:uid="{00000000-0005-0000-0000-000028020000}"/>
    <cellStyle name="Calculation 11 3 3" xfId="7664" xr:uid="{00000000-0005-0000-0000-000029020000}"/>
    <cellStyle name="Calculation 11 4" xfId="7665" xr:uid="{00000000-0005-0000-0000-00002A020000}"/>
    <cellStyle name="Calculation 11 4 2" xfId="7666" xr:uid="{00000000-0005-0000-0000-00002B020000}"/>
    <cellStyle name="Calculation 11 4 3" xfId="7667" xr:uid="{00000000-0005-0000-0000-00002C020000}"/>
    <cellStyle name="Calculation 11 5" xfId="7668" xr:uid="{00000000-0005-0000-0000-00002D020000}"/>
    <cellStyle name="Calculation 11 5 2" xfId="7669" xr:uid="{00000000-0005-0000-0000-00002E020000}"/>
    <cellStyle name="Calculation 11 5 3" xfId="7670" xr:uid="{00000000-0005-0000-0000-00002F020000}"/>
    <cellStyle name="Calculation 11 6" xfId="7671" xr:uid="{00000000-0005-0000-0000-000030020000}"/>
    <cellStyle name="Calculation 11 6 2" xfId="7672" xr:uid="{00000000-0005-0000-0000-000031020000}"/>
    <cellStyle name="Calculation 11 6 3" xfId="7673" xr:uid="{00000000-0005-0000-0000-000032020000}"/>
    <cellStyle name="Calculation 11 7" xfId="7674" xr:uid="{00000000-0005-0000-0000-000033020000}"/>
    <cellStyle name="Calculation 11 7 2" xfId="7675" xr:uid="{00000000-0005-0000-0000-000034020000}"/>
    <cellStyle name="Calculation 11 7 3" xfId="7676" xr:uid="{00000000-0005-0000-0000-000035020000}"/>
    <cellStyle name="Calculation 11 8" xfId="7677" xr:uid="{00000000-0005-0000-0000-000036020000}"/>
    <cellStyle name="Calculation 11 8 2" xfId="7678" xr:uid="{00000000-0005-0000-0000-000037020000}"/>
    <cellStyle name="Calculation 11 8 3" xfId="7679" xr:uid="{00000000-0005-0000-0000-000038020000}"/>
    <cellStyle name="Calculation 12" xfId="576" xr:uid="{00000000-0005-0000-0000-000039020000}"/>
    <cellStyle name="Calculation 12 2" xfId="7680" xr:uid="{00000000-0005-0000-0000-00003A020000}"/>
    <cellStyle name="Calculation 12 2 2" xfId="7681" xr:uid="{00000000-0005-0000-0000-00003B020000}"/>
    <cellStyle name="Calculation 12 2 3" xfId="7682" xr:uid="{00000000-0005-0000-0000-00003C020000}"/>
    <cellStyle name="Calculation 12 3" xfId="7683" xr:uid="{00000000-0005-0000-0000-00003D020000}"/>
    <cellStyle name="Calculation 12 3 2" xfId="7684" xr:uid="{00000000-0005-0000-0000-00003E020000}"/>
    <cellStyle name="Calculation 12 3 3" xfId="7685" xr:uid="{00000000-0005-0000-0000-00003F020000}"/>
    <cellStyle name="Calculation 12 4" xfId="7686" xr:uid="{00000000-0005-0000-0000-000040020000}"/>
    <cellStyle name="Calculation 12 4 2" xfId="7687" xr:uid="{00000000-0005-0000-0000-000041020000}"/>
    <cellStyle name="Calculation 12 4 3" xfId="7688" xr:uid="{00000000-0005-0000-0000-000042020000}"/>
    <cellStyle name="Calculation 12 5" xfId="7689" xr:uid="{00000000-0005-0000-0000-000043020000}"/>
    <cellStyle name="Calculation 12 5 2" xfId="7690" xr:uid="{00000000-0005-0000-0000-000044020000}"/>
    <cellStyle name="Calculation 12 5 3" xfId="7691" xr:uid="{00000000-0005-0000-0000-000045020000}"/>
    <cellStyle name="Calculation 12 6" xfId="7692" xr:uid="{00000000-0005-0000-0000-000046020000}"/>
    <cellStyle name="Calculation 12 6 2" xfId="7693" xr:uid="{00000000-0005-0000-0000-000047020000}"/>
    <cellStyle name="Calculation 12 6 3" xfId="7694" xr:uid="{00000000-0005-0000-0000-000048020000}"/>
    <cellStyle name="Calculation 12 7" xfId="7695" xr:uid="{00000000-0005-0000-0000-000049020000}"/>
    <cellStyle name="Calculation 12 7 2" xfId="7696" xr:uid="{00000000-0005-0000-0000-00004A020000}"/>
    <cellStyle name="Calculation 12 7 3" xfId="7697" xr:uid="{00000000-0005-0000-0000-00004B020000}"/>
    <cellStyle name="Calculation 12 8" xfId="7698" xr:uid="{00000000-0005-0000-0000-00004C020000}"/>
    <cellStyle name="Calculation 12 8 2" xfId="7699" xr:uid="{00000000-0005-0000-0000-00004D020000}"/>
    <cellStyle name="Calculation 12 8 3" xfId="7700" xr:uid="{00000000-0005-0000-0000-00004E020000}"/>
    <cellStyle name="Calculation 13" xfId="577" xr:uid="{00000000-0005-0000-0000-00004F020000}"/>
    <cellStyle name="Calculation 13 2" xfId="7701" xr:uid="{00000000-0005-0000-0000-000050020000}"/>
    <cellStyle name="Calculation 13 2 2" xfId="7702" xr:uid="{00000000-0005-0000-0000-000051020000}"/>
    <cellStyle name="Calculation 13 2 3" xfId="7703" xr:uid="{00000000-0005-0000-0000-000052020000}"/>
    <cellStyle name="Calculation 13 3" xfId="7704" xr:uid="{00000000-0005-0000-0000-000053020000}"/>
    <cellStyle name="Calculation 13 3 2" xfId="7705" xr:uid="{00000000-0005-0000-0000-000054020000}"/>
    <cellStyle name="Calculation 13 3 3" xfId="7706" xr:uid="{00000000-0005-0000-0000-000055020000}"/>
    <cellStyle name="Calculation 13 4" xfId="7707" xr:uid="{00000000-0005-0000-0000-000056020000}"/>
    <cellStyle name="Calculation 13 4 2" xfId="7708" xr:uid="{00000000-0005-0000-0000-000057020000}"/>
    <cellStyle name="Calculation 13 4 3" xfId="7709" xr:uid="{00000000-0005-0000-0000-000058020000}"/>
    <cellStyle name="Calculation 13 5" xfId="7710" xr:uid="{00000000-0005-0000-0000-000059020000}"/>
    <cellStyle name="Calculation 13 5 2" xfId="7711" xr:uid="{00000000-0005-0000-0000-00005A020000}"/>
    <cellStyle name="Calculation 13 5 3" xfId="7712" xr:uid="{00000000-0005-0000-0000-00005B020000}"/>
    <cellStyle name="Calculation 13 6" xfId="7713" xr:uid="{00000000-0005-0000-0000-00005C020000}"/>
    <cellStyle name="Calculation 13 6 2" xfId="7714" xr:uid="{00000000-0005-0000-0000-00005D020000}"/>
    <cellStyle name="Calculation 13 6 3" xfId="7715" xr:uid="{00000000-0005-0000-0000-00005E020000}"/>
    <cellStyle name="Calculation 13 7" xfId="7716" xr:uid="{00000000-0005-0000-0000-00005F020000}"/>
    <cellStyle name="Calculation 13 7 2" xfId="7717" xr:uid="{00000000-0005-0000-0000-000060020000}"/>
    <cellStyle name="Calculation 13 7 3" xfId="7718" xr:uid="{00000000-0005-0000-0000-000061020000}"/>
    <cellStyle name="Calculation 13 8" xfId="7719" xr:uid="{00000000-0005-0000-0000-000062020000}"/>
    <cellStyle name="Calculation 13 8 2" xfId="7720" xr:uid="{00000000-0005-0000-0000-000063020000}"/>
    <cellStyle name="Calculation 13 8 3" xfId="7721" xr:uid="{00000000-0005-0000-0000-000064020000}"/>
    <cellStyle name="Calculation 14" xfId="578" xr:uid="{00000000-0005-0000-0000-000065020000}"/>
    <cellStyle name="Calculation 14 2" xfId="7722" xr:uid="{00000000-0005-0000-0000-000066020000}"/>
    <cellStyle name="Calculation 14 2 2" xfId="7723" xr:uid="{00000000-0005-0000-0000-000067020000}"/>
    <cellStyle name="Calculation 14 2 3" xfId="7724" xr:uid="{00000000-0005-0000-0000-000068020000}"/>
    <cellStyle name="Calculation 14 3" xfId="7725" xr:uid="{00000000-0005-0000-0000-000069020000}"/>
    <cellStyle name="Calculation 14 3 2" xfId="7726" xr:uid="{00000000-0005-0000-0000-00006A020000}"/>
    <cellStyle name="Calculation 14 3 3" xfId="7727" xr:uid="{00000000-0005-0000-0000-00006B020000}"/>
    <cellStyle name="Calculation 14 4" xfId="7728" xr:uid="{00000000-0005-0000-0000-00006C020000}"/>
    <cellStyle name="Calculation 14 4 2" xfId="7729" xr:uid="{00000000-0005-0000-0000-00006D020000}"/>
    <cellStyle name="Calculation 14 4 3" xfId="7730" xr:uid="{00000000-0005-0000-0000-00006E020000}"/>
    <cellStyle name="Calculation 14 5" xfId="7731" xr:uid="{00000000-0005-0000-0000-00006F020000}"/>
    <cellStyle name="Calculation 14 5 2" xfId="7732" xr:uid="{00000000-0005-0000-0000-000070020000}"/>
    <cellStyle name="Calculation 14 5 3" xfId="7733" xr:uid="{00000000-0005-0000-0000-000071020000}"/>
    <cellStyle name="Calculation 14 6" xfId="7734" xr:uid="{00000000-0005-0000-0000-000072020000}"/>
    <cellStyle name="Calculation 14 6 2" xfId="7735" xr:uid="{00000000-0005-0000-0000-000073020000}"/>
    <cellStyle name="Calculation 14 6 3" xfId="7736" xr:uid="{00000000-0005-0000-0000-000074020000}"/>
    <cellStyle name="Calculation 14 7" xfId="7737" xr:uid="{00000000-0005-0000-0000-000075020000}"/>
    <cellStyle name="Calculation 14 7 2" xfId="7738" xr:uid="{00000000-0005-0000-0000-000076020000}"/>
    <cellStyle name="Calculation 14 7 3" xfId="7739" xr:uid="{00000000-0005-0000-0000-000077020000}"/>
    <cellStyle name="Calculation 14 8" xfId="7740" xr:uid="{00000000-0005-0000-0000-000078020000}"/>
    <cellStyle name="Calculation 14 8 2" xfId="7741" xr:uid="{00000000-0005-0000-0000-000079020000}"/>
    <cellStyle name="Calculation 14 8 3" xfId="7742" xr:uid="{00000000-0005-0000-0000-00007A020000}"/>
    <cellStyle name="Calculation 15" xfId="579" xr:uid="{00000000-0005-0000-0000-00007B020000}"/>
    <cellStyle name="Calculation 15 2" xfId="7743" xr:uid="{00000000-0005-0000-0000-00007C020000}"/>
    <cellStyle name="Calculation 15 2 2" xfId="7744" xr:uid="{00000000-0005-0000-0000-00007D020000}"/>
    <cellStyle name="Calculation 15 2 3" xfId="7745" xr:uid="{00000000-0005-0000-0000-00007E020000}"/>
    <cellStyle name="Calculation 15 3" xfId="7746" xr:uid="{00000000-0005-0000-0000-00007F020000}"/>
    <cellStyle name="Calculation 15 3 2" xfId="7747" xr:uid="{00000000-0005-0000-0000-000080020000}"/>
    <cellStyle name="Calculation 15 3 3" xfId="7748" xr:uid="{00000000-0005-0000-0000-000081020000}"/>
    <cellStyle name="Calculation 15 4" xfId="7749" xr:uid="{00000000-0005-0000-0000-000082020000}"/>
    <cellStyle name="Calculation 15 4 2" xfId="7750" xr:uid="{00000000-0005-0000-0000-000083020000}"/>
    <cellStyle name="Calculation 15 4 3" xfId="7751" xr:uid="{00000000-0005-0000-0000-000084020000}"/>
    <cellStyle name="Calculation 15 5" xfId="7752" xr:uid="{00000000-0005-0000-0000-000085020000}"/>
    <cellStyle name="Calculation 15 5 2" xfId="7753" xr:uid="{00000000-0005-0000-0000-000086020000}"/>
    <cellStyle name="Calculation 15 5 3" xfId="7754" xr:uid="{00000000-0005-0000-0000-000087020000}"/>
    <cellStyle name="Calculation 15 6" xfId="7755" xr:uid="{00000000-0005-0000-0000-000088020000}"/>
    <cellStyle name="Calculation 15 6 2" xfId="7756" xr:uid="{00000000-0005-0000-0000-000089020000}"/>
    <cellStyle name="Calculation 15 6 3" xfId="7757" xr:uid="{00000000-0005-0000-0000-00008A020000}"/>
    <cellStyle name="Calculation 15 7" xfId="7758" xr:uid="{00000000-0005-0000-0000-00008B020000}"/>
    <cellStyle name="Calculation 15 7 2" xfId="7759" xr:uid="{00000000-0005-0000-0000-00008C020000}"/>
    <cellStyle name="Calculation 15 7 3" xfId="7760" xr:uid="{00000000-0005-0000-0000-00008D020000}"/>
    <cellStyle name="Calculation 15 8" xfId="7761" xr:uid="{00000000-0005-0000-0000-00008E020000}"/>
    <cellStyle name="Calculation 15 8 2" xfId="7762" xr:uid="{00000000-0005-0000-0000-00008F020000}"/>
    <cellStyle name="Calculation 15 8 3" xfId="7763" xr:uid="{00000000-0005-0000-0000-000090020000}"/>
    <cellStyle name="Calculation 16" xfId="580" xr:uid="{00000000-0005-0000-0000-000091020000}"/>
    <cellStyle name="Calculation 16 2" xfId="7764" xr:uid="{00000000-0005-0000-0000-000092020000}"/>
    <cellStyle name="Calculation 16 2 2" xfId="7765" xr:uid="{00000000-0005-0000-0000-000093020000}"/>
    <cellStyle name="Calculation 16 2 3" xfId="7766" xr:uid="{00000000-0005-0000-0000-000094020000}"/>
    <cellStyle name="Calculation 16 3" xfId="7767" xr:uid="{00000000-0005-0000-0000-000095020000}"/>
    <cellStyle name="Calculation 16 3 2" xfId="7768" xr:uid="{00000000-0005-0000-0000-000096020000}"/>
    <cellStyle name="Calculation 16 3 3" xfId="7769" xr:uid="{00000000-0005-0000-0000-000097020000}"/>
    <cellStyle name="Calculation 16 4" xfId="7770" xr:uid="{00000000-0005-0000-0000-000098020000}"/>
    <cellStyle name="Calculation 16 4 2" xfId="7771" xr:uid="{00000000-0005-0000-0000-000099020000}"/>
    <cellStyle name="Calculation 16 4 3" xfId="7772" xr:uid="{00000000-0005-0000-0000-00009A020000}"/>
    <cellStyle name="Calculation 16 5" xfId="7773" xr:uid="{00000000-0005-0000-0000-00009B020000}"/>
    <cellStyle name="Calculation 16 5 2" xfId="7774" xr:uid="{00000000-0005-0000-0000-00009C020000}"/>
    <cellStyle name="Calculation 16 5 3" xfId="7775" xr:uid="{00000000-0005-0000-0000-00009D020000}"/>
    <cellStyle name="Calculation 16 6" xfId="7776" xr:uid="{00000000-0005-0000-0000-00009E020000}"/>
    <cellStyle name="Calculation 16 6 2" xfId="7777" xr:uid="{00000000-0005-0000-0000-00009F020000}"/>
    <cellStyle name="Calculation 16 6 3" xfId="7778" xr:uid="{00000000-0005-0000-0000-0000A0020000}"/>
    <cellStyle name="Calculation 16 7" xfId="7779" xr:uid="{00000000-0005-0000-0000-0000A1020000}"/>
    <cellStyle name="Calculation 16 7 2" xfId="7780" xr:uid="{00000000-0005-0000-0000-0000A2020000}"/>
    <cellStyle name="Calculation 16 7 3" xfId="7781" xr:uid="{00000000-0005-0000-0000-0000A3020000}"/>
    <cellStyle name="Calculation 16 8" xfId="7782" xr:uid="{00000000-0005-0000-0000-0000A4020000}"/>
    <cellStyle name="Calculation 16 8 2" xfId="7783" xr:uid="{00000000-0005-0000-0000-0000A5020000}"/>
    <cellStyle name="Calculation 16 8 3" xfId="7784" xr:uid="{00000000-0005-0000-0000-0000A6020000}"/>
    <cellStyle name="Calculation 17" xfId="581" xr:uid="{00000000-0005-0000-0000-0000A7020000}"/>
    <cellStyle name="Calculation 17 2" xfId="7785" xr:uid="{00000000-0005-0000-0000-0000A8020000}"/>
    <cellStyle name="Calculation 17 2 2" xfId="7786" xr:uid="{00000000-0005-0000-0000-0000A9020000}"/>
    <cellStyle name="Calculation 17 2 3" xfId="7787" xr:uid="{00000000-0005-0000-0000-0000AA020000}"/>
    <cellStyle name="Calculation 17 3" xfId="7788" xr:uid="{00000000-0005-0000-0000-0000AB020000}"/>
    <cellStyle name="Calculation 17 3 2" xfId="7789" xr:uid="{00000000-0005-0000-0000-0000AC020000}"/>
    <cellStyle name="Calculation 17 3 3" xfId="7790" xr:uid="{00000000-0005-0000-0000-0000AD020000}"/>
    <cellStyle name="Calculation 17 4" xfId="7791" xr:uid="{00000000-0005-0000-0000-0000AE020000}"/>
    <cellStyle name="Calculation 17 4 2" xfId="7792" xr:uid="{00000000-0005-0000-0000-0000AF020000}"/>
    <cellStyle name="Calculation 17 4 3" xfId="7793" xr:uid="{00000000-0005-0000-0000-0000B0020000}"/>
    <cellStyle name="Calculation 17 5" xfId="7794" xr:uid="{00000000-0005-0000-0000-0000B1020000}"/>
    <cellStyle name="Calculation 17 5 2" xfId="7795" xr:uid="{00000000-0005-0000-0000-0000B2020000}"/>
    <cellStyle name="Calculation 17 5 3" xfId="7796" xr:uid="{00000000-0005-0000-0000-0000B3020000}"/>
    <cellStyle name="Calculation 17 6" xfId="7797" xr:uid="{00000000-0005-0000-0000-0000B4020000}"/>
    <cellStyle name="Calculation 17 6 2" xfId="7798" xr:uid="{00000000-0005-0000-0000-0000B5020000}"/>
    <cellStyle name="Calculation 17 6 3" xfId="7799" xr:uid="{00000000-0005-0000-0000-0000B6020000}"/>
    <cellStyle name="Calculation 17 7" xfId="7800" xr:uid="{00000000-0005-0000-0000-0000B7020000}"/>
    <cellStyle name="Calculation 17 7 2" xfId="7801" xr:uid="{00000000-0005-0000-0000-0000B8020000}"/>
    <cellStyle name="Calculation 17 7 3" xfId="7802" xr:uid="{00000000-0005-0000-0000-0000B9020000}"/>
    <cellStyle name="Calculation 17 8" xfId="7803" xr:uid="{00000000-0005-0000-0000-0000BA020000}"/>
    <cellStyle name="Calculation 17 8 2" xfId="7804" xr:uid="{00000000-0005-0000-0000-0000BB020000}"/>
    <cellStyle name="Calculation 17 8 3" xfId="7805" xr:uid="{00000000-0005-0000-0000-0000BC020000}"/>
    <cellStyle name="Calculation 18" xfId="582" xr:uid="{00000000-0005-0000-0000-0000BD020000}"/>
    <cellStyle name="Calculation 18 2" xfId="7806" xr:uid="{00000000-0005-0000-0000-0000BE020000}"/>
    <cellStyle name="Calculation 18 2 2" xfId="7807" xr:uid="{00000000-0005-0000-0000-0000BF020000}"/>
    <cellStyle name="Calculation 18 2 3" xfId="7808" xr:uid="{00000000-0005-0000-0000-0000C0020000}"/>
    <cellStyle name="Calculation 18 3" xfId="7809" xr:uid="{00000000-0005-0000-0000-0000C1020000}"/>
    <cellStyle name="Calculation 18 3 2" xfId="7810" xr:uid="{00000000-0005-0000-0000-0000C2020000}"/>
    <cellStyle name="Calculation 18 3 3" xfId="7811" xr:uid="{00000000-0005-0000-0000-0000C3020000}"/>
    <cellStyle name="Calculation 18 4" xfId="7812" xr:uid="{00000000-0005-0000-0000-0000C4020000}"/>
    <cellStyle name="Calculation 18 4 2" xfId="7813" xr:uid="{00000000-0005-0000-0000-0000C5020000}"/>
    <cellStyle name="Calculation 18 4 3" xfId="7814" xr:uid="{00000000-0005-0000-0000-0000C6020000}"/>
    <cellStyle name="Calculation 18 5" xfId="7815" xr:uid="{00000000-0005-0000-0000-0000C7020000}"/>
    <cellStyle name="Calculation 18 5 2" xfId="7816" xr:uid="{00000000-0005-0000-0000-0000C8020000}"/>
    <cellStyle name="Calculation 18 5 3" xfId="7817" xr:uid="{00000000-0005-0000-0000-0000C9020000}"/>
    <cellStyle name="Calculation 18 6" xfId="7818" xr:uid="{00000000-0005-0000-0000-0000CA020000}"/>
    <cellStyle name="Calculation 18 6 2" xfId="7819" xr:uid="{00000000-0005-0000-0000-0000CB020000}"/>
    <cellStyle name="Calculation 18 6 3" xfId="7820" xr:uid="{00000000-0005-0000-0000-0000CC020000}"/>
    <cellStyle name="Calculation 18 7" xfId="7821" xr:uid="{00000000-0005-0000-0000-0000CD020000}"/>
    <cellStyle name="Calculation 18 7 2" xfId="7822" xr:uid="{00000000-0005-0000-0000-0000CE020000}"/>
    <cellStyle name="Calculation 18 7 3" xfId="7823" xr:uid="{00000000-0005-0000-0000-0000CF020000}"/>
    <cellStyle name="Calculation 18 8" xfId="7824" xr:uid="{00000000-0005-0000-0000-0000D0020000}"/>
    <cellStyle name="Calculation 18 8 2" xfId="7825" xr:uid="{00000000-0005-0000-0000-0000D1020000}"/>
    <cellStyle name="Calculation 18 8 3" xfId="7826" xr:uid="{00000000-0005-0000-0000-0000D2020000}"/>
    <cellStyle name="Calculation 19" xfId="583" xr:uid="{00000000-0005-0000-0000-0000D3020000}"/>
    <cellStyle name="Calculation 19 2" xfId="7827" xr:uid="{00000000-0005-0000-0000-0000D4020000}"/>
    <cellStyle name="Calculation 19 2 2" xfId="7828" xr:uid="{00000000-0005-0000-0000-0000D5020000}"/>
    <cellStyle name="Calculation 19 2 3" xfId="7829" xr:uid="{00000000-0005-0000-0000-0000D6020000}"/>
    <cellStyle name="Calculation 19 3" xfId="7830" xr:uid="{00000000-0005-0000-0000-0000D7020000}"/>
    <cellStyle name="Calculation 19 3 2" xfId="7831" xr:uid="{00000000-0005-0000-0000-0000D8020000}"/>
    <cellStyle name="Calculation 19 3 3" xfId="7832" xr:uid="{00000000-0005-0000-0000-0000D9020000}"/>
    <cellStyle name="Calculation 19 4" xfId="7833" xr:uid="{00000000-0005-0000-0000-0000DA020000}"/>
    <cellStyle name="Calculation 19 4 2" xfId="7834" xr:uid="{00000000-0005-0000-0000-0000DB020000}"/>
    <cellStyle name="Calculation 19 4 3" xfId="7835" xr:uid="{00000000-0005-0000-0000-0000DC020000}"/>
    <cellStyle name="Calculation 19 5" xfId="7836" xr:uid="{00000000-0005-0000-0000-0000DD020000}"/>
    <cellStyle name="Calculation 19 5 2" xfId="7837" xr:uid="{00000000-0005-0000-0000-0000DE020000}"/>
    <cellStyle name="Calculation 19 5 3" xfId="7838" xr:uid="{00000000-0005-0000-0000-0000DF020000}"/>
    <cellStyle name="Calculation 19 6" xfId="7839" xr:uid="{00000000-0005-0000-0000-0000E0020000}"/>
    <cellStyle name="Calculation 19 6 2" xfId="7840" xr:uid="{00000000-0005-0000-0000-0000E1020000}"/>
    <cellStyle name="Calculation 19 6 3" xfId="7841" xr:uid="{00000000-0005-0000-0000-0000E2020000}"/>
    <cellStyle name="Calculation 19 7" xfId="7842" xr:uid="{00000000-0005-0000-0000-0000E3020000}"/>
    <cellStyle name="Calculation 19 7 2" xfId="7843" xr:uid="{00000000-0005-0000-0000-0000E4020000}"/>
    <cellStyle name="Calculation 19 7 3" xfId="7844" xr:uid="{00000000-0005-0000-0000-0000E5020000}"/>
    <cellStyle name="Calculation 19 8" xfId="7845" xr:uid="{00000000-0005-0000-0000-0000E6020000}"/>
    <cellStyle name="Calculation 19 8 2" xfId="7846" xr:uid="{00000000-0005-0000-0000-0000E7020000}"/>
    <cellStyle name="Calculation 19 8 3" xfId="7847" xr:uid="{00000000-0005-0000-0000-0000E8020000}"/>
    <cellStyle name="Calculation 2" xfId="584" xr:uid="{00000000-0005-0000-0000-0000E9020000}"/>
    <cellStyle name="Calculation 2 10" xfId="7848" xr:uid="{00000000-0005-0000-0000-0000EA020000}"/>
    <cellStyle name="Calculation 2 10 2" xfId="7849" xr:uid="{00000000-0005-0000-0000-0000EB020000}"/>
    <cellStyle name="Calculation 2 10 3" xfId="7850" xr:uid="{00000000-0005-0000-0000-0000EC020000}"/>
    <cellStyle name="Calculation 2 2" xfId="585" xr:uid="{00000000-0005-0000-0000-0000ED020000}"/>
    <cellStyle name="Calculation 2 2 2" xfId="7851" xr:uid="{00000000-0005-0000-0000-0000EE020000}"/>
    <cellStyle name="Calculation 2 2 2 2" xfId="7852" xr:uid="{00000000-0005-0000-0000-0000EF020000}"/>
    <cellStyle name="Calculation 2 2 2 3" xfId="7853" xr:uid="{00000000-0005-0000-0000-0000F0020000}"/>
    <cellStyle name="Calculation 2 2 3" xfId="7854" xr:uid="{00000000-0005-0000-0000-0000F1020000}"/>
    <cellStyle name="Calculation 2 2 3 2" xfId="7855" xr:uid="{00000000-0005-0000-0000-0000F2020000}"/>
    <cellStyle name="Calculation 2 2 3 3" xfId="7856" xr:uid="{00000000-0005-0000-0000-0000F3020000}"/>
    <cellStyle name="Calculation 2 2 4" xfId="7857" xr:uid="{00000000-0005-0000-0000-0000F4020000}"/>
    <cellStyle name="Calculation 2 2 4 2" xfId="7858" xr:uid="{00000000-0005-0000-0000-0000F5020000}"/>
    <cellStyle name="Calculation 2 2 4 3" xfId="7859" xr:uid="{00000000-0005-0000-0000-0000F6020000}"/>
    <cellStyle name="Calculation 2 2 5" xfId="7860" xr:uid="{00000000-0005-0000-0000-0000F7020000}"/>
    <cellStyle name="Calculation 2 2 5 2" xfId="7861" xr:uid="{00000000-0005-0000-0000-0000F8020000}"/>
    <cellStyle name="Calculation 2 2 5 3" xfId="7862" xr:uid="{00000000-0005-0000-0000-0000F9020000}"/>
    <cellStyle name="Calculation 2 2 6" xfId="7863" xr:uid="{00000000-0005-0000-0000-0000FA020000}"/>
    <cellStyle name="Calculation 2 2 6 2" xfId="7864" xr:uid="{00000000-0005-0000-0000-0000FB020000}"/>
    <cellStyle name="Calculation 2 2 6 3" xfId="7865" xr:uid="{00000000-0005-0000-0000-0000FC020000}"/>
    <cellStyle name="Calculation 2 2 7" xfId="7866" xr:uid="{00000000-0005-0000-0000-0000FD020000}"/>
    <cellStyle name="Calculation 2 2 7 2" xfId="7867" xr:uid="{00000000-0005-0000-0000-0000FE020000}"/>
    <cellStyle name="Calculation 2 2 7 3" xfId="7868" xr:uid="{00000000-0005-0000-0000-0000FF020000}"/>
    <cellStyle name="Calculation 2 2 8" xfId="7869" xr:uid="{00000000-0005-0000-0000-000000030000}"/>
    <cellStyle name="Calculation 2 2 8 2" xfId="7870" xr:uid="{00000000-0005-0000-0000-000001030000}"/>
    <cellStyle name="Calculation 2 2 8 3" xfId="7871" xr:uid="{00000000-0005-0000-0000-000002030000}"/>
    <cellStyle name="Calculation 2 3" xfId="586" xr:uid="{00000000-0005-0000-0000-000003030000}"/>
    <cellStyle name="Calculation 2 3 2" xfId="7872" xr:uid="{00000000-0005-0000-0000-000004030000}"/>
    <cellStyle name="Calculation 2 3 2 2" xfId="7873" xr:uid="{00000000-0005-0000-0000-000005030000}"/>
    <cellStyle name="Calculation 2 3 2 3" xfId="7874" xr:uid="{00000000-0005-0000-0000-000006030000}"/>
    <cellStyle name="Calculation 2 3 3" xfId="7875" xr:uid="{00000000-0005-0000-0000-000007030000}"/>
    <cellStyle name="Calculation 2 3 3 2" xfId="7876" xr:uid="{00000000-0005-0000-0000-000008030000}"/>
    <cellStyle name="Calculation 2 3 3 3" xfId="7877" xr:uid="{00000000-0005-0000-0000-000009030000}"/>
    <cellStyle name="Calculation 2 3 4" xfId="7878" xr:uid="{00000000-0005-0000-0000-00000A030000}"/>
    <cellStyle name="Calculation 2 3 4 2" xfId="7879" xr:uid="{00000000-0005-0000-0000-00000B030000}"/>
    <cellStyle name="Calculation 2 3 4 3" xfId="7880" xr:uid="{00000000-0005-0000-0000-00000C030000}"/>
    <cellStyle name="Calculation 2 3 5" xfId="7881" xr:uid="{00000000-0005-0000-0000-00000D030000}"/>
    <cellStyle name="Calculation 2 3 5 2" xfId="7882" xr:uid="{00000000-0005-0000-0000-00000E030000}"/>
    <cellStyle name="Calculation 2 3 5 3" xfId="7883" xr:uid="{00000000-0005-0000-0000-00000F030000}"/>
    <cellStyle name="Calculation 2 3 6" xfId="7884" xr:uid="{00000000-0005-0000-0000-000010030000}"/>
    <cellStyle name="Calculation 2 3 6 2" xfId="7885" xr:uid="{00000000-0005-0000-0000-000011030000}"/>
    <cellStyle name="Calculation 2 3 6 3" xfId="7886" xr:uid="{00000000-0005-0000-0000-000012030000}"/>
    <cellStyle name="Calculation 2 3 7" xfId="7887" xr:uid="{00000000-0005-0000-0000-000013030000}"/>
    <cellStyle name="Calculation 2 3 7 2" xfId="7888" xr:uid="{00000000-0005-0000-0000-000014030000}"/>
    <cellStyle name="Calculation 2 3 7 3" xfId="7889" xr:uid="{00000000-0005-0000-0000-000015030000}"/>
    <cellStyle name="Calculation 2 3 8" xfId="7890" xr:uid="{00000000-0005-0000-0000-000016030000}"/>
    <cellStyle name="Calculation 2 3 8 2" xfId="7891" xr:uid="{00000000-0005-0000-0000-000017030000}"/>
    <cellStyle name="Calculation 2 3 8 3" xfId="7892" xr:uid="{00000000-0005-0000-0000-000018030000}"/>
    <cellStyle name="Calculation 2 4" xfId="7582" xr:uid="{00000000-0005-0000-0000-000019030000}"/>
    <cellStyle name="Calculation 2 4 2" xfId="7894" xr:uid="{00000000-0005-0000-0000-00001A030000}"/>
    <cellStyle name="Calculation 2 4 3" xfId="7895" xr:uid="{00000000-0005-0000-0000-00001B030000}"/>
    <cellStyle name="Calculation 2 4 4" xfId="7893" xr:uid="{00000000-0005-0000-0000-00001C030000}"/>
    <cellStyle name="Calculation 2 5" xfId="7896" xr:uid="{00000000-0005-0000-0000-00001D030000}"/>
    <cellStyle name="Calculation 2 5 2" xfId="7897" xr:uid="{00000000-0005-0000-0000-00001E030000}"/>
    <cellStyle name="Calculation 2 5 3" xfId="7898" xr:uid="{00000000-0005-0000-0000-00001F030000}"/>
    <cellStyle name="Calculation 2 6" xfId="7899" xr:uid="{00000000-0005-0000-0000-000020030000}"/>
    <cellStyle name="Calculation 2 6 2" xfId="7900" xr:uid="{00000000-0005-0000-0000-000021030000}"/>
    <cellStyle name="Calculation 2 6 3" xfId="7901" xr:uid="{00000000-0005-0000-0000-000022030000}"/>
    <cellStyle name="Calculation 2 7" xfId="7902" xr:uid="{00000000-0005-0000-0000-000023030000}"/>
    <cellStyle name="Calculation 2 7 2" xfId="7903" xr:uid="{00000000-0005-0000-0000-000024030000}"/>
    <cellStyle name="Calculation 2 7 3" xfId="7904" xr:uid="{00000000-0005-0000-0000-000025030000}"/>
    <cellStyle name="Calculation 2 8" xfId="7905" xr:uid="{00000000-0005-0000-0000-000026030000}"/>
    <cellStyle name="Calculation 2 8 2" xfId="7906" xr:uid="{00000000-0005-0000-0000-000027030000}"/>
    <cellStyle name="Calculation 2 8 3" xfId="7907" xr:uid="{00000000-0005-0000-0000-000028030000}"/>
    <cellStyle name="Calculation 2 9" xfId="7908" xr:uid="{00000000-0005-0000-0000-000029030000}"/>
    <cellStyle name="Calculation 2 9 2" xfId="7909" xr:uid="{00000000-0005-0000-0000-00002A030000}"/>
    <cellStyle name="Calculation 2 9 3" xfId="7910" xr:uid="{00000000-0005-0000-0000-00002B030000}"/>
    <cellStyle name="Calculation 3" xfId="587" xr:uid="{00000000-0005-0000-0000-00002C030000}"/>
    <cellStyle name="Calculation 3 2" xfId="7911" xr:uid="{00000000-0005-0000-0000-00002D030000}"/>
    <cellStyle name="Calculation 3 2 2" xfId="7912" xr:uid="{00000000-0005-0000-0000-00002E030000}"/>
    <cellStyle name="Calculation 3 2 3" xfId="7913" xr:uid="{00000000-0005-0000-0000-00002F030000}"/>
    <cellStyle name="Calculation 3 3" xfId="7914" xr:uid="{00000000-0005-0000-0000-000030030000}"/>
    <cellStyle name="Calculation 3 3 2" xfId="7915" xr:uid="{00000000-0005-0000-0000-000031030000}"/>
    <cellStyle name="Calculation 3 3 3" xfId="7916" xr:uid="{00000000-0005-0000-0000-000032030000}"/>
    <cellStyle name="Calculation 3 4" xfId="7917" xr:uid="{00000000-0005-0000-0000-000033030000}"/>
    <cellStyle name="Calculation 3 4 2" xfId="7918" xr:uid="{00000000-0005-0000-0000-000034030000}"/>
    <cellStyle name="Calculation 3 4 3" xfId="7919" xr:uid="{00000000-0005-0000-0000-000035030000}"/>
    <cellStyle name="Calculation 3 5" xfId="7920" xr:uid="{00000000-0005-0000-0000-000036030000}"/>
    <cellStyle name="Calculation 3 5 2" xfId="7921" xr:uid="{00000000-0005-0000-0000-000037030000}"/>
    <cellStyle name="Calculation 3 5 3" xfId="7922" xr:uid="{00000000-0005-0000-0000-000038030000}"/>
    <cellStyle name="Calculation 3 6" xfId="7923" xr:uid="{00000000-0005-0000-0000-000039030000}"/>
    <cellStyle name="Calculation 3 6 2" xfId="7924" xr:uid="{00000000-0005-0000-0000-00003A030000}"/>
    <cellStyle name="Calculation 3 6 3" xfId="7925" xr:uid="{00000000-0005-0000-0000-00003B030000}"/>
    <cellStyle name="Calculation 3 7" xfId="7926" xr:uid="{00000000-0005-0000-0000-00003C030000}"/>
    <cellStyle name="Calculation 3 7 2" xfId="7927" xr:uid="{00000000-0005-0000-0000-00003D030000}"/>
    <cellStyle name="Calculation 3 7 3" xfId="7928" xr:uid="{00000000-0005-0000-0000-00003E030000}"/>
    <cellStyle name="Calculation 3 8" xfId="7929" xr:uid="{00000000-0005-0000-0000-00003F030000}"/>
    <cellStyle name="Calculation 3 8 2" xfId="7930" xr:uid="{00000000-0005-0000-0000-000040030000}"/>
    <cellStyle name="Calculation 3 8 3" xfId="7931" xr:uid="{00000000-0005-0000-0000-000041030000}"/>
    <cellStyle name="Calculation 4" xfId="588" xr:uid="{00000000-0005-0000-0000-000042030000}"/>
    <cellStyle name="Calculation 4 2" xfId="7932" xr:uid="{00000000-0005-0000-0000-000043030000}"/>
    <cellStyle name="Calculation 4 2 2" xfId="7933" xr:uid="{00000000-0005-0000-0000-000044030000}"/>
    <cellStyle name="Calculation 4 2 3" xfId="7934" xr:uid="{00000000-0005-0000-0000-000045030000}"/>
    <cellStyle name="Calculation 4 3" xfId="7935" xr:uid="{00000000-0005-0000-0000-000046030000}"/>
    <cellStyle name="Calculation 4 3 2" xfId="7936" xr:uid="{00000000-0005-0000-0000-000047030000}"/>
    <cellStyle name="Calculation 4 3 3" xfId="7937" xr:uid="{00000000-0005-0000-0000-000048030000}"/>
    <cellStyle name="Calculation 4 4" xfId="7938" xr:uid="{00000000-0005-0000-0000-000049030000}"/>
    <cellStyle name="Calculation 4 4 2" xfId="7939" xr:uid="{00000000-0005-0000-0000-00004A030000}"/>
    <cellStyle name="Calculation 4 4 3" xfId="7940" xr:uid="{00000000-0005-0000-0000-00004B030000}"/>
    <cellStyle name="Calculation 4 5" xfId="7941" xr:uid="{00000000-0005-0000-0000-00004C030000}"/>
    <cellStyle name="Calculation 4 5 2" xfId="7942" xr:uid="{00000000-0005-0000-0000-00004D030000}"/>
    <cellStyle name="Calculation 4 5 3" xfId="7943" xr:uid="{00000000-0005-0000-0000-00004E030000}"/>
    <cellStyle name="Calculation 4 6" xfId="7944" xr:uid="{00000000-0005-0000-0000-00004F030000}"/>
    <cellStyle name="Calculation 4 6 2" xfId="7945" xr:uid="{00000000-0005-0000-0000-000050030000}"/>
    <cellStyle name="Calculation 4 6 3" xfId="7946" xr:uid="{00000000-0005-0000-0000-000051030000}"/>
    <cellStyle name="Calculation 4 7" xfId="7947" xr:uid="{00000000-0005-0000-0000-000052030000}"/>
    <cellStyle name="Calculation 4 7 2" xfId="7948" xr:uid="{00000000-0005-0000-0000-000053030000}"/>
    <cellStyle name="Calculation 4 7 3" xfId="7949" xr:uid="{00000000-0005-0000-0000-000054030000}"/>
    <cellStyle name="Calculation 4 8" xfId="7950" xr:uid="{00000000-0005-0000-0000-000055030000}"/>
    <cellStyle name="Calculation 4 8 2" xfId="7951" xr:uid="{00000000-0005-0000-0000-000056030000}"/>
    <cellStyle name="Calculation 4 8 3" xfId="7952" xr:uid="{00000000-0005-0000-0000-000057030000}"/>
    <cellStyle name="Calculation 5" xfId="589" xr:uid="{00000000-0005-0000-0000-000058030000}"/>
    <cellStyle name="Calculation 5 2" xfId="7953" xr:uid="{00000000-0005-0000-0000-000059030000}"/>
    <cellStyle name="Calculation 5 2 2" xfId="7954" xr:uid="{00000000-0005-0000-0000-00005A030000}"/>
    <cellStyle name="Calculation 5 2 3" xfId="7955" xr:uid="{00000000-0005-0000-0000-00005B030000}"/>
    <cellStyle name="Calculation 5 3" xfId="7956" xr:uid="{00000000-0005-0000-0000-00005C030000}"/>
    <cellStyle name="Calculation 5 3 2" xfId="7957" xr:uid="{00000000-0005-0000-0000-00005D030000}"/>
    <cellStyle name="Calculation 5 3 3" xfId="7958" xr:uid="{00000000-0005-0000-0000-00005E030000}"/>
    <cellStyle name="Calculation 5 4" xfId="7959" xr:uid="{00000000-0005-0000-0000-00005F030000}"/>
    <cellStyle name="Calculation 5 4 2" xfId="7960" xr:uid="{00000000-0005-0000-0000-000060030000}"/>
    <cellStyle name="Calculation 5 4 3" xfId="7961" xr:uid="{00000000-0005-0000-0000-000061030000}"/>
    <cellStyle name="Calculation 5 5" xfId="7962" xr:uid="{00000000-0005-0000-0000-000062030000}"/>
    <cellStyle name="Calculation 5 5 2" xfId="7963" xr:uid="{00000000-0005-0000-0000-000063030000}"/>
    <cellStyle name="Calculation 5 5 3" xfId="7964" xr:uid="{00000000-0005-0000-0000-000064030000}"/>
    <cellStyle name="Calculation 5 6" xfId="7965" xr:uid="{00000000-0005-0000-0000-000065030000}"/>
    <cellStyle name="Calculation 5 6 2" xfId="7966" xr:uid="{00000000-0005-0000-0000-000066030000}"/>
    <cellStyle name="Calculation 5 6 3" xfId="7967" xr:uid="{00000000-0005-0000-0000-000067030000}"/>
    <cellStyle name="Calculation 5 7" xfId="7968" xr:uid="{00000000-0005-0000-0000-000068030000}"/>
    <cellStyle name="Calculation 5 7 2" xfId="7969" xr:uid="{00000000-0005-0000-0000-000069030000}"/>
    <cellStyle name="Calculation 5 7 3" xfId="7970" xr:uid="{00000000-0005-0000-0000-00006A030000}"/>
    <cellStyle name="Calculation 5 8" xfId="7971" xr:uid="{00000000-0005-0000-0000-00006B030000}"/>
    <cellStyle name="Calculation 5 8 2" xfId="7972" xr:uid="{00000000-0005-0000-0000-00006C030000}"/>
    <cellStyle name="Calculation 5 8 3" xfId="7973" xr:uid="{00000000-0005-0000-0000-00006D030000}"/>
    <cellStyle name="Calculation 6" xfId="590" xr:uid="{00000000-0005-0000-0000-00006E030000}"/>
    <cellStyle name="Calculation 6 2" xfId="7974" xr:uid="{00000000-0005-0000-0000-00006F030000}"/>
    <cellStyle name="Calculation 6 2 2" xfId="7975" xr:uid="{00000000-0005-0000-0000-000070030000}"/>
    <cellStyle name="Calculation 6 2 3" xfId="7976" xr:uid="{00000000-0005-0000-0000-000071030000}"/>
    <cellStyle name="Calculation 6 3" xfId="7977" xr:uid="{00000000-0005-0000-0000-000072030000}"/>
    <cellStyle name="Calculation 6 3 2" xfId="7978" xr:uid="{00000000-0005-0000-0000-000073030000}"/>
    <cellStyle name="Calculation 6 3 3" xfId="7979" xr:uid="{00000000-0005-0000-0000-000074030000}"/>
    <cellStyle name="Calculation 6 4" xfId="7980" xr:uid="{00000000-0005-0000-0000-000075030000}"/>
    <cellStyle name="Calculation 6 4 2" xfId="7981" xr:uid="{00000000-0005-0000-0000-000076030000}"/>
    <cellStyle name="Calculation 6 4 3" xfId="7982" xr:uid="{00000000-0005-0000-0000-000077030000}"/>
    <cellStyle name="Calculation 6 5" xfId="7983" xr:uid="{00000000-0005-0000-0000-000078030000}"/>
    <cellStyle name="Calculation 6 5 2" xfId="7984" xr:uid="{00000000-0005-0000-0000-000079030000}"/>
    <cellStyle name="Calculation 6 5 3" xfId="7985" xr:uid="{00000000-0005-0000-0000-00007A030000}"/>
    <cellStyle name="Calculation 6 6" xfId="7986" xr:uid="{00000000-0005-0000-0000-00007B030000}"/>
    <cellStyle name="Calculation 6 6 2" xfId="7987" xr:uid="{00000000-0005-0000-0000-00007C030000}"/>
    <cellStyle name="Calculation 6 6 3" xfId="7988" xr:uid="{00000000-0005-0000-0000-00007D030000}"/>
    <cellStyle name="Calculation 6 7" xfId="7989" xr:uid="{00000000-0005-0000-0000-00007E030000}"/>
    <cellStyle name="Calculation 6 7 2" xfId="7990" xr:uid="{00000000-0005-0000-0000-00007F030000}"/>
    <cellStyle name="Calculation 6 7 3" xfId="7991" xr:uid="{00000000-0005-0000-0000-000080030000}"/>
    <cellStyle name="Calculation 6 8" xfId="7992" xr:uid="{00000000-0005-0000-0000-000081030000}"/>
    <cellStyle name="Calculation 6 8 2" xfId="7993" xr:uid="{00000000-0005-0000-0000-000082030000}"/>
    <cellStyle name="Calculation 6 8 3" xfId="7994" xr:uid="{00000000-0005-0000-0000-000083030000}"/>
    <cellStyle name="Calculation 7" xfId="591" xr:uid="{00000000-0005-0000-0000-000084030000}"/>
    <cellStyle name="Calculation 7 2" xfId="7995" xr:uid="{00000000-0005-0000-0000-000085030000}"/>
    <cellStyle name="Calculation 7 2 2" xfId="7996" xr:uid="{00000000-0005-0000-0000-000086030000}"/>
    <cellStyle name="Calculation 7 2 3" xfId="7997" xr:uid="{00000000-0005-0000-0000-000087030000}"/>
    <cellStyle name="Calculation 7 3" xfId="7998" xr:uid="{00000000-0005-0000-0000-000088030000}"/>
    <cellStyle name="Calculation 7 3 2" xfId="7999" xr:uid="{00000000-0005-0000-0000-000089030000}"/>
    <cellStyle name="Calculation 7 3 3" xfId="8000" xr:uid="{00000000-0005-0000-0000-00008A030000}"/>
    <cellStyle name="Calculation 7 4" xfId="8001" xr:uid="{00000000-0005-0000-0000-00008B030000}"/>
    <cellStyle name="Calculation 7 4 2" xfId="8002" xr:uid="{00000000-0005-0000-0000-00008C030000}"/>
    <cellStyle name="Calculation 7 4 3" xfId="8003" xr:uid="{00000000-0005-0000-0000-00008D030000}"/>
    <cellStyle name="Calculation 7 5" xfId="8004" xr:uid="{00000000-0005-0000-0000-00008E030000}"/>
    <cellStyle name="Calculation 7 5 2" xfId="8005" xr:uid="{00000000-0005-0000-0000-00008F030000}"/>
    <cellStyle name="Calculation 7 5 3" xfId="8006" xr:uid="{00000000-0005-0000-0000-000090030000}"/>
    <cellStyle name="Calculation 7 6" xfId="8007" xr:uid="{00000000-0005-0000-0000-000091030000}"/>
    <cellStyle name="Calculation 7 6 2" xfId="8008" xr:uid="{00000000-0005-0000-0000-000092030000}"/>
    <cellStyle name="Calculation 7 6 3" xfId="8009" xr:uid="{00000000-0005-0000-0000-000093030000}"/>
    <cellStyle name="Calculation 7 7" xfId="8010" xr:uid="{00000000-0005-0000-0000-000094030000}"/>
    <cellStyle name="Calculation 7 7 2" xfId="8011" xr:uid="{00000000-0005-0000-0000-000095030000}"/>
    <cellStyle name="Calculation 7 7 3" xfId="8012" xr:uid="{00000000-0005-0000-0000-000096030000}"/>
    <cellStyle name="Calculation 7 8" xfId="8013" xr:uid="{00000000-0005-0000-0000-000097030000}"/>
    <cellStyle name="Calculation 7 8 2" xfId="8014" xr:uid="{00000000-0005-0000-0000-000098030000}"/>
    <cellStyle name="Calculation 7 8 3" xfId="8015" xr:uid="{00000000-0005-0000-0000-000099030000}"/>
    <cellStyle name="Calculation 8" xfId="592" xr:uid="{00000000-0005-0000-0000-00009A030000}"/>
    <cellStyle name="Calculation 8 2" xfId="8016" xr:uid="{00000000-0005-0000-0000-00009B030000}"/>
    <cellStyle name="Calculation 8 2 2" xfId="8017" xr:uid="{00000000-0005-0000-0000-00009C030000}"/>
    <cellStyle name="Calculation 8 2 3" xfId="8018" xr:uid="{00000000-0005-0000-0000-00009D030000}"/>
    <cellStyle name="Calculation 8 3" xfId="8019" xr:uid="{00000000-0005-0000-0000-00009E030000}"/>
    <cellStyle name="Calculation 8 3 2" xfId="8020" xr:uid="{00000000-0005-0000-0000-00009F030000}"/>
    <cellStyle name="Calculation 8 3 3" xfId="8021" xr:uid="{00000000-0005-0000-0000-0000A0030000}"/>
    <cellStyle name="Calculation 8 4" xfId="8022" xr:uid="{00000000-0005-0000-0000-0000A1030000}"/>
    <cellStyle name="Calculation 8 4 2" xfId="8023" xr:uid="{00000000-0005-0000-0000-0000A2030000}"/>
    <cellStyle name="Calculation 8 4 3" xfId="8024" xr:uid="{00000000-0005-0000-0000-0000A3030000}"/>
    <cellStyle name="Calculation 8 5" xfId="8025" xr:uid="{00000000-0005-0000-0000-0000A4030000}"/>
    <cellStyle name="Calculation 8 5 2" xfId="8026" xr:uid="{00000000-0005-0000-0000-0000A5030000}"/>
    <cellStyle name="Calculation 8 5 3" xfId="8027" xr:uid="{00000000-0005-0000-0000-0000A6030000}"/>
    <cellStyle name="Calculation 8 6" xfId="8028" xr:uid="{00000000-0005-0000-0000-0000A7030000}"/>
    <cellStyle name="Calculation 8 6 2" xfId="8029" xr:uid="{00000000-0005-0000-0000-0000A8030000}"/>
    <cellStyle name="Calculation 8 6 3" xfId="8030" xr:uid="{00000000-0005-0000-0000-0000A9030000}"/>
    <cellStyle name="Calculation 8 7" xfId="8031" xr:uid="{00000000-0005-0000-0000-0000AA030000}"/>
    <cellStyle name="Calculation 8 7 2" xfId="8032" xr:uid="{00000000-0005-0000-0000-0000AB030000}"/>
    <cellStyle name="Calculation 8 7 3" xfId="8033" xr:uid="{00000000-0005-0000-0000-0000AC030000}"/>
    <cellStyle name="Calculation 8 8" xfId="8034" xr:uid="{00000000-0005-0000-0000-0000AD030000}"/>
    <cellStyle name="Calculation 8 8 2" xfId="8035" xr:uid="{00000000-0005-0000-0000-0000AE030000}"/>
    <cellStyle name="Calculation 8 8 3" xfId="8036" xr:uid="{00000000-0005-0000-0000-0000AF030000}"/>
    <cellStyle name="Calculation 9" xfId="593" xr:uid="{00000000-0005-0000-0000-0000B0030000}"/>
    <cellStyle name="Calculation 9 2" xfId="8037" xr:uid="{00000000-0005-0000-0000-0000B1030000}"/>
    <cellStyle name="Calculation 9 2 2" xfId="8038" xr:uid="{00000000-0005-0000-0000-0000B2030000}"/>
    <cellStyle name="Calculation 9 2 3" xfId="8039" xr:uid="{00000000-0005-0000-0000-0000B3030000}"/>
    <cellStyle name="Calculation 9 3" xfId="8040" xr:uid="{00000000-0005-0000-0000-0000B4030000}"/>
    <cellStyle name="Calculation 9 3 2" xfId="8041" xr:uid="{00000000-0005-0000-0000-0000B5030000}"/>
    <cellStyle name="Calculation 9 3 3" xfId="8042" xr:uid="{00000000-0005-0000-0000-0000B6030000}"/>
    <cellStyle name="Calculation 9 4" xfId="8043" xr:uid="{00000000-0005-0000-0000-0000B7030000}"/>
    <cellStyle name="Calculation 9 4 2" xfId="8044" xr:uid="{00000000-0005-0000-0000-0000B8030000}"/>
    <cellStyle name="Calculation 9 4 3" xfId="8045" xr:uid="{00000000-0005-0000-0000-0000B9030000}"/>
    <cellStyle name="Calculation 9 5" xfId="8046" xr:uid="{00000000-0005-0000-0000-0000BA030000}"/>
    <cellStyle name="Calculation 9 5 2" xfId="8047" xr:uid="{00000000-0005-0000-0000-0000BB030000}"/>
    <cellStyle name="Calculation 9 5 3" xfId="8048" xr:uid="{00000000-0005-0000-0000-0000BC030000}"/>
    <cellStyle name="Calculation 9 6" xfId="8049" xr:uid="{00000000-0005-0000-0000-0000BD030000}"/>
    <cellStyle name="Calculation 9 6 2" xfId="8050" xr:uid="{00000000-0005-0000-0000-0000BE030000}"/>
    <cellStyle name="Calculation 9 6 3" xfId="8051" xr:uid="{00000000-0005-0000-0000-0000BF030000}"/>
    <cellStyle name="Calculation 9 7" xfId="8052" xr:uid="{00000000-0005-0000-0000-0000C0030000}"/>
    <cellStyle name="Calculation 9 7 2" xfId="8053" xr:uid="{00000000-0005-0000-0000-0000C1030000}"/>
    <cellStyle name="Calculation 9 7 3" xfId="8054" xr:uid="{00000000-0005-0000-0000-0000C2030000}"/>
    <cellStyle name="Calculation 9 8" xfId="8055" xr:uid="{00000000-0005-0000-0000-0000C3030000}"/>
    <cellStyle name="Calculation 9 8 2" xfId="8056" xr:uid="{00000000-0005-0000-0000-0000C4030000}"/>
    <cellStyle name="Calculation 9 8 3" xfId="8057" xr:uid="{00000000-0005-0000-0000-0000C5030000}"/>
    <cellStyle name="Check Cell 10" xfId="594" xr:uid="{00000000-0005-0000-0000-0000C6030000}"/>
    <cellStyle name="Check Cell 11" xfId="595" xr:uid="{00000000-0005-0000-0000-0000C7030000}"/>
    <cellStyle name="Check Cell 12" xfId="596" xr:uid="{00000000-0005-0000-0000-0000C8030000}"/>
    <cellStyle name="Check Cell 13" xfId="597" xr:uid="{00000000-0005-0000-0000-0000C9030000}"/>
    <cellStyle name="Check Cell 14" xfId="598" xr:uid="{00000000-0005-0000-0000-0000CA030000}"/>
    <cellStyle name="Check Cell 15" xfId="599" xr:uid="{00000000-0005-0000-0000-0000CB030000}"/>
    <cellStyle name="Check Cell 16" xfId="600" xr:uid="{00000000-0005-0000-0000-0000CC030000}"/>
    <cellStyle name="Check Cell 17" xfId="601" xr:uid="{00000000-0005-0000-0000-0000CD030000}"/>
    <cellStyle name="Check Cell 18" xfId="602" xr:uid="{00000000-0005-0000-0000-0000CE030000}"/>
    <cellStyle name="Check Cell 19" xfId="603" xr:uid="{00000000-0005-0000-0000-0000CF030000}"/>
    <cellStyle name="Check Cell 2" xfId="604" xr:uid="{00000000-0005-0000-0000-0000D0030000}"/>
    <cellStyle name="Check Cell 2 2" xfId="605" xr:uid="{00000000-0005-0000-0000-0000D1030000}"/>
    <cellStyle name="Check Cell 2 3" xfId="606" xr:uid="{00000000-0005-0000-0000-0000D2030000}"/>
    <cellStyle name="Check Cell 3" xfId="607" xr:uid="{00000000-0005-0000-0000-0000D3030000}"/>
    <cellStyle name="Check Cell 4" xfId="608" xr:uid="{00000000-0005-0000-0000-0000D4030000}"/>
    <cellStyle name="Check Cell 5" xfId="609" xr:uid="{00000000-0005-0000-0000-0000D5030000}"/>
    <cellStyle name="Check Cell 6" xfId="610" xr:uid="{00000000-0005-0000-0000-0000D6030000}"/>
    <cellStyle name="Check Cell 7" xfId="611" xr:uid="{00000000-0005-0000-0000-0000D7030000}"/>
    <cellStyle name="Check Cell 8" xfId="612" xr:uid="{00000000-0005-0000-0000-0000D8030000}"/>
    <cellStyle name="Check Cell 9" xfId="613" xr:uid="{00000000-0005-0000-0000-0000D9030000}"/>
    <cellStyle name="Comma 2" xfId="8" xr:uid="{00000000-0005-0000-0000-0000DA030000}"/>
    <cellStyle name="Comma 2 2" xfId="614" xr:uid="{00000000-0005-0000-0000-0000DB030000}"/>
    <cellStyle name="Comma 2 2 2" xfId="615" xr:uid="{00000000-0005-0000-0000-0000DC030000}"/>
    <cellStyle name="Comma 2 2 3" xfId="616" xr:uid="{00000000-0005-0000-0000-0000DD030000}"/>
    <cellStyle name="Comma 2 2 4" xfId="617" xr:uid="{00000000-0005-0000-0000-0000DE030000}"/>
    <cellStyle name="Comma 2 2 5" xfId="618" xr:uid="{00000000-0005-0000-0000-0000DF030000}"/>
    <cellStyle name="Comma 2 2 6" xfId="619" xr:uid="{00000000-0005-0000-0000-0000E0030000}"/>
    <cellStyle name="Comma 2 3" xfId="620" xr:uid="{00000000-0005-0000-0000-0000E1030000}"/>
    <cellStyle name="Comma 2 3 2" xfId="621" xr:uid="{00000000-0005-0000-0000-0000E2030000}"/>
    <cellStyle name="Comma 2 3 3" xfId="622" xr:uid="{00000000-0005-0000-0000-0000E3030000}"/>
    <cellStyle name="Comma 2 3 4" xfId="623" xr:uid="{00000000-0005-0000-0000-0000E4030000}"/>
    <cellStyle name="Comma 2 3 5" xfId="624" xr:uid="{00000000-0005-0000-0000-0000E5030000}"/>
    <cellStyle name="Comma 2 3 6" xfId="625" xr:uid="{00000000-0005-0000-0000-0000E6030000}"/>
    <cellStyle name="Comma 2 3 7" xfId="7583" xr:uid="{00000000-0005-0000-0000-0000E7030000}"/>
    <cellStyle name="Comma 2 3 7 2" xfId="8058" xr:uid="{00000000-0005-0000-0000-0000E8030000}"/>
    <cellStyle name="Comma 2 4" xfId="626" xr:uid="{00000000-0005-0000-0000-0000E9030000}"/>
    <cellStyle name="Comma 2 4 2" xfId="10745" xr:uid="{00000000-0005-0000-0000-0000EA030000}"/>
    <cellStyle name="Comma 2 5" xfId="627" xr:uid="{00000000-0005-0000-0000-0000EB030000}"/>
    <cellStyle name="Comma 2 5 2" xfId="10746" xr:uid="{00000000-0005-0000-0000-0000EC030000}"/>
    <cellStyle name="Comma 2 6" xfId="628" xr:uid="{00000000-0005-0000-0000-0000ED030000}"/>
    <cellStyle name="Comma 2 7" xfId="629" xr:uid="{00000000-0005-0000-0000-0000EE030000}"/>
    <cellStyle name="Comma 2 8" xfId="630" xr:uid="{00000000-0005-0000-0000-0000EF030000}"/>
    <cellStyle name="Comma 2 9" xfId="10747" xr:uid="{00000000-0005-0000-0000-0000F0030000}"/>
    <cellStyle name="Comma 3" xfId="631" xr:uid="{00000000-0005-0000-0000-0000F1030000}"/>
    <cellStyle name="Comma 3 2" xfId="632" xr:uid="{00000000-0005-0000-0000-0000F2030000}"/>
    <cellStyle name="Comma 3 2 2" xfId="633" xr:uid="{00000000-0005-0000-0000-0000F3030000}"/>
    <cellStyle name="Comma 3 2 3" xfId="634" xr:uid="{00000000-0005-0000-0000-0000F4030000}"/>
    <cellStyle name="Comma 3 2 4" xfId="635" xr:uid="{00000000-0005-0000-0000-0000F5030000}"/>
    <cellStyle name="Comma 3 2 5" xfId="636" xr:uid="{00000000-0005-0000-0000-0000F6030000}"/>
    <cellStyle name="Comma 3 2 6" xfId="637" xr:uid="{00000000-0005-0000-0000-0000F7030000}"/>
    <cellStyle name="Comma 3 3" xfId="638" xr:uid="{00000000-0005-0000-0000-0000F8030000}"/>
    <cellStyle name="Comma 3 3 2" xfId="639" xr:uid="{00000000-0005-0000-0000-0000F9030000}"/>
    <cellStyle name="Comma 3 3 3" xfId="640" xr:uid="{00000000-0005-0000-0000-0000FA030000}"/>
    <cellStyle name="Comma 3 3 4" xfId="641" xr:uid="{00000000-0005-0000-0000-0000FB030000}"/>
    <cellStyle name="Comma 3 3 5" xfId="642" xr:uid="{00000000-0005-0000-0000-0000FC030000}"/>
    <cellStyle name="Comma 3 3 6" xfId="643" xr:uid="{00000000-0005-0000-0000-0000FD030000}"/>
    <cellStyle name="Comma 3 3 7" xfId="8059" xr:uid="{00000000-0005-0000-0000-0000FE030000}"/>
    <cellStyle name="Comma 3 4" xfId="644" xr:uid="{00000000-0005-0000-0000-0000FF030000}"/>
    <cellStyle name="Comma 3 4 2" xfId="645" xr:uid="{00000000-0005-0000-0000-000000040000}"/>
    <cellStyle name="Comma 3 4 3" xfId="646" xr:uid="{00000000-0005-0000-0000-000001040000}"/>
    <cellStyle name="Comma 3 4 4" xfId="8060" xr:uid="{00000000-0005-0000-0000-000002040000}"/>
    <cellStyle name="Comma 3 4 4 2" xfId="10748" xr:uid="{00000000-0005-0000-0000-000003040000}"/>
    <cellStyle name="Comma 3 4 5" xfId="10749" xr:uid="{00000000-0005-0000-0000-000004040000}"/>
    <cellStyle name="Comma 3 5" xfId="647" xr:uid="{00000000-0005-0000-0000-000005040000}"/>
    <cellStyle name="Comma 3 5 2" xfId="8061" xr:uid="{00000000-0005-0000-0000-000006040000}"/>
    <cellStyle name="Comma 3 5 2 2" xfId="10750" xr:uid="{00000000-0005-0000-0000-000007040000}"/>
    <cellStyle name="Comma 3 5 3" xfId="10751" xr:uid="{00000000-0005-0000-0000-000008040000}"/>
    <cellStyle name="Comma 3 6" xfId="648" xr:uid="{00000000-0005-0000-0000-000009040000}"/>
    <cellStyle name="Comma 3 7" xfId="649" xr:uid="{00000000-0005-0000-0000-00000A040000}"/>
    <cellStyle name="Comma 3 7 2" xfId="8062" xr:uid="{00000000-0005-0000-0000-00000B040000}"/>
    <cellStyle name="Comma 3 7 2 2" xfId="10752" xr:uid="{00000000-0005-0000-0000-00000C040000}"/>
    <cellStyle name="Comma 3 7 3" xfId="10753" xr:uid="{00000000-0005-0000-0000-00000D040000}"/>
    <cellStyle name="Comma 3 8" xfId="650" xr:uid="{00000000-0005-0000-0000-00000E040000}"/>
    <cellStyle name="Comma 3 9" xfId="8063" xr:uid="{00000000-0005-0000-0000-00000F040000}"/>
    <cellStyle name="Comma 4" xfId="651" xr:uid="{00000000-0005-0000-0000-000010040000}"/>
    <cellStyle name="Comma 4 10" xfId="652" xr:uid="{00000000-0005-0000-0000-000011040000}"/>
    <cellStyle name="Comma 4 2" xfId="653" xr:uid="{00000000-0005-0000-0000-000012040000}"/>
    <cellStyle name="Comma 4 2 2" xfId="654" xr:uid="{00000000-0005-0000-0000-000013040000}"/>
    <cellStyle name="Comma 4 2 3" xfId="655" xr:uid="{00000000-0005-0000-0000-000014040000}"/>
    <cellStyle name="Comma 4 2 4" xfId="656" xr:uid="{00000000-0005-0000-0000-000015040000}"/>
    <cellStyle name="Comma 4 2 5" xfId="657" xr:uid="{00000000-0005-0000-0000-000016040000}"/>
    <cellStyle name="Comma 4 2 6" xfId="658" xr:uid="{00000000-0005-0000-0000-000017040000}"/>
    <cellStyle name="Comma 4 3" xfId="659" xr:uid="{00000000-0005-0000-0000-000018040000}"/>
    <cellStyle name="Comma 4 3 2" xfId="660" xr:uid="{00000000-0005-0000-0000-000019040000}"/>
    <cellStyle name="Comma 4 3 3" xfId="661" xr:uid="{00000000-0005-0000-0000-00001A040000}"/>
    <cellStyle name="Comma 4 3 4" xfId="662" xr:uid="{00000000-0005-0000-0000-00001B040000}"/>
    <cellStyle name="Comma 4 3 5" xfId="663" xr:uid="{00000000-0005-0000-0000-00001C040000}"/>
    <cellStyle name="Comma 4 3 6" xfId="664" xr:uid="{00000000-0005-0000-0000-00001D040000}"/>
    <cellStyle name="Comma 4 4" xfId="665" xr:uid="{00000000-0005-0000-0000-00001E040000}"/>
    <cellStyle name="Comma 4 4 2" xfId="666" xr:uid="{00000000-0005-0000-0000-00001F040000}"/>
    <cellStyle name="Comma 4 4 3" xfId="667" xr:uid="{00000000-0005-0000-0000-000020040000}"/>
    <cellStyle name="Comma 4 4 4" xfId="668" xr:uid="{00000000-0005-0000-0000-000021040000}"/>
    <cellStyle name="Comma 4 4 5" xfId="669" xr:uid="{00000000-0005-0000-0000-000022040000}"/>
    <cellStyle name="Comma 4 4 6" xfId="670" xr:uid="{00000000-0005-0000-0000-000023040000}"/>
    <cellStyle name="Comma 4 5" xfId="671" xr:uid="{00000000-0005-0000-0000-000024040000}"/>
    <cellStyle name="Comma 4 5 2" xfId="672" xr:uid="{00000000-0005-0000-0000-000025040000}"/>
    <cellStyle name="Comma 4 5 3" xfId="673" xr:uid="{00000000-0005-0000-0000-000026040000}"/>
    <cellStyle name="Comma 4 5 4" xfId="674" xr:uid="{00000000-0005-0000-0000-000027040000}"/>
    <cellStyle name="Comma 4 5 5" xfId="675" xr:uid="{00000000-0005-0000-0000-000028040000}"/>
    <cellStyle name="Comma 4 5 6" xfId="676" xr:uid="{00000000-0005-0000-0000-000029040000}"/>
    <cellStyle name="Comma 4 6" xfId="677" xr:uid="{00000000-0005-0000-0000-00002A040000}"/>
    <cellStyle name="Comma 4 7" xfId="678" xr:uid="{00000000-0005-0000-0000-00002B040000}"/>
    <cellStyle name="Comma 4 8" xfId="679" xr:uid="{00000000-0005-0000-0000-00002C040000}"/>
    <cellStyle name="Comma 4 9" xfId="680" xr:uid="{00000000-0005-0000-0000-00002D040000}"/>
    <cellStyle name="Comma 5" xfId="681" xr:uid="{00000000-0005-0000-0000-00002E040000}"/>
    <cellStyle name="Comma 5 2" xfId="682" xr:uid="{00000000-0005-0000-0000-00002F040000}"/>
    <cellStyle name="Comma 5 2 2" xfId="683" xr:uid="{00000000-0005-0000-0000-000030040000}"/>
    <cellStyle name="Comma 5 2 3" xfId="684" xr:uid="{00000000-0005-0000-0000-000031040000}"/>
    <cellStyle name="Comma 5 2 4" xfId="8064" xr:uid="{00000000-0005-0000-0000-000032040000}"/>
    <cellStyle name="Comma 5 2 4 2" xfId="10755" xr:uid="{00000000-0005-0000-0000-000033040000}"/>
    <cellStyle name="Comma 5 2 5" xfId="10756" xr:uid="{00000000-0005-0000-0000-000034040000}"/>
    <cellStyle name="Comma 5 3" xfId="685" xr:uid="{00000000-0005-0000-0000-000035040000}"/>
    <cellStyle name="Comma 5 3 2" xfId="8065" xr:uid="{00000000-0005-0000-0000-000036040000}"/>
    <cellStyle name="Comma 5 3 2 2" xfId="10757" xr:uid="{00000000-0005-0000-0000-000037040000}"/>
    <cellStyle name="Comma 5 3 3" xfId="10758" xr:uid="{00000000-0005-0000-0000-000038040000}"/>
    <cellStyle name="Comma 5 4" xfId="686" xr:uid="{00000000-0005-0000-0000-000039040000}"/>
    <cellStyle name="Comma 5 5" xfId="687" xr:uid="{00000000-0005-0000-0000-00003A040000}"/>
    <cellStyle name="Comma 5 5 2" xfId="8066" xr:uid="{00000000-0005-0000-0000-00003B040000}"/>
    <cellStyle name="Comma 5 5 2 2" xfId="10759" xr:uid="{00000000-0005-0000-0000-00003C040000}"/>
    <cellStyle name="Comma 5 5 3" xfId="10760" xr:uid="{00000000-0005-0000-0000-00003D040000}"/>
    <cellStyle name="Comma 5 6" xfId="688" xr:uid="{00000000-0005-0000-0000-00003E040000}"/>
    <cellStyle name="Comma 6" xfId="689" xr:uid="{00000000-0005-0000-0000-00003F040000}"/>
    <cellStyle name="Comma 6 2" xfId="690" xr:uid="{00000000-0005-0000-0000-000040040000}"/>
    <cellStyle name="Comma 6 3" xfId="691" xr:uid="{00000000-0005-0000-0000-000041040000}"/>
    <cellStyle name="Comma 6 4" xfId="692" xr:uid="{00000000-0005-0000-0000-000042040000}"/>
    <cellStyle name="Comma 6 5" xfId="693" xr:uid="{00000000-0005-0000-0000-000043040000}"/>
    <cellStyle name="Comma 6 6" xfId="694" xr:uid="{00000000-0005-0000-0000-000044040000}"/>
    <cellStyle name="Comma 6 7" xfId="8067" xr:uid="{00000000-0005-0000-0000-000045040000}"/>
    <cellStyle name="Comma 7" xfId="2" xr:uid="{00000000-0005-0000-0000-000046040000}"/>
    <cellStyle name="Comma 7 2" xfId="10761" xr:uid="{00000000-0005-0000-0000-000047040000}"/>
    <cellStyle name="Comma 7 3" xfId="10701" xr:uid="{00000000-0005-0000-0000-000048040000}"/>
    <cellStyle name="Comma 8" xfId="7565" xr:uid="{00000000-0005-0000-0000-000049040000}"/>
    <cellStyle name="Comma 8 2" xfId="10734" xr:uid="{00000000-0005-0000-0000-00004A040000}"/>
    <cellStyle name="Comma 9" xfId="10762" xr:uid="{00000000-0005-0000-0000-00004B040000}"/>
    <cellStyle name="Comma0" xfId="7584" xr:uid="{00000000-0005-0000-0000-00004C040000}"/>
    <cellStyle name="Currency ($)" xfId="695" xr:uid="{00000000-0005-0000-0000-00004D040000}"/>
    <cellStyle name="Currency 10" xfId="16" xr:uid="{00000000-0005-0000-0000-00004E040000}"/>
    <cellStyle name="Currency 11" xfId="17" xr:uid="{00000000-0005-0000-0000-00004F040000}"/>
    <cellStyle name="Currency 12" xfId="18" xr:uid="{00000000-0005-0000-0000-000050040000}"/>
    <cellStyle name="Currency 13" xfId="19" xr:uid="{00000000-0005-0000-0000-000051040000}"/>
    <cellStyle name="Currency 14" xfId="20" xr:uid="{00000000-0005-0000-0000-000052040000}"/>
    <cellStyle name="Currency 15" xfId="21" xr:uid="{00000000-0005-0000-0000-000053040000}"/>
    <cellStyle name="Currency 16" xfId="22" xr:uid="{00000000-0005-0000-0000-000054040000}"/>
    <cellStyle name="Currency 17" xfId="23" xr:uid="{00000000-0005-0000-0000-000055040000}"/>
    <cellStyle name="Currency 18" xfId="24" xr:uid="{00000000-0005-0000-0000-000056040000}"/>
    <cellStyle name="Currency 19" xfId="7562" xr:uid="{00000000-0005-0000-0000-000057040000}"/>
    <cellStyle name="Currency 19 2" xfId="10763" xr:uid="{00000000-0005-0000-0000-000058040000}"/>
    <cellStyle name="Currency 19 3" xfId="10731" xr:uid="{00000000-0005-0000-0000-000059040000}"/>
    <cellStyle name="Currency 2" xfId="9" xr:uid="{00000000-0005-0000-0000-00005A040000}"/>
    <cellStyle name="Currency 2 10" xfId="7561" xr:uid="{00000000-0005-0000-0000-00005B040000}"/>
    <cellStyle name="Currency 2 11" xfId="8068" xr:uid="{00000000-0005-0000-0000-00005C040000}"/>
    <cellStyle name="Currency 2 2" xfId="696" xr:uid="{00000000-0005-0000-0000-00005D040000}"/>
    <cellStyle name="Currency 2 2 2" xfId="697" xr:uid="{00000000-0005-0000-0000-00005E040000}"/>
    <cellStyle name="Currency 2 2 3" xfId="698" xr:uid="{00000000-0005-0000-0000-00005F040000}"/>
    <cellStyle name="Currency 2 2 4" xfId="10764" xr:uid="{00000000-0005-0000-0000-000060040000}"/>
    <cellStyle name="Currency 2 2 4 2" xfId="10765" xr:uid="{00000000-0005-0000-0000-000061040000}"/>
    <cellStyle name="Currency 2 3" xfId="699" xr:uid="{00000000-0005-0000-0000-000062040000}"/>
    <cellStyle name="Currency 2 3 2" xfId="700" xr:uid="{00000000-0005-0000-0000-000063040000}"/>
    <cellStyle name="Currency 2 3 3" xfId="701" xr:uid="{00000000-0005-0000-0000-000064040000}"/>
    <cellStyle name="Currency 2 4" xfId="702" xr:uid="{00000000-0005-0000-0000-000065040000}"/>
    <cellStyle name="Currency 2 4 2" xfId="7585" xr:uid="{00000000-0005-0000-0000-000066040000}"/>
    <cellStyle name="Currency 2 5" xfId="703" xr:uid="{00000000-0005-0000-0000-000067040000}"/>
    <cellStyle name="Currency 2 6" xfId="704" xr:uid="{00000000-0005-0000-0000-000068040000}"/>
    <cellStyle name="Currency 2 7" xfId="705" xr:uid="{00000000-0005-0000-0000-000069040000}"/>
    <cellStyle name="Currency 2 8" xfId="706" xr:uid="{00000000-0005-0000-0000-00006A040000}"/>
    <cellStyle name="Currency 2 9" xfId="7558" xr:uid="{00000000-0005-0000-0000-00006B040000}"/>
    <cellStyle name="Currency 2 9 2" xfId="10766" xr:uid="{00000000-0005-0000-0000-00006C040000}"/>
    <cellStyle name="Currency 20" xfId="7553" xr:uid="{00000000-0005-0000-0000-00006D040000}"/>
    <cellStyle name="Currency 20 2" xfId="10767" xr:uid="{00000000-0005-0000-0000-00006E040000}"/>
    <cellStyle name="Currency 20 3" xfId="11081" xr:uid="{00000000-0005-0000-0000-00006F040000}"/>
    <cellStyle name="Currency 20 4" xfId="10728" xr:uid="{00000000-0005-0000-0000-000070040000}"/>
    <cellStyle name="Currency 21" xfId="25" xr:uid="{00000000-0005-0000-0000-000071040000}"/>
    <cellStyle name="Currency 22" xfId="10741" xr:uid="{00000000-0005-0000-0000-000072040000}"/>
    <cellStyle name="Currency 23" xfId="11080" xr:uid="{00000000-0005-0000-0000-000073040000}"/>
    <cellStyle name="Currency 24" xfId="10754" xr:uid="{00000000-0005-0000-0000-000074040000}"/>
    <cellStyle name="Currency 25" xfId="11083" xr:uid="{00000000-0005-0000-0000-000075040000}"/>
    <cellStyle name="Currency 26" xfId="11086" xr:uid="{00000000-0005-0000-0000-000076040000}"/>
    <cellStyle name="Currency 27" xfId="11082" xr:uid="{00000000-0005-0000-0000-000077040000}"/>
    <cellStyle name="Currency 28" xfId="11085" xr:uid="{00000000-0005-0000-0000-000078040000}"/>
    <cellStyle name="Currency 3" xfId="26" xr:uid="{00000000-0005-0000-0000-000079040000}"/>
    <cellStyle name="Currency 3 10" xfId="707" xr:uid="{00000000-0005-0000-0000-00007A040000}"/>
    <cellStyle name="Currency 3 11" xfId="708" xr:uid="{00000000-0005-0000-0000-00007B040000}"/>
    <cellStyle name="Currency 3 11 2" xfId="8069" xr:uid="{00000000-0005-0000-0000-00007C040000}"/>
    <cellStyle name="Currency 3 11 2 2" xfId="10768" xr:uid="{00000000-0005-0000-0000-00007D040000}"/>
    <cellStyle name="Currency 3 11 3" xfId="10769" xr:uid="{00000000-0005-0000-0000-00007E040000}"/>
    <cellStyle name="Currency 3 11 4" xfId="10770" xr:uid="{00000000-0005-0000-0000-00007F040000}"/>
    <cellStyle name="Currency 3 12" xfId="709" xr:uid="{00000000-0005-0000-0000-000080040000}"/>
    <cellStyle name="Currency 3 13" xfId="7557" xr:uid="{00000000-0005-0000-0000-000081040000}"/>
    <cellStyle name="Currency 3 13 2" xfId="8070" xr:uid="{00000000-0005-0000-0000-000082040000}"/>
    <cellStyle name="Currency 3 13 2 2" xfId="10772" xr:uid="{00000000-0005-0000-0000-000083040000}"/>
    <cellStyle name="Currency 3 13 3" xfId="10771" xr:uid="{00000000-0005-0000-0000-000084040000}"/>
    <cellStyle name="Currency 3 14" xfId="10773" xr:uid="{00000000-0005-0000-0000-000085040000}"/>
    <cellStyle name="Currency 3 14 2" xfId="10774" xr:uid="{00000000-0005-0000-0000-000086040000}"/>
    <cellStyle name="Currency 3 15" xfId="10775" xr:uid="{00000000-0005-0000-0000-000087040000}"/>
    <cellStyle name="Currency 3 15 2" xfId="10776" xr:uid="{00000000-0005-0000-0000-000088040000}"/>
    <cellStyle name="Currency 3 16" xfId="10777" xr:uid="{00000000-0005-0000-0000-000089040000}"/>
    <cellStyle name="Currency 3 17" xfId="10778" xr:uid="{00000000-0005-0000-0000-00008A040000}"/>
    <cellStyle name="Currency 3 18" xfId="10779" xr:uid="{00000000-0005-0000-0000-00008B040000}"/>
    <cellStyle name="Currency 3 19" xfId="10780" xr:uid="{00000000-0005-0000-0000-00008C040000}"/>
    <cellStyle name="Currency 3 2" xfId="710" xr:uid="{00000000-0005-0000-0000-00008D040000}"/>
    <cellStyle name="Currency 3 2 2" xfId="711" xr:uid="{00000000-0005-0000-0000-00008E040000}"/>
    <cellStyle name="Currency 3 2 2 2" xfId="10781" xr:uid="{00000000-0005-0000-0000-00008F040000}"/>
    <cellStyle name="Currency 3 2 3" xfId="712" xr:uid="{00000000-0005-0000-0000-000090040000}"/>
    <cellStyle name="Currency 3 2 4" xfId="8071" xr:uid="{00000000-0005-0000-0000-000091040000}"/>
    <cellStyle name="Currency 3 3" xfId="713" xr:uid="{00000000-0005-0000-0000-000092040000}"/>
    <cellStyle name="Currency 3 3 2" xfId="714" xr:uid="{00000000-0005-0000-0000-000093040000}"/>
    <cellStyle name="Currency 3 3 3" xfId="715" xr:uid="{00000000-0005-0000-0000-000094040000}"/>
    <cellStyle name="Currency 3 3 4" xfId="8072" xr:uid="{00000000-0005-0000-0000-000095040000}"/>
    <cellStyle name="Currency 3 4" xfId="716" xr:uid="{00000000-0005-0000-0000-000096040000}"/>
    <cellStyle name="Currency 3 4 2" xfId="717" xr:uid="{00000000-0005-0000-0000-000097040000}"/>
    <cellStyle name="Currency 3 4 3" xfId="718" xr:uid="{00000000-0005-0000-0000-000098040000}"/>
    <cellStyle name="Currency 3 5" xfId="719" xr:uid="{00000000-0005-0000-0000-000099040000}"/>
    <cellStyle name="Currency 3 5 2" xfId="720" xr:uid="{00000000-0005-0000-0000-00009A040000}"/>
    <cellStyle name="Currency 3 5 3" xfId="721" xr:uid="{00000000-0005-0000-0000-00009B040000}"/>
    <cellStyle name="Currency 3 6" xfId="722" xr:uid="{00000000-0005-0000-0000-00009C040000}"/>
    <cellStyle name="Currency 3 6 2" xfId="723" xr:uid="{00000000-0005-0000-0000-00009D040000}"/>
    <cellStyle name="Currency 3 6 3" xfId="724" xr:uid="{00000000-0005-0000-0000-00009E040000}"/>
    <cellStyle name="Currency 3 7" xfId="725" xr:uid="{00000000-0005-0000-0000-00009F040000}"/>
    <cellStyle name="Currency 3 7 2" xfId="726" xr:uid="{00000000-0005-0000-0000-0000A0040000}"/>
    <cellStyle name="Currency 3 7 3" xfId="727" xr:uid="{00000000-0005-0000-0000-0000A1040000}"/>
    <cellStyle name="Currency 3 8" xfId="728" xr:uid="{00000000-0005-0000-0000-0000A2040000}"/>
    <cellStyle name="Currency 3 8 2" xfId="729" xr:uid="{00000000-0005-0000-0000-0000A3040000}"/>
    <cellStyle name="Currency 3 8 3" xfId="730" xr:uid="{00000000-0005-0000-0000-0000A4040000}"/>
    <cellStyle name="Currency 3 8 4" xfId="8073" xr:uid="{00000000-0005-0000-0000-0000A5040000}"/>
    <cellStyle name="Currency 3 8 4 2" xfId="10782" xr:uid="{00000000-0005-0000-0000-0000A6040000}"/>
    <cellStyle name="Currency 3 8 5" xfId="10783" xr:uid="{00000000-0005-0000-0000-0000A7040000}"/>
    <cellStyle name="Currency 3 9" xfId="731" xr:uid="{00000000-0005-0000-0000-0000A8040000}"/>
    <cellStyle name="Currency 3 9 2" xfId="8074" xr:uid="{00000000-0005-0000-0000-0000A9040000}"/>
    <cellStyle name="Currency 3 9 2 2" xfId="10784" xr:uid="{00000000-0005-0000-0000-0000AA040000}"/>
    <cellStyle name="Currency 3 9 3" xfId="10785" xr:uid="{00000000-0005-0000-0000-0000AB040000}"/>
    <cellStyle name="Currency 4" xfId="27" xr:uid="{00000000-0005-0000-0000-0000AC040000}"/>
    <cellStyle name="Currency 4 2" xfId="7586" xr:uid="{00000000-0005-0000-0000-0000AD040000}"/>
    <cellStyle name="Currency 4 2 2" xfId="10787" xr:uid="{00000000-0005-0000-0000-0000AE040000}"/>
    <cellStyle name="Currency 4 3" xfId="8075" xr:uid="{00000000-0005-0000-0000-0000AF040000}"/>
    <cellStyle name="Currency 4 3 2" xfId="10788" xr:uid="{00000000-0005-0000-0000-0000B0040000}"/>
    <cellStyle name="Currency 4 4" xfId="10786" xr:uid="{00000000-0005-0000-0000-0000B1040000}"/>
    <cellStyle name="Currency 5" xfId="3" xr:uid="{00000000-0005-0000-0000-0000B2040000}"/>
    <cellStyle name="Currency 5 2" xfId="8076" xr:uid="{00000000-0005-0000-0000-0000B3040000}"/>
    <cellStyle name="Currency 5 3" xfId="10679" xr:uid="{00000000-0005-0000-0000-0000B4040000}"/>
    <cellStyle name="Currency 6" xfId="7552" xr:uid="{00000000-0005-0000-0000-0000B5040000}"/>
    <cellStyle name="Currency 6 2" xfId="8077" xr:uid="{00000000-0005-0000-0000-0000B6040000}"/>
    <cellStyle name="Currency 6 3" xfId="10727" xr:uid="{00000000-0005-0000-0000-0000B7040000}"/>
    <cellStyle name="Currency 7" xfId="28" xr:uid="{00000000-0005-0000-0000-0000B8040000}"/>
    <cellStyle name="Currency 8" xfId="29" xr:uid="{00000000-0005-0000-0000-0000B9040000}"/>
    <cellStyle name="Currency 9" xfId="30" xr:uid="{00000000-0005-0000-0000-0000BA040000}"/>
    <cellStyle name="Currency0" xfId="7587" xr:uid="{00000000-0005-0000-0000-0000BB040000}"/>
    <cellStyle name="Date" xfId="732" xr:uid="{00000000-0005-0000-0000-0000BC040000}"/>
    <cellStyle name="Date 2" xfId="7588" xr:uid="{00000000-0005-0000-0000-0000BD040000}"/>
    <cellStyle name="Explanatory Text 10" xfId="733" xr:uid="{00000000-0005-0000-0000-0000BE040000}"/>
    <cellStyle name="Explanatory Text 11" xfId="734" xr:uid="{00000000-0005-0000-0000-0000BF040000}"/>
    <cellStyle name="Explanatory Text 12" xfId="735" xr:uid="{00000000-0005-0000-0000-0000C0040000}"/>
    <cellStyle name="Explanatory Text 13" xfId="736" xr:uid="{00000000-0005-0000-0000-0000C1040000}"/>
    <cellStyle name="Explanatory Text 14" xfId="737" xr:uid="{00000000-0005-0000-0000-0000C2040000}"/>
    <cellStyle name="Explanatory Text 15" xfId="738" xr:uid="{00000000-0005-0000-0000-0000C3040000}"/>
    <cellStyle name="Explanatory Text 16" xfId="739" xr:uid="{00000000-0005-0000-0000-0000C4040000}"/>
    <cellStyle name="Explanatory Text 17" xfId="740" xr:uid="{00000000-0005-0000-0000-0000C5040000}"/>
    <cellStyle name="Explanatory Text 18" xfId="741" xr:uid="{00000000-0005-0000-0000-0000C6040000}"/>
    <cellStyle name="Explanatory Text 19" xfId="742" xr:uid="{00000000-0005-0000-0000-0000C7040000}"/>
    <cellStyle name="Explanatory Text 2" xfId="743" xr:uid="{00000000-0005-0000-0000-0000C8040000}"/>
    <cellStyle name="Explanatory Text 2 2" xfId="744" xr:uid="{00000000-0005-0000-0000-0000C9040000}"/>
    <cellStyle name="Explanatory Text 2 3" xfId="745" xr:uid="{00000000-0005-0000-0000-0000CA040000}"/>
    <cellStyle name="Explanatory Text 3" xfId="746" xr:uid="{00000000-0005-0000-0000-0000CB040000}"/>
    <cellStyle name="Explanatory Text 4" xfId="747" xr:uid="{00000000-0005-0000-0000-0000CC040000}"/>
    <cellStyle name="Explanatory Text 5" xfId="748" xr:uid="{00000000-0005-0000-0000-0000CD040000}"/>
    <cellStyle name="Explanatory Text 6" xfId="749" xr:uid="{00000000-0005-0000-0000-0000CE040000}"/>
    <cellStyle name="Explanatory Text 7" xfId="750" xr:uid="{00000000-0005-0000-0000-0000CF040000}"/>
    <cellStyle name="Explanatory Text 8" xfId="751" xr:uid="{00000000-0005-0000-0000-0000D0040000}"/>
    <cellStyle name="Explanatory Text 9" xfId="752" xr:uid="{00000000-0005-0000-0000-0000D1040000}"/>
    <cellStyle name="Fixed" xfId="7589" xr:uid="{00000000-0005-0000-0000-0000D2040000}"/>
    <cellStyle name="Good 10" xfId="753" xr:uid="{00000000-0005-0000-0000-0000D3040000}"/>
    <cellStyle name="Good 11" xfId="754" xr:uid="{00000000-0005-0000-0000-0000D4040000}"/>
    <cellStyle name="Good 12" xfId="755" xr:uid="{00000000-0005-0000-0000-0000D5040000}"/>
    <cellStyle name="Good 13" xfId="756" xr:uid="{00000000-0005-0000-0000-0000D6040000}"/>
    <cellStyle name="Good 14" xfId="757" xr:uid="{00000000-0005-0000-0000-0000D7040000}"/>
    <cellStyle name="Good 15" xfId="758" xr:uid="{00000000-0005-0000-0000-0000D8040000}"/>
    <cellStyle name="Good 16" xfId="759" xr:uid="{00000000-0005-0000-0000-0000D9040000}"/>
    <cellStyle name="Good 17" xfId="760" xr:uid="{00000000-0005-0000-0000-0000DA040000}"/>
    <cellStyle name="Good 18" xfId="761" xr:uid="{00000000-0005-0000-0000-0000DB040000}"/>
    <cellStyle name="Good 19" xfId="762" xr:uid="{00000000-0005-0000-0000-0000DC040000}"/>
    <cellStyle name="Good 2" xfId="763" xr:uid="{00000000-0005-0000-0000-0000DD040000}"/>
    <cellStyle name="Good 2 2" xfId="764" xr:uid="{00000000-0005-0000-0000-0000DE040000}"/>
    <cellStyle name="Good 2 3" xfId="765" xr:uid="{00000000-0005-0000-0000-0000DF040000}"/>
    <cellStyle name="Good 3" xfId="766" xr:uid="{00000000-0005-0000-0000-0000E0040000}"/>
    <cellStyle name="Good 4" xfId="767" xr:uid="{00000000-0005-0000-0000-0000E1040000}"/>
    <cellStyle name="Good 5" xfId="768" xr:uid="{00000000-0005-0000-0000-0000E2040000}"/>
    <cellStyle name="Good 6" xfId="769" xr:uid="{00000000-0005-0000-0000-0000E3040000}"/>
    <cellStyle name="Good 7" xfId="770" xr:uid="{00000000-0005-0000-0000-0000E4040000}"/>
    <cellStyle name="Good 8" xfId="771" xr:uid="{00000000-0005-0000-0000-0000E5040000}"/>
    <cellStyle name="Good 9" xfId="772" xr:uid="{00000000-0005-0000-0000-0000E6040000}"/>
    <cellStyle name="Heading 1 10" xfId="773" xr:uid="{00000000-0005-0000-0000-0000E7040000}"/>
    <cellStyle name="Heading 1 11" xfId="774" xr:uid="{00000000-0005-0000-0000-0000E8040000}"/>
    <cellStyle name="Heading 1 12" xfId="775" xr:uid="{00000000-0005-0000-0000-0000E9040000}"/>
    <cellStyle name="Heading 1 13" xfId="776" xr:uid="{00000000-0005-0000-0000-0000EA040000}"/>
    <cellStyle name="Heading 1 14" xfId="777" xr:uid="{00000000-0005-0000-0000-0000EB040000}"/>
    <cellStyle name="Heading 1 15" xfId="778" xr:uid="{00000000-0005-0000-0000-0000EC040000}"/>
    <cellStyle name="Heading 1 16" xfId="779" xr:uid="{00000000-0005-0000-0000-0000ED040000}"/>
    <cellStyle name="Heading 1 17" xfId="780" xr:uid="{00000000-0005-0000-0000-0000EE040000}"/>
    <cellStyle name="Heading 1 18" xfId="781" xr:uid="{00000000-0005-0000-0000-0000EF040000}"/>
    <cellStyle name="Heading 1 19" xfId="782" xr:uid="{00000000-0005-0000-0000-0000F0040000}"/>
    <cellStyle name="Heading 1 2" xfId="783" xr:uid="{00000000-0005-0000-0000-0000F1040000}"/>
    <cellStyle name="Heading 1 2 2" xfId="784" xr:uid="{00000000-0005-0000-0000-0000F2040000}"/>
    <cellStyle name="Heading 1 2 3" xfId="785" xr:uid="{00000000-0005-0000-0000-0000F3040000}"/>
    <cellStyle name="Heading 1 2 4" xfId="7590" xr:uid="{00000000-0005-0000-0000-0000F4040000}"/>
    <cellStyle name="Heading 1 3" xfId="786" xr:uid="{00000000-0005-0000-0000-0000F5040000}"/>
    <cellStyle name="Heading 1 4" xfId="787" xr:uid="{00000000-0005-0000-0000-0000F6040000}"/>
    <cellStyle name="Heading 1 5" xfId="788" xr:uid="{00000000-0005-0000-0000-0000F7040000}"/>
    <cellStyle name="Heading 1 6" xfId="789" xr:uid="{00000000-0005-0000-0000-0000F8040000}"/>
    <cellStyle name="Heading 1 7" xfId="790" xr:uid="{00000000-0005-0000-0000-0000F9040000}"/>
    <cellStyle name="Heading 1 8" xfId="791" xr:uid="{00000000-0005-0000-0000-0000FA040000}"/>
    <cellStyle name="Heading 1 9" xfId="792" xr:uid="{00000000-0005-0000-0000-0000FB040000}"/>
    <cellStyle name="Heading 2 10" xfId="793" xr:uid="{00000000-0005-0000-0000-0000FC040000}"/>
    <cellStyle name="Heading 2 11" xfId="794" xr:uid="{00000000-0005-0000-0000-0000FD040000}"/>
    <cellStyle name="Heading 2 12" xfId="795" xr:uid="{00000000-0005-0000-0000-0000FE040000}"/>
    <cellStyle name="Heading 2 13" xfId="796" xr:uid="{00000000-0005-0000-0000-0000FF040000}"/>
    <cellStyle name="Heading 2 14" xfId="797" xr:uid="{00000000-0005-0000-0000-000000050000}"/>
    <cellStyle name="Heading 2 15" xfId="798" xr:uid="{00000000-0005-0000-0000-000001050000}"/>
    <cellStyle name="Heading 2 16" xfId="799" xr:uid="{00000000-0005-0000-0000-000002050000}"/>
    <cellStyle name="Heading 2 17" xfId="800" xr:uid="{00000000-0005-0000-0000-000003050000}"/>
    <cellStyle name="Heading 2 18" xfId="801" xr:uid="{00000000-0005-0000-0000-000004050000}"/>
    <cellStyle name="Heading 2 19" xfId="802" xr:uid="{00000000-0005-0000-0000-000005050000}"/>
    <cellStyle name="Heading 2 2" xfId="803" xr:uid="{00000000-0005-0000-0000-000006050000}"/>
    <cellStyle name="Heading 2 2 2" xfId="804" xr:uid="{00000000-0005-0000-0000-000007050000}"/>
    <cellStyle name="Heading 2 2 3" xfId="805" xr:uid="{00000000-0005-0000-0000-000008050000}"/>
    <cellStyle name="Heading 2 2 4" xfId="7591" xr:uid="{00000000-0005-0000-0000-000009050000}"/>
    <cellStyle name="Heading 2 3" xfId="806" xr:uid="{00000000-0005-0000-0000-00000A050000}"/>
    <cellStyle name="Heading 2 4" xfId="807" xr:uid="{00000000-0005-0000-0000-00000B050000}"/>
    <cellStyle name="Heading 2 5" xfId="808" xr:uid="{00000000-0005-0000-0000-00000C050000}"/>
    <cellStyle name="Heading 2 6" xfId="809" xr:uid="{00000000-0005-0000-0000-00000D050000}"/>
    <cellStyle name="Heading 2 7" xfId="810" xr:uid="{00000000-0005-0000-0000-00000E050000}"/>
    <cellStyle name="Heading 2 8" xfId="811" xr:uid="{00000000-0005-0000-0000-00000F050000}"/>
    <cellStyle name="Heading 2 9" xfId="812" xr:uid="{00000000-0005-0000-0000-000010050000}"/>
    <cellStyle name="Heading 3 10" xfId="813" xr:uid="{00000000-0005-0000-0000-000011050000}"/>
    <cellStyle name="Heading 3 11" xfId="814" xr:uid="{00000000-0005-0000-0000-000012050000}"/>
    <cellStyle name="Heading 3 12" xfId="815" xr:uid="{00000000-0005-0000-0000-000013050000}"/>
    <cellStyle name="Heading 3 13" xfId="816" xr:uid="{00000000-0005-0000-0000-000014050000}"/>
    <cellStyle name="Heading 3 14" xfId="817" xr:uid="{00000000-0005-0000-0000-000015050000}"/>
    <cellStyle name="Heading 3 15" xfId="818" xr:uid="{00000000-0005-0000-0000-000016050000}"/>
    <cellStyle name="Heading 3 16" xfId="819" xr:uid="{00000000-0005-0000-0000-000017050000}"/>
    <cellStyle name="Heading 3 17" xfId="820" xr:uid="{00000000-0005-0000-0000-000018050000}"/>
    <cellStyle name="Heading 3 18" xfId="821" xr:uid="{00000000-0005-0000-0000-000019050000}"/>
    <cellStyle name="Heading 3 19" xfId="822" xr:uid="{00000000-0005-0000-0000-00001A050000}"/>
    <cellStyle name="Heading 3 2" xfId="823" xr:uid="{00000000-0005-0000-0000-00001B050000}"/>
    <cellStyle name="Heading 3 2 2" xfId="824" xr:uid="{00000000-0005-0000-0000-00001C050000}"/>
    <cellStyle name="Heading 3 2 3" xfId="825" xr:uid="{00000000-0005-0000-0000-00001D050000}"/>
    <cellStyle name="Heading 3 2 4" xfId="7592" xr:uid="{00000000-0005-0000-0000-00001E050000}"/>
    <cellStyle name="Heading 3 3" xfId="826" xr:uid="{00000000-0005-0000-0000-00001F050000}"/>
    <cellStyle name="Heading 3 4" xfId="827" xr:uid="{00000000-0005-0000-0000-000020050000}"/>
    <cellStyle name="Heading 3 5" xfId="828" xr:uid="{00000000-0005-0000-0000-000021050000}"/>
    <cellStyle name="Heading 3 6" xfId="829" xr:uid="{00000000-0005-0000-0000-000022050000}"/>
    <cellStyle name="Heading 3 7" xfId="830" xr:uid="{00000000-0005-0000-0000-000023050000}"/>
    <cellStyle name="Heading 3 8" xfId="831" xr:uid="{00000000-0005-0000-0000-000024050000}"/>
    <cellStyle name="Heading 3 9" xfId="832" xr:uid="{00000000-0005-0000-0000-000025050000}"/>
    <cellStyle name="Heading 4 10" xfId="833" xr:uid="{00000000-0005-0000-0000-000026050000}"/>
    <cellStyle name="Heading 4 11" xfId="834" xr:uid="{00000000-0005-0000-0000-000027050000}"/>
    <cellStyle name="Heading 4 12" xfId="835" xr:uid="{00000000-0005-0000-0000-000028050000}"/>
    <cellStyle name="Heading 4 13" xfId="836" xr:uid="{00000000-0005-0000-0000-000029050000}"/>
    <cellStyle name="Heading 4 14" xfId="837" xr:uid="{00000000-0005-0000-0000-00002A050000}"/>
    <cellStyle name="Heading 4 15" xfId="838" xr:uid="{00000000-0005-0000-0000-00002B050000}"/>
    <cellStyle name="Heading 4 16" xfId="839" xr:uid="{00000000-0005-0000-0000-00002C050000}"/>
    <cellStyle name="Heading 4 17" xfId="840" xr:uid="{00000000-0005-0000-0000-00002D050000}"/>
    <cellStyle name="Heading 4 18" xfId="841" xr:uid="{00000000-0005-0000-0000-00002E050000}"/>
    <cellStyle name="Heading 4 19" xfId="842" xr:uid="{00000000-0005-0000-0000-00002F050000}"/>
    <cellStyle name="Heading 4 2" xfId="843" xr:uid="{00000000-0005-0000-0000-000030050000}"/>
    <cellStyle name="Heading 4 2 2" xfId="844" xr:uid="{00000000-0005-0000-0000-000031050000}"/>
    <cellStyle name="Heading 4 2 3" xfId="845" xr:uid="{00000000-0005-0000-0000-000032050000}"/>
    <cellStyle name="Heading 4 2 4" xfId="7593" xr:uid="{00000000-0005-0000-0000-000033050000}"/>
    <cellStyle name="Heading 4 3" xfId="846" xr:uid="{00000000-0005-0000-0000-000034050000}"/>
    <cellStyle name="Heading 4 4" xfId="847" xr:uid="{00000000-0005-0000-0000-000035050000}"/>
    <cellStyle name="Heading 4 5" xfId="848" xr:uid="{00000000-0005-0000-0000-000036050000}"/>
    <cellStyle name="Heading 4 6" xfId="849" xr:uid="{00000000-0005-0000-0000-000037050000}"/>
    <cellStyle name="Heading 4 7" xfId="850" xr:uid="{00000000-0005-0000-0000-000038050000}"/>
    <cellStyle name="Heading 4 8" xfId="851" xr:uid="{00000000-0005-0000-0000-000039050000}"/>
    <cellStyle name="Heading 4 9" xfId="852" xr:uid="{00000000-0005-0000-0000-00003A050000}"/>
    <cellStyle name="Hyperlink" xfId="11087" builtinId="8"/>
    <cellStyle name="Hyperlink 2" xfId="853" xr:uid="{00000000-0005-0000-0000-00003C050000}"/>
    <cellStyle name="Hyperlink 2 2" xfId="7554" xr:uid="{00000000-0005-0000-0000-00003D050000}"/>
    <cellStyle name="Hyperlink 2 2 2" xfId="10789" xr:uid="{00000000-0005-0000-0000-00003E050000}"/>
    <cellStyle name="Hyperlink 2 3" xfId="7559" xr:uid="{00000000-0005-0000-0000-00003F050000}"/>
    <cellStyle name="Hyperlink 2 3 2" xfId="10790" xr:uid="{00000000-0005-0000-0000-000040050000}"/>
    <cellStyle name="Hyperlink 2 4" xfId="7595" xr:uid="{00000000-0005-0000-0000-000041050000}"/>
    <cellStyle name="Hyperlink 2 4 2" xfId="10791" xr:uid="{00000000-0005-0000-0000-000042050000}"/>
    <cellStyle name="Hyperlink 3" xfId="854" xr:uid="{00000000-0005-0000-0000-000043050000}"/>
    <cellStyle name="Hyperlink 3 2" xfId="10792" xr:uid="{00000000-0005-0000-0000-000044050000}"/>
    <cellStyle name="Hyperlink 4" xfId="7560" xr:uid="{00000000-0005-0000-0000-000045050000}"/>
    <cellStyle name="Hyperlink 4 2" xfId="7596" xr:uid="{00000000-0005-0000-0000-000046050000}"/>
    <cellStyle name="Hyperlink 4 3" xfId="10742" xr:uid="{00000000-0005-0000-0000-000047050000}"/>
    <cellStyle name="Hyperlink 5" xfId="7594" xr:uid="{00000000-0005-0000-0000-000048050000}"/>
    <cellStyle name="Hyperlink 5 2" xfId="10793" xr:uid="{00000000-0005-0000-0000-000049050000}"/>
    <cellStyle name="Input 10" xfId="855" xr:uid="{00000000-0005-0000-0000-00004A050000}"/>
    <cellStyle name="Input 10 2" xfId="8078" xr:uid="{00000000-0005-0000-0000-00004B050000}"/>
    <cellStyle name="Input 10 2 2" xfId="8079" xr:uid="{00000000-0005-0000-0000-00004C050000}"/>
    <cellStyle name="Input 10 2 3" xfId="8080" xr:uid="{00000000-0005-0000-0000-00004D050000}"/>
    <cellStyle name="Input 10 3" xfId="8081" xr:uid="{00000000-0005-0000-0000-00004E050000}"/>
    <cellStyle name="Input 10 3 2" xfId="8082" xr:uid="{00000000-0005-0000-0000-00004F050000}"/>
    <cellStyle name="Input 10 3 3" xfId="8083" xr:uid="{00000000-0005-0000-0000-000050050000}"/>
    <cellStyle name="Input 10 4" xfId="8084" xr:uid="{00000000-0005-0000-0000-000051050000}"/>
    <cellStyle name="Input 10 4 2" xfId="8085" xr:uid="{00000000-0005-0000-0000-000052050000}"/>
    <cellStyle name="Input 10 4 3" xfId="8086" xr:uid="{00000000-0005-0000-0000-000053050000}"/>
    <cellStyle name="Input 10 5" xfId="8087" xr:uid="{00000000-0005-0000-0000-000054050000}"/>
    <cellStyle name="Input 10 5 2" xfId="8088" xr:uid="{00000000-0005-0000-0000-000055050000}"/>
    <cellStyle name="Input 10 5 3" xfId="8089" xr:uid="{00000000-0005-0000-0000-000056050000}"/>
    <cellStyle name="Input 10 6" xfId="8090" xr:uid="{00000000-0005-0000-0000-000057050000}"/>
    <cellStyle name="Input 10 6 2" xfId="8091" xr:uid="{00000000-0005-0000-0000-000058050000}"/>
    <cellStyle name="Input 10 6 3" xfId="8092" xr:uid="{00000000-0005-0000-0000-000059050000}"/>
    <cellStyle name="Input 10 7" xfId="8093" xr:uid="{00000000-0005-0000-0000-00005A050000}"/>
    <cellStyle name="Input 10 7 2" xfId="8094" xr:uid="{00000000-0005-0000-0000-00005B050000}"/>
    <cellStyle name="Input 10 7 3" xfId="8095" xr:uid="{00000000-0005-0000-0000-00005C050000}"/>
    <cellStyle name="Input 10 8" xfId="8096" xr:uid="{00000000-0005-0000-0000-00005D050000}"/>
    <cellStyle name="Input 10 8 2" xfId="8097" xr:uid="{00000000-0005-0000-0000-00005E050000}"/>
    <cellStyle name="Input 10 8 3" xfId="8098" xr:uid="{00000000-0005-0000-0000-00005F050000}"/>
    <cellStyle name="Input 11" xfId="856" xr:uid="{00000000-0005-0000-0000-000060050000}"/>
    <cellStyle name="Input 11 2" xfId="8099" xr:uid="{00000000-0005-0000-0000-000061050000}"/>
    <cellStyle name="Input 11 2 2" xfId="8100" xr:uid="{00000000-0005-0000-0000-000062050000}"/>
    <cellStyle name="Input 11 2 3" xfId="8101" xr:uid="{00000000-0005-0000-0000-000063050000}"/>
    <cellStyle name="Input 11 3" xfId="8102" xr:uid="{00000000-0005-0000-0000-000064050000}"/>
    <cellStyle name="Input 11 3 2" xfId="8103" xr:uid="{00000000-0005-0000-0000-000065050000}"/>
    <cellStyle name="Input 11 3 3" xfId="8104" xr:uid="{00000000-0005-0000-0000-000066050000}"/>
    <cellStyle name="Input 11 4" xfId="8105" xr:uid="{00000000-0005-0000-0000-000067050000}"/>
    <cellStyle name="Input 11 4 2" xfId="8106" xr:uid="{00000000-0005-0000-0000-000068050000}"/>
    <cellStyle name="Input 11 4 3" xfId="8107" xr:uid="{00000000-0005-0000-0000-000069050000}"/>
    <cellStyle name="Input 11 5" xfId="8108" xr:uid="{00000000-0005-0000-0000-00006A050000}"/>
    <cellStyle name="Input 11 5 2" xfId="8109" xr:uid="{00000000-0005-0000-0000-00006B050000}"/>
    <cellStyle name="Input 11 5 3" xfId="8110" xr:uid="{00000000-0005-0000-0000-00006C050000}"/>
    <cellStyle name="Input 11 6" xfId="8111" xr:uid="{00000000-0005-0000-0000-00006D050000}"/>
    <cellStyle name="Input 11 6 2" xfId="8112" xr:uid="{00000000-0005-0000-0000-00006E050000}"/>
    <cellStyle name="Input 11 6 3" xfId="8113" xr:uid="{00000000-0005-0000-0000-00006F050000}"/>
    <cellStyle name="Input 11 7" xfId="8114" xr:uid="{00000000-0005-0000-0000-000070050000}"/>
    <cellStyle name="Input 11 7 2" xfId="8115" xr:uid="{00000000-0005-0000-0000-000071050000}"/>
    <cellStyle name="Input 11 7 3" xfId="8116" xr:uid="{00000000-0005-0000-0000-000072050000}"/>
    <cellStyle name="Input 11 8" xfId="8117" xr:uid="{00000000-0005-0000-0000-000073050000}"/>
    <cellStyle name="Input 11 8 2" xfId="8118" xr:uid="{00000000-0005-0000-0000-000074050000}"/>
    <cellStyle name="Input 11 8 3" xfId="8119" xr:uid="{00000000-0005-0000-0000-000075050000}"/>
    <cellStyle name="Input 12" xfId="857" xr:uid="{00000000-0005-0000-0000-000076050000}"/>
    <cellStyle name="Input 12 2" xfId="8120" xr:uid="{00000000-0005-0000-0000-000077050000}"/>
    <cellStyle name="Input 12 2 2" xfId="8121" xr:uid="{00000000-0005-0000-0000-000078050000}"/>
    <cellStyle name="Input 12 2 3" xfId="8122" xr:uid="{00000000-0005-0000-0000-000079050000}"/>
    <cellStyle name="Input 12 3" xfId="8123" xr:uid="{00000000-0005-0000-0000-00007A050000}"/>
    <cellStyle name="Input 12 3 2" xfId="8124" xr:uid="{00000000-0005-0000-0000-00007B050000}"/>
    <cellStyle name="Input 12 3 3" xfId="8125" xr:uid="{00000000-0005-0000-0000-00007C050000}"/>
    <cellStyle name="Input 12 4" xfId="8126" xr:uid="{00000000-0005-0000-0000-00007D050000}"/>
    <cellStyle name="Input 12 4 2" xfId="8127" xr:uid="{00000000-0005-0000-0000-00007E050000}"/>
    <cellStyle name="Input 12 4 3" xfId="8128" xr:uid="{00000000-0005-0000-0000-00007F050000}"/>
    <cellStyle name="Input 12 5" xfId="8129" xr:uid="{00000000-0005-0000-0000-000080050000}"/>
    <cellStyle name="Input 12 5 2" xfId="8130" xr:uid="{00000000-0005-0000-0000-000081050000}"/>
    <cellStyle name="Input 12 5 3" xfId="8131" xr:uid="{00000000-0005-0000-0000-000082050000}"/>
    <cellStyle name="Input 12 6" xfId="8132" xr:uid="{00000000-0005-0000-0000-000083050000}"/>
    <cellStyle name="Input 12 6 2" xfId="8133" xr:uid="{00000000-0005-0000-0000-000084050000}"/>
    <cellStyle name="Input 12 6 3" xfId="8134" xr:uid="{00000000-0005-0000-0000-000085050000}"/>
    <cellStyle name="Input 12 7" xfId="8135" xr:uid="{00000000-0005-0000-0000-000086050000}"/>
    <cellStyle name="Input 12 7 2" xfId="8136" xr:uid="{00000000-0005-0000-0000-000087050000}"/>
    <cellStyle name="Input 12 7 3" xfId="8137" xr:uid="{00000000-0005-0000-0000-000088050000}"/>
    <cellStyle name="Input 12 8" xfId="8138" xr:uid="{00000000-0005-0000-0000-000089050000}"/>
    <cellStyle name="Input 12 8 2" xfId="8139" xr:uid="{00000000-0005-0000-0000-00008A050000}"/>
    <cellStyle name="Input 12 8 3" xfId="8140" xr:uid="{00000000-0005-0000-0000-00008B050000}"/>
    <cellStyle name="Input 13" xfId="858" xr:uid="{00000000-0005-0000-0000-00008C050000}"/>
    <cellStyle name="Input 13 2" xfId="8141" xr:uid="{00000000-0005-0000-0000-00008D050000}"/>
    <cellStyle name="Input 13 2 2" xfId="8142" xr:uid="{00000000-0005-0000-0000-00008E050000}"/>
    <cellStyle name="Input 13 2 3" xfId="8143" xr:uid="{00000000-0005-0000-0000-00008F050000}"/>
    <cellStyle name="Input 13 3" xfId="8144" xr:uid="{00000000-0005-0000-0000-000090050000}"/>
    <cellStyle name="Input 13 3 2" xfId="8145" xr:uid="{00000000-0005-0000-0000-000091050000}"/>
    <cellStyle name="Input 13 3 3" xfId="8146" xr:uid="{00000000-0005-0000-0000-000092050000}"/>
    <cellStyle name="Input 13 4" xfId="8147" xr:uid="{00000000-0005-0000-0000-000093050000}"/>
    <cellStyle name="Input 13 4 2" xfId="8148" xr:uid="{00000000-0005-0000-0000-000094050000}"/>
    <cellStyle name="Input 13 4 3" xfId="8149" xr:uid="{00000000-0005-0000-0000-000095050000}"/>
    <cellStyle name="Input 13 5" xfId="8150" xr:uid="{00000000-0005-0000-0000-000096050000}"/>
    <cellStyle name="Input 13 5 2" xfId="8151" xr:uid="{00000000-0005-0000-0000-000097050000}"/>
    <cellStyle name="Input 13 5 3" xfId="8152" xr:uid="{00000000-0005-0000-0000-000098050000}"/>
    <cellStyle name="Input 13 6" xfId="8153" xr:uid="{00000000-0005-0000-0000-000099050000}"/>
    <cellStyle name="Input 13 6 2" xfId="8154" xr:uid="{00000000-0005-0000-0000-00009A050000}"/>
    <cellStyle name="Input 13 6 3" xfId="8155" xr:uid="{00000000-0005-0000-0000-00009B050000}"/>
    <cellStyle name="Input 13 7" xfId="8156" xr:uid="{00000000-0005-0000-0000-00009C050000}"/>
    <cellStyle name="Input 13 7 2" xfId="8157" xr:uid="{00000000-0005-0000-0000-00009D050000}"/>
    <cellStyle name="Input 13 7 3" xfId="8158" xr:uid="{00000000-0005-0000-0000-00009E050000}"/>
    <cellStyle name="Input 13 8" xfId="8159" xr:uid="{00000000-0005-0000-0000-00009F050000}"/>
    <cellStyle name="Input 13 8 2" xfId="8160" xr:uid="{00000000-0005-0000-0000-0000A0050000}"/>
    <cellStyle name="Input 13 8 3" xfId="8161" xr:uid="{00000000-0005-0000-0000-0000A1050000}"/>
    <cellStyle name="Input 14" xfId="859" xr:uid="{00000000-0005-0000-0000-0000A2050000}"/>
    <cellStyle name="Input 14 2" xfId="8162" xr:uid="{00000000-0005-0000-0000-0000A3050000}"/>
    <cellStyle name="Input 14 2 2" xfId="8163" xr:uid="{00000000-0005-0000-0000-0000A4050000}"/>
    <cellStyle name="Input 14 2 3" xfId="8164" xr:uid="{00000000-0005-0000-0000-0000A5050000}"/>
    <cellStyle name="Input 14 3" xfId="8165" xr:uid="{00000000-0005-0000-0000-0000A6050000}"/>
    <cellStyle name="Input 14 3 2" xfId="8166" xr:uid="{00000000-0005-0000-0000-0000A7050000}"/>
    <cellStyle name="Input 14 3 3" xfId="8167" xr:uid="{00000000-0005-0000-0000-0000A8050000}"/>
    <cellStyle name="Input 14 4" xfId="8168" xr:uid="{00000000-0005-0000-0000-0000A9050000}"/>
    <cellStyle name="Input 14 4 2" xfId="8169" xr:uid="{00000000-0005-0000-0000-0000AA050000}"/>
    <cellStyle name="Input 14 4 3" xfId="8170" xr:uid="{00000000-0005-0000-0000-0000AB050000}"/>
    <cellStyle name="Input 14 5" xfId="8171" xr:uid="{00000000-0005-0000-0000-0000AC050000}"/>
    <cellStyle name="Input 14 5 2" xfId="8172" xr:uid="{00000000-0005-0000-0000-0000AD050000}"/>
    <cellStyle name="Input 14 5 3" xfId="8173" xr:uid="{00000000-0005-0000-0000-0000AE050000}"/>
    <cellStyle name="Input 14 6" xfId="8174" xr:uid="{00000000-0005-0000-0000-0000AF050000}"/>
    <cellStyle name="Input 14 6 2" xfId="8175" xr:uid="{00000000-0005-0000-0000-0000B0050000}"/>
    <cellStyle name="Input 14 6 3" xfId="8176" xr:uid="{00000000-0005-0000-0000-0000B1050000}"/>
    <cellStyle name="Input 14 7" xfId="8177" xr:uid="{00000000-0005-0000-0000-0000B2050000}"/>
    <cellStyle name="Input 14 7 2" xfId="8178" xr:uid="{00000000-0005-0000-0000-0000B3050000}"/>
    <cellStyle name="Input 14 7 3" xfId="8179" xr:uid="{00000000-0005-0000-0000-0000B4050000}"/>
    <cellStyle name="Input 14 8" xfId="8180" xr:uid="{00000000-0005-0000-0000-0000B5050000}"/>
    <cellStyle name="Input 14 8 2" xfId="8181" xr:uid="{00000000-0005-0000-0000-0000B6050000}"/>
    <cellStyle name="Input 14 8 3" xfId="8182" xr:uid="{00000000-0005-0000-0000-0000B7050000}"/>
    <cellStyle name="Input 15" xfId="860" xr:uid="{00000000-0005-0000-0000-0000B8050000}"/>
    <cellStyle name="Input 15 2" xfId="8183" xr:uid="{00000000-0005-0000-0000-0000B9050000}"/>
    <cellStyle name="Input 15 2 2" xfId="8184" xr:uid="{00000000-0005-0000-0000-0000BA050000}"/>
    <cellStyle name="Input 15 2 3" xfId="8185" xr:uid="{00000000-0005-0000-0000-0000BB050000}"/>
    <cellStyle name="Input 15 3" xfId="8186" xr:uid="{00000000-0005-0000-0000-0000BC050000}"/>
    <cellStyle name="Input 15 3 2" xfId="8187" xr:uid="{00000000-0005-0000-0000-0000BD050000}"/>
    <cellStyle name="Input 15 3 3" xfId="8188" xr:uid="{00000000-0005-0000-0000-0000BE050000}"/>
    <cellStyle name="Input 15 4" xfId="8189" xr:uid="{00000000-0005-0000-0000-0000BF050000}"/>
    <cellStyle name="Input 15 4 2" xfId="8190" xr:uid="{00000000-0005-0000-0000-0000C0050000}"/>
    <cellStyle name="Input 15 4 3" xfId="8191" xr:uid="{00000000-0005-0000-0000-0000C1050000}"/>
    <cellStyle name="Input 15 5" xfId="8192" xr:uid="{00000000-0005-0000-0000-0000C2050000}"/>
    <cellStyle name="Input 15 5 2" xfId="8193" xr:uid="{00000000-0005-0000-0000-0000C3050000}"/>
    <cellStyle name="Input 15 5 3" xfId="8194" xr:uid="{00000000-0005-0000-0000-0000C4050000}"/>
    <cellStyle name="Input 15 6" xfId="8195" xr:uid="{00000000-0005-0000-0000-0000C5050000}"/>
    <cellStyle name="Input 15 6 2" xfId="8196" xr:uid="{00000000-0005-0000-0000-0000C6050000}"/>
    <cellStyle name="Input 15 6 3" xfId="8197" xr:uid="{00000000-0005-0000-0000-0000C7050000}"/>
    <cellStyle name="Input 15 7" xfId="8198" xr:uid="{00000000-0005-0000-0000-0000C8050000}"/>
    <cellStyle name="Input 15 7 2" xfId="8199" xr:uid="{00000000-0005-0000-0000-0000C9050000}"/>
    <cellStyle name="Input 15 7 3" xfId="8200" xr:uid="{00000000-0005-0000-0000-0000CA050000}"/>
    <cellStyle name="Input 15 8" xfId="8201" xr:uid="{00000000-0005-0000-0000-0000CB050000}"/>
    <cellStyle name="Input 15 8 2" xfId="8202" xr:uid="{00000000-0005-0000-0000-0000CC050000}"/>
    <cellStyle name="Input 15 8 3" xfId="8203" xr:uid="{00000000-0005-0000-0000-0000CD050000}"/>
    <cellStyle name="Input 16" xfId="861" xr:uid="{00000000-0005-0000-0000-0000CE050000}"/>
    <cellStyle name="Input 16 2" xfId="8204" xr:uid="{00000000-0005-0000-0000-0000CF050000}"/>
    <cellStyle name="Input 16 2 2" xfId="8205" xr:uid="{00000000-0005-0000-0000-0000D0050000}"/>
    <cellStyle name="Input 16 2 3" xfId="8206" xr:uid="{00000000-0005-0000-0000-0000D1050000}"/>
    <cellStyle name="Input 16 3" xfId="8207" xr:uid="{00000000-0005-0000-0000-0000D2050000}"/>
    <cellStyle name="Input 16 3 2" xfId="8208" xr:uid="{00000000-0005-0000-0000-0000D3050000}"/>
    <cellStyle name="Input 16 3 3" xfId="8209" xr:uid="{00000000-0005-0000-0000-0000D4050000}"/>
    <cellStyle name="Input 16 4" xfId="8210" xr:uid="{00000000-0005-0000-0000-0000D5050000}"/>
    <cellStyle name="Input 16 4 2" xfId="8211" xr:uid="{00000000-0005-0000-0000-0000D6050000}"/>
    <cellStyle name="Input 16 4 3" xfId="8212" xr:uid="{00000000-0005-0000-0000-0000D7050000}"/>
    <cellStyle name="Input 16 5" xfId="8213" xr:uid="{00000000-0005-0000-0000-0000D8050000}"/>
    <cellStyle name="Input 16 5 2" xfId="8214" xr:uid="{00000000-0005-0000-0000-0000D9050000}"/>
    <cellStyle name="Input 16 5 3" xfId="8215" xr:uid="{00000000-0005-0000-0000-0000DA050000}"/>
    <cellStyle name="Input 16 6" xfId="8216" xr:uid="{00000000-0005-0000-0000-0000DB050000}"/>
    <cellStyle name="Input 16 6 2" xfId="8217" xr:uid="{00000000-0005-0000-0000-0000DC050000}"/>
    <cellStyle name="Input 16 6 3" xfId="8218" xr:uid="{00000000-0005-0000-0000-0000DD050000}"/>
    <cellStyle name="Input 16 7" xfId="8219" xr:uid="{00000000-0005-0000-0000-0000DE050000}"/>
    <cellStyle name="Input 16 7 2" xfId="8220" xr:uid="{00000000-0005-0000-0000-0000DF050000}"/>
    <cellStyle name="Input 16 7 3" xfId="8221" xr:uid="{00000000-0005-0000-0000-0000E0050000}"/>
    <cellStyle name="Input 16 8" xfId="8222" xr:uid="{00000000-0005-0000-0000-0000E1050000}"/>
    <cellStyle name="Input 16 8 2" xfId="8223" xr:uid="{00000000-0005-0000-0000-0000E2050000}"/>
    <cellStyle name="Input 16 8 3" xfId="8224" xr:uid="{00000000-0005-0000-0000-0000E3050000}"/>
    <cellStyle name="Input 17" xfId="862" xr:uid="{00000000-0005-0000-0000-0000E4050000}"/>
    <cellStyle name="Input 17 2" xfId="8225" xr:uid="{00000000-0005-0000-0000-0000E5050000}"/>
    <cellStyle name="Input 17 2 2" xfId="8226" xr:uid="{00000000-0005-0000-0000-0000E6050000}"/>
    <cellStyle name="Input 17 2 3" xfId="8227" xr:uid="{00000000-0005-0000-0000-0000E7050000}"/>
    <cellStyle name="Input 17 3" xfId="8228" xr:uid="{00000000-0005-0000-0000-0000E8050000}"/>
    <cellStyle name="Input 17 3 2" xfId="8229" xr:uid="{00000000-0005-0000-0000-0000E9050000}"/>
    <cellStyle name="Input 17 3 3" xfId="8230" xr:uid="{00000000-0005-0000-0000-0000EA050000}"/>
    <cellStyle name="Input 17 4" xfId="8231" xr:uid="{00000000-0005-0000-0000-0000EB050000}"/>
    <cellStyle name="Input 17 4 2" xfId="8232" xr:uid="{00000000-0005-0000-0000-0000EC050000}"/>
    <cellStyle name="Input 17 4 3" xfId="8233" xr:uid="{00000000-0005-0000-0000-0000ED050000}"/>
    <cellStyle name="Input 17 5" xfId="8234" xr:uid="{00000000-0005-0000-0000-0000EE050000}"/>
    <cellStyle name="Input 17 5 2" xfId="8235" xr:uid="{00000000-0005-0000-0000-0000EF050000}"/>
    <cellStyle name="Input 17 5 3" xfId="8236" xr:uid="{00000000-0005-0000-0000-0000F0050000}"/>
    <cellStyle name="Input 17 6" xfId="8237" xr:uid="{00000000-0005-0000-0000-0000F1050000}"/>
    <cellStyle name="Input 17 6 2" xfId="8238" xr:uid="{00000000-0005-0000-0000-0000F2050000}"/>
    <cellStyle name="Input 17 6 3" xfId="8239" xr:uid="{00000000-0005-0000-0000-0000F3050000}"/>
    <cellStyle name="Input 17 7" xfId="8240" xr:uid="{00000000-0005-0000-0000-0000F4050000}"/>
    <cellStyle name="Input 17 7 2" xfId="8241" xr:uid="{00000000-0005-0000-0000-0000F5050000}"/>
    <cellStyle name="Input 17 7 3" xfId="8242" xr:uid="{00000000-0005-0000-0000-0000F6050000}"/>
    <cellStyle name="Input 17 8" xfId="8243" xr:uid="{00000000-0005-0000-0000-0000F7050000}"/>
    <cellStyle name="Input 17 8 2" xfId="8244" xr:uid="{00000000-0005-0000-0000-0000F8050000}"/>
    <cellStyle name="Input 17 8 3" xfId="8245" xr:uid="{00000000-0005-0000-0000-0000F9050000}"/>
    <cellStyle name="Input 18" xfId="863" xr:uid="{00000000-0005-0000-0000-0000FA050000}"/>
    <cellStyle name="Input 18 2" xfId="8246" xr:uid="{00000000-0005-0000-0000-0000FB050000}"/>
    <cellStyle name="Input 18 2 2" xfId="8247" xr:uid="{00000000-0005-0000-0000-0000FC050000}"/>
    <cellStyle name="Input 18 2 3" xfId="8248" xr:uid="{00000000-0005-0000-0000-0000FD050000}"/>
    <cellStyle name="Input 18 3" xfId="8249" xr:uid="{00000000-0005-0000-0000-0000FE050000}"/>
    <cellStyle name="Input 18 3 2" xfId="8250" xr:uid="{00000000-0005-0000-0000-0000FF050000}"/>
    <cellStyle name="Input 18 3 3" xfId="8251" xr:uid="{00000000-0005-0000-0000-000000060000}"/>
    <cellStyle name="Input 18 4" xfId="8252" xr:uid="{00000000-0005-0000-0000-000001060000}"/>
    <cellStyle name="Input 18 4 2" xfId="8253" xr:uid="{00000000-0005-0000-0000-000002060000}"/>
    <cellStyle name="Input 18 4 3" xfId="8254" xr:uid="{00000000-0005-0000-0000-000003060000}"/>
    <cellStyle name="Input 18 5" xfId="8255" xr:uid="{00000000-0005-0000-0000-000004060000}"/>
    <cellStyle name="Input 18 5 2" xfId="8256" xr:uid="{00000000-0005-0000-0000-000005060000}"/>
    <cellStyle name="Input 18 5 3" xfId="8257" xr:uid="{00000000-0005-0000-0000-000006060000}"/>
    <cellStyle name="Input 18 6" xfId="8258" xr:uid="{00000000-0005-0000-0000-000007060000}"/>
    <cellStyle name="Input 18 6 2" xfId="8259" xr:uid="{00000000-0005-0000-0000-000008060000}"/>
    <cellStyle name="Input 18 6 3" xfId="8260" xr:uid="{00000000-0005-0000-0000-000009060000}"/>
    <cellStyle name="Input 18 7" xfId="8261" xr:uid="{00000000-0005-0000-0000-00000A060000}"/>
    <cellStyle name="Input 18 7 2" xfId="8262" xr:uid="{00000000-0005-0000-0000-00000B060000}"/>
    <cellStyle name="Input 18 7 3" xfId="8263" xr:uid="{00000000-0005-0000-0000-00000C060000}"/>
    <cellStyle name="Input 18 8" xfId="8264" xr:uid="{00000000-0005-0000-0000-00000D060000}"/>
    <cellStyle name="Input 18 8 2" xfId="8265" xr:uid="{00000000-0005-0000-0000-00000E060000}"/>
    <cellStyle name="Input 18 8 3" xfId="8266" xr:uid="{00000000-0005-0000-0000-00000F060000}"/>
    <cellStyle name="Input 19" xfId="864" xr:uid="{00000000-0005-0000-0000-000010060000}"/>
    <cellStyle name="Input 19 2" xfId="8267" xr:uid="{00000000-0005-0000-0000-000011060000}"/>
    <cellStyle name="Input 19 2 2" xfId="8268" xr:uid="{00000000-0005-0000-0000-000012060000}"/>
    <cellStyle name="Input 19 2 3" xfId="8269" xr:uid="{00000000-0005-0000-0000-000013060000}"/>
    <cellStyle name="Input 19 3" xfId="8270" xr:uid="{00000000-0005-0000-0000-000014060000}"/>
    <cellStyle name="Input 19 3 2" xfId="8271" xr:uid="{00000000-0005-0000-0000-000015060000}"/>
    <cellStyle name="Input 19 3 3" xfId="8272" xr:uid="{00000000-0005-0000-0000-000016060000}"/>
    <cellStyle name="Input 19 4" xfId="8273" xr:uid="{00000000-0005-0000-0000-000017060000}"/>
    <cellStyle name="Input 19 4 2" xfId="8274" xr:uid="{00000000-0005-0000-0000-000018060000}"/>
    <cellStyle name="Input 19 4 3" xfId="8275" xr:uid="{00000000-0005-0000-0000-000019060000}"/>
    <cellStyle name="Input 19 5" xfId="8276" xr:uid="{00000000-0005-0000-0000-00001A060000}"/>
    <cellStyle name="Input 19 5 2" xfId="8277" xr:uid="{00000000-0005-0000-0000-00001B060000}"/>
    <cellStyle name="Input 19 5 3" xfId="8278" xr:uid="{00000000-0005-0000-0000-00001C060000}"/>
    <cellStyle name="Input 19 6" xfId="8279" xr:uid="{00000000-0005-0000-0000-00001D060000}"/>
    <cellStyle name="Input 19 6 2" xfId="8280" xr:uid="{00000000-0005-0000-0000-00001E060000}"/>
    <cellStyle name="Input 19 6 3" xfId="8281" xr:uid="{00000000-0005-0000-0000-00001F060000}"/>
    <cellStyle name="Input 19 7" xfId="8282" xr:uid="{00000000-0005-0000-0000-000020060000}"/>
    <cellStyle name="Input 19 7 2" xfId="8283" xr:uid="{00000000-0005-0000-0000-000021060000}"/>
    <cellStyle name="Input 19 7 3" xfId="8284" xr:uid="{00000000-0005-0000-0000-000022060000}"/>
    <cellStyle name="Input 19 8" xfId="8285" xr:uid="{00000000-0005-0000-0000-000023060000}"/>
    <cellStyle name="Input 19 8 2" xfId="8286" xr:uid="{00000000-0005-0000-0000-000024060000}"/>
    <cellStyle name="Input 19 8 3" xfId="8287" xr:uid="{00000000-0005-0000-0000-000025060000}"/>
    <cellStyle name="Input 2" xfId="865" xr:uid="{00000000-0005-0000-0000-000026060000}"/>
    <cellStyle name="Input 2 10" xfId="8288" xr:uid="{00000000-0005-0000-0000-000027060000}"/>
    <cellStyle name="Input 2 10 2" xfId="8289" xr:uid="{00000000-0005-0000-0000-000028060000}"/>
    <cellStyle name="Input 2 10 3" xfId="8290" xr:uid="{00000000-0005-0000-0000-000029060000}"/>
    <cellStyle name="Input 2 2" xfId="866" xr:uid="{00000000-0005-0000-0000-00002A060000}"/>
    <cellStyle name="Input 2 2 2" xfId="8291" xr:uid="{00000000-0005-0000-0000-00002B060000}"/>
    <cellStyle name="Input 2 2 2 2" xfId="8292" xr:uid="{00000000-0005-0000-0000-00002C060000}"/>
    <cellStyle name="Input 2 2 2 3" xfId="8293" xr:uid="{00000000-0005-0000-0000-00002D060000}"/>
    <cellStyle name="Input 2 2 3" xfId="8294" xr:uid="{00000000-0005-0000-0000-00002E060000}"/>
    <cellStyle name="Input 2 2 3 2" xfId="8295" xr:uid="{00000000-0005-0000-0000-00002F060000}"/>
    <cellStyle name="Input 2 2 3 3" xfId="8296" xr:uid="{00000000-0005-0000-0000-000030060000}"/>
    <cellStyle name="Input 2 2 4" xfId="8297" xr:uid="{00000000-0005-0000-0000-000031060000}"/>
    <cellStyle name="Input 2 2 4 2" xfId="8298" xr:uid="{00000000-0005-0000-0000-000032060000}"/>
    <cellStyle name="Input 2 2 4 3" xfId="8299" xr:uid="{00000000-0005-0000-0000-000033060000}"/>
    <cellStyle name="Input 2 2 5" xfId="8300" xr:uid="{00000000-0005-0000-0000-000034060000}"/>
    <cellStyle name="Input 2 2 5 2" xfId="8301" xr:uid="{00000000-0005-0000-0000-000035060000}"/>
    <cellStyle name="Input 2 2 5 3" xfId="8302" xr:uid="{00000000-0005-0000-0000-000036060000}"/>
    <cellStyle name="Input 2 2 6" xfId="8303" xr:uid="{00000000-0005-0000-0000-000037060000}"/>
    <cellStyle name="Input 2 2 6 2" xfId="8304" xr:uid="{00000000-0005-0000-0000-000038060000}"/>
    <cellStyle name="Input 2 2 6 3" xfId="8305" xr:uid="{00000000-0005-0000-0000-000039060000}"/>
    <cellStyle name="Input 2 2 7" xfId="8306" xr:uid="{00000000-0005-0000-0000-00003A060000}"/>
    <cellStyle name="Input 2 2 7 2" xfId="8307" xr:uid="{00000000-0005-0000-0000-00003B060000}"/>
    <cellStyle name="Input 2 2 7 3" xfId="8308" xr:uid="{00000000-0005-0000-0000-00003C060000}"/>
    <cellStyle name="Input 2 2 8" xfId="8309" xr:uid="{00000000-0005-0000-0000-00003D060000}"/>
    <cellStyle name="Input 2 2 8 2" xfId="8310" xr:uid="{00000000-0005-0000-0000-00003E060000}"/>
    <cellStyle name="Input 2 2 8 3" xfId="8311" xr:uid="{00000000-0005-0000-0000-00003F060000}"/>
    <cellStyle name="Input 2 3" xfId="867" xr:uid="{00000000-0005-0000-0000-000040060000}"/>
    <cellStyle name="Input 2 3 2" xfId="8312" xr:uid="{00000000-0005-0000-0000-000041060000}"/>
    <cellStyle name="Input 2 3 2 2" xfId="8313" xr:uid="{00000000-0005-0000-0000-000042060000}"/>
    <cellStyle name="Input 2 3 2 3" xfId="8314" xr:uid="{00000000-0005-0000-0000-000043060000}"/>
    <cellStyle name="Input 2 3 3" xfId="8315" xr:uid="{00000000-0005-0000-0000-000044060000}"/>
    <cellStyle name="Input 2 3 3 2" xfId="8316" xr:uid="{00000000-0005-0000-0000-000045060000}"/>
    <cellStyle name="Input 2 3 3 3" xfId="8317" xr:uid="{00000000-0005-0000-0000-000046060000}"/>
    <cellStyle name="Input 2 3 4" xfId="8318" xr:uid="{00000000-0005-0000-0000-000047060000}"/>
    <cellStyle name="Input 2 3 4 2" xfId="8319" xr:uid="{00000000-0005-0000-0000-000048060000}"/>
    <cellStyle name="Input 2 3 4 3" xfId="8320" xr:uid="{00000000-0005-0000-0000-000049060000}"/>
    <cellStyle name="Input 2 3 5" xfId="8321" xr:uid="{00000000-0005-0000-0000-00004A060000}"/>
    <cellStyle name="Input 2 3 5 2" xfId="8322" xr:uid="{00000000-0005-0000-0000-00004B060000}"/>
    <cellStyle name="Input 2 3 5 3" xfId="8323" xr:uid="{00000000-0005-0000-0000-00004C060000}"/>
    <cellStyle name="Input 2 3 6" xfId="8324" xr:uid="{00000000-0005-0000-0000-00004D060000}"/>
    <cellStyle name="Input 2 3 6 2" xfId="8325" xr:uid="{00000000-0005-0000-0000-00004E060000}"/>
    <cellStyle name="Input 2 3 6 3" xfId="8326" xr:uid="{00000000-0005-0000-0000-00004F060000}"/>
    <cellStyle name="Input 2 3 7" xfId="8327" xr:uid="{00000000-0005-0000-0000-000050060000}"/>
    <cellStyle name="Input 2 3 7 2" xfId="8328" xr:uid="{00000000-0005-0000-0000-000051060000}"/>
    <cellStyle name="Input 2 3 7 3" xfId="8329" xr:uid="{00000000-0005-0000-0000-000052060000}"/>
    <cellStyle name="Input 2 3 8" xfId="8330" xr:uid="{00000000-0005-0000-0000-000053060000}"/>
    <cellStyle name="Input 2 3 8 2" xfId="8331" xr:uid="{00000000-0005-0000-0000-000054060000}"/>
    <cellStyle name="Input 2 3 8 3" xfId="8332" xr:uid="{00000000-0005-0000-0000-000055060000}"/>
    <cellStyle name="Input 2 4" xfId="7597" xr:uid="{00000000-0005-0000-0000-000056060000}"/>
    <cellStyle name="Input 2 4 2" xfId="8334" xr:uid="{00000000-0005-0000-0000-000057060000}"/>
    <cellStyle name="Input 2 4 3" xfId="8335" xr:uid="{00000000-0005-0000-0000-000058060000}"/>
    <cellStyle name="Input 2 4 4" xfId="8333" xr:uid="{00000000-0005-0000-0000-000059060000}"/>
    <cellStyle name="Input 2 5" xfId="8336" xr:uid="{00000000-0005-0000-0000-00005A060000}"/>
    <cellStyle name="Input 2 5 2" xfId="8337" xr:uid="{00000000-0005-0000-0000-00005B060000}"/>
    <cellStyle name="Input 2 5 3" xfId="8338" xr:uid="{00000000-0005-0000-0000-00005C060000}"/>
    <cellStyle name="Input 2 6" xfId="8339" xr:uid="{00000000-0005-0000-0000-00005D060000}"/>
    <cellStyle name="Input 2 6 2" xfId="8340" xr:uid="{00000000-0005-0000-0000-00005E060000}"/>
    <cellStyle name="Input 2 6 3" xfId="8341" xr:uid="{00000000-0005-0000-0000-00005F060000}"/>
    <cellStyle name="Input 2 7" xfId="8342" xr:uid="{00000000-0005-0000-0000-000060060000}"/>
    <cellStyle name="Input 2 7 2" xfId="8343" xr:uid="{00000000-0005-0000-0000-000061060000}"/>
    <cellStyle name="Input 2 7 3" xfId="8344" xr:uid="{00000000-0005-0000-0000-000062060000}"/>
    <cellStyle name="Input 2 8" xfId="8345" xr:uid="{00000000-0005-0000-0000-000063060000}"/>
    <cellStyle name="Input 2 8 2" xfId="8346" xr:uid="{00000000-0005-0000-0000-000064060000}"/>
    <cellStyle name="Input 2 8 3" xfId="8347" xr:uid="{00000000-0005-0000-0000-000065060000}"/>
    <cellStyle name="Input 2 9" xfId="8348" xr:uid="{00000000-0005-0000-0000-000066060000}"/>
    <cellStyle name="Input 2 9 2" xfId="8349" xr:uid="{00000000-0005-0000-0000-000067060000}"/>
    <cellStyle name="Input 2 9 3" xfId="8350" xr:uid="{00000000-0005-0000-0000-000068060000}"/>
    <cellStyle name="Input 3" xfId="868" xr:uid="{00000000-0005-0000-0000-000069060000}"/>
    <cellStyle name="Input 3 2" xfId="8351" xr:uid="{00000000-0005-0000-0000-00006A060000}"/>
    <cellStyle name="Input 3 2 2" xfId="8352" xr:uid="{00000000-0005-0000-0000-00006B060000}"/>
    <cellStyle name="Input 3 2 3" xfId="8353" xr:uid="{00000000-0005-0000-0000-00006C060000}"/>
    <cellStyle name="Input 3 3" xfId="8354" xr:uid="{00000000-0005-0000-0000-00006D060000}"/>
    <cellStyle name="Input 3 3 2" xfId="8355" xr:uid="{00000000-0005-0000-0000-00006E060000}"/>
    <cellStyle name="Input 3 3 3" xfId="8356" xr:uid="{00000000-0005-0000-0000-00006F060000}"/>
    <cellStyle name="Input 3 4" xfId="8357" xr:uid="{00000000-0005-0000-0000-000070060000}"/>
    <cellStyle name="Input 3 4 2" xfId="8358" xr:uid="{00000000-0005-0000-0000-000071060000}"/>
    <cellStyle name="Input 3 4 3" xfId="8359" xr:uid="{00000000-0005-0000-0000-000072060000}"/>
    <cellStyle name="Input 3 5" xfId="8360" xr:uid="{00000000-0005-0000-0000-000073060000}"/>
    <cellStyle name="Input 3 5 2" xfId="8361" xr:uid="{00000000-0005-0000-0000-000074060000}"/>
    <cellStyle name="Input 3 5 3" xfId="8362" xr:uid="{00000000-0005-0000-0000-000075060000}"/>
    <cellStyle name="Input 3 6" xfId="8363" xr:uid="{00000000-0005-0000-0000-000076060000}"/>
    <cellStyle name="Input 3 6 2" xfId="8364" xr:uid="{00000000-0005-0000-0000-000077060000}"/>
    <cellStyle name="Input 3 6 3" xfId="8365" xr:uid="{00000000-0005-0000-0000-000078060000}"/>
    <cellStyle name="Input 3 7" xfId="8366" xr:uid="{00000000-0005-0000-0000-000079060000}"/>
    <cellStyle name="Input 3 7 2" xfId="8367" xr:uid="{00000000-0005-0000-0000-00007A060000}"/>
    <cellStyle name="Input 3 7 3" xfId="8368" xr:uid="{00000000-0005-0000-0000-00007B060000}"/>
    <cellStyle name="Input 3 8" xfId="8369" xr:uid="{00000000-0005-0000-0000-00007C060000}"/>
    <cellStyle name="Input 3 8 2" xfId="8370" xr:uid="{00000000-0005-0000-0000-00007D060000}"/>
    <cellStyle name="Input 3 8 3" xfId="8371" xr:uid="{00000000-0005-0000-0000-00007E060000}"/>
    <cellStyle name="Input 4" xfId="869" xr:uid="{00000000-0005-0000-0000-00007F060000}"/>
    <cellStyle name="Input 4 2" xfId="8372" xr:uid="{00000000-0005-0000-0000-000080060000}"/>
    <cellStyle name="Input 4 2 2" xfId="8373" xr:uid="{00000000-0005-0000-0000-000081060000}"/>
    <cellStyle name="Input 4 2 3" xfId="8374" xr:uid="{00000000-0005-0000-0000-000082060000}"/>
    <cellStyle name="Input 4 3" xfId="8375" xr:uid="{00000000-0005-0000-0000-000083060000}"/>
    <cellStyle name="Input 4 3 2" xfId="8376" xr:uid="{00000000-0005-0000-0000-000084060000}"/>
    <cellStyle name="Input 4 3 3" xfId="8377" xr:uid="{00000000-0005-0000-0000-000085060000}"/>
    <cellStyle name="Input 4 4" xfId="8378" xr:uid="{00000000-0005-0000-0000-000086060000}"/>
    <cellStyle name="Input 4 4 2" xfId="8379" xr:uid="{00000000-0005-0000-0000-000087060000}"/>
    <cellStyle name="Input 4 4 3" xfId="8380" xr:uid="{00000000-0005-0000-0000-000088060000}"/>
    <cellStyle name="Input 4 5" xfId="8381" xr:uid="{00000000-0005-0000-0000-000089060000}"/>
    <cellStyle name="Input 4 5 2" xfId="8382" xr:uid="{00000000-0005-0000-0000-00008A060000}"/>
    <cellStyle name="Input 4 5 3" xfId="8383" xr:uid="{00000000-0005-0000-0000-00008B060000}"/>
    <cellStyle name="Input 4 6" xfId="8384" xr:uid="{00000000-0005-0000-0000-00008C060000}"/>
    <cellStyle name="Input 4 6 2" xfId="8385" xr:uid="{00000000-0005-0000-0000-00008D060000}"/>
    <cellStyle name="Input 4 6 3" xfId="8386" xr:uid="{00000000-0005-0000-0000-00008E060000}"/>
    <cellStyle name="Input 4 7" xfId="8387" xr:uid="{00000000-0005-0000-0000-00008F060000}"/>
    <cellStyle name="Input 4 7 2" xfId="8388" xr:uid="{00000000-0005-0000-0000-000090060000}"/>
    <cellStyle name="Input 4 7 3" xfId="8389" xr:uid="{00000000-0005-0000-0000-000091060000}"/>
    <cellStyle name="Input 4 8" xfId="8390" xr:uid="{00000000-0005-0000-0000-000092060000}"/>
    <cellStyle name="Input 4 8 2" xfId="8391" xr:uid="{00000000-0005-0000-0000-000093060000}"/>
    <cellStyle name="Input 4 8 3" xfId="8392" xr:uid="{00000000-0005-0000-0000-000094060000}"/>
    <cellStyle name="Input 5" xfId="870" xr:uid="{00000000-0005-0000-0000-000095060000}"/>
    <cellStyle name="Input 5 2" xfId="8393" xr:uid="{00000000-0005-0000-0000-000096060000}"/>
    <cellStyle name="Input 5 2 2" xfId="8394" xr:uid="{00000000-0005-0000-0000-000097060000}"/>
    <cellStyle name="Input 5 2 3" xfId="8395" xr:uid="{00000000-0005-0000-0000-000098060000}"/>
    <cellStyle name="Input 5 3" xfId="8396" xr:uid="{00000000-0005-0000-0000-000099060000}"/>
    <cellStyle name="Input 5 3 2" xfId="8397" xr:uid="{00000000-0005-0000-0000-00009A060000}"/>
    <cellStyle name="Input 5 3 3" xfId="8398" xr:uid="{00000000-0005-0000-0000-00009B060000}"/>
    <cellStyle name="Input 5 4" xfId="8399" xr:uid="{00000000-0005-0000-0000-00009C060000}"/>
    <cellStyle name="Input 5 4 2" xfId="8400" xr:uid="{00000000-0005-0000-0000-00009D060000}"/>
    <cellStyle name="Input 5 4 3" xfId="8401" xr:uid="{00000000-0005-0000-0000-00009E060000}"/>
    <cellStyle name="Input 5 5" xfId="8402" xr:uid="{00000000-0005-0000-0000-00009F060000}"/>
    <cellStyle name="Input 5 5 2" xfId="8403" xr:uid="{00000000-0005-0000-0000-0000A0060000}"/>
    <cellStyle name="Input 5 5 3" xfId="8404" xr:uid="{00000000-0005-0000-0000-0000A1060000}"/>
    <cellStyle name="Input 5 6" xfId="8405" xr:uid="{00000000-0005-0000-0000-0000A2060000}"/>
    <cellStyle name="Input 5 6 2" xfId="8406" xr:uid="{00000000-0005-0000-0000-0000A3060000}"/>
    <cellStyle name="Input 5 6 3" xfId="8407" xr:uid="{00000000-0005-0000-0000-0000A4060000}"/>
    <cellStyle name="Input 5 7" xfId="8408" xr:uid="{00000000-0005-0000-0000-0000A5060000}"/>
    <cellStyle name="Input 5 7 2" xfId="8409" xr:uid="{00000000-0005-0000-0000-0000A6060000}"/>
    <cellStyle name="Input 5 7 3" xfId="8410" xr:uid="{00000000-0005-0000-0000-0000A7060000}"/>
    <cellStyle name="Input 5 8" xfId="8411" xr:uid="{00000000-0005-0000-0000-0000A8060000}"/>
    <cellStyle name="Input 5 8 2" xfId="8412" xr:uid="{00000000-0005-0000-0000-0000A9060000}"/>
    <cellStyle name="Input 5 8 3" xfId="8413" xr:uid="{00000000-0005-0000-0000-0000AA060000}"/>
    <cellStyle name="Input 6" xfId="871" xr:uid="{00000000-0005-0000-0000-0000AB060000}"/>
    <cellStyle name="Input 6 2" xfId="8414" xr:uid="{00000000-0005-0000-0000-0000AC060000}"/>
    <cellStyle name="Input 6 2 2" xfId="8415" xr:uid="{00000000-0005-0000-0000-0000AD060000}"/>
    <cellStyle name="Input 6 2 3" xfId="8416" xr:uid="{00000000-0005-0000-0000-0000AE060000}"/>
    <cellStyle name="Input 6 3" xfId="8417" xr:uid="{00000000-0005-0000-0000-0000AF060000}"/>
    <cellStyle name="Input 6 3 2" xfId="8418" xr:uid="{00000000-0005-0000-0000-0000B0060000}"/>
    <cellStyle name="Input 6 3 3" xfId="8419" xr:uid="{00000000-0005-0000-0000-0000B1060000}"/>
    <cellStyle name="Input 6 4" xfId="8420" xr:uid="{00000000-0005-0000-0000-0000B2060000}"/>
    <cellStyle name="Input 6 4 2" xfId="8421" xr:uid="{00000000-0005-0000-0000-0000B3060000}"/>
    <cellStyle name="Input 6 4 3" xfId="8422" xr:uid="{00000000-0005-0000-0000-0000B4060000}"/>
    <cellStyle name="Input 6 5" xfId="8423" xr:uid="{00000000-0005-0000-0000-0000B5060000}"/>
    <cellStyle name="Input 6 5 2" xfId="8424" xr:uid="{00000000-0005-0000-0000-0000B6060000}"/>
    <cellStyle name="Input 6 5 3" xfId="8425" xr:uid="{00000000-0005-0000-0000-0000B7060000}"/>
    <cellStyle name="Input 6 6" xfId="8426" xr:uid="{00000000-0005-0000-0000-0000B8060000}"/>
    <cellStyle name="Input 6 6 2" xfId="8427" xr:uid="{00000000-0005-0000-0000-0000B9060000}"/>
    <cellStyle name="Input 6 6 3" xfId="8428" xr:uid="{00000000-0005-0000-0000-0000BA060000}"/>
    <cellStyle name="Input 6 7" xfId="8429" xr:uid="{00000000-0005-0000-0000-0000BB060000}"/>
    <cellStyle name="Input 6 7 2" xfId="8430" xr:uid="{00000000-0005-0000-0000-0000BC060000}"/>
    <cellStyle name="Input 6 7 3" xfId="8431" xr:uid="{00000000-0005-0000-0000-0000BD060000}"/>
    <cellStyle name="Input 6 8" xfId="8432" xr:uid="{00000000-0005-0000-0000-0000BE060000}"/>
    <cellStyle name="Input 6 8 2" xfId="8433" xr:uid="{00000000-0005-0000-0000-0000BF060000}"/>
    <cellStyle name="Input 6 8 3" xfId="8434" xr:uid="{00000000-0005-0000-0000-0000C0060000}"/>
    <cellStyle name="Input 7" xfId="872" xr:uid="{00000000-0005-0000-0000-0000C1060000}"/>
    <cellStyle name="Input 7 2" xfId="8435" xr:uid="{00000000-0005-0000-0000-0000C2060000}"/>
    <cellStyle name="Input 7 2 2" xfId="8436" xr:uid="{00000000-0005-0000-0000-0000C3060000}"/>
    <cellStyle name="Input 7 2 3" xfId="8437" xr:uid="{00000000-0005-0000-0000-0000C4060000}"/>
    <cellStyle name="Input 7 3" xfId="8438" xr:uid="{00000000-0005-0000-0000-0000C5060000}"/>
    <cellStyle name="Input 7 3 2" xfId="8439" xr:uid="{00000000-0005-0000-0000-0000C6060000}"/>
    <cellStyle name="Input 7 3 3" xfId="8440" xr:uid="{00000000-0005-0000-0000-0000C7060000}"/>
    <cellStyle name="Input 7 4" xfId="8441" xr:uid="{00000000-0005-0000-0000-0000C8060000}"/>
    <cellStyle name="Input 7 4 2" xfId="8442" xr:uid="{00000000-0005-0000-0000-0000C9060000}"/>
    <cellStyle name="Input 7 4 3" xfId="8443" xr:uid="{00000000-0005-0000-0000-0000CA060000}"/>
    <cellStyle name="Input 7 5" xfId="8444" xr:uid="{00000000-0005-0000-0000-0000CB060000}"/>
    <cellStyle name="Input 7 5 2" xfId="8445" xr:uid="{00000000-0005-0000-0000-0000CC060000}"/>
    <cellStyle name="Input 7 5 3" xfId="8446" xr:uid="{00000000-0005-0000-0000-0000CD060000}"/>
    <cellStyle name="Input 7 6" xfId="8447" xr:uid="{00000000-0005-0000-0000-0000CE060000}"/>
    <cellStyle name="Input 7 6 2" xfId="8448" xr:uid="{00000000-0005-0000-0000-0000CF060000}"/>
    <cellStyle name="Input 7 6 3" xfId="8449" xr:uid="{00000000-0005-0000-0000-0000D0060000}"/>
    <cellStyle name="Input 7 7" xfId="8450" xr:uid="{00000000-0005-0000-0000-0000D1060000}"/>
    <cellStyle name="Input 7 7 2" xfId="8451" xr:uid="{00000000-0005-0000-0000-0000D2060000}"/>
    <cellStyle name="Input 7 7 3" xfId="8452" xr:uid="{00000000-0005-0000-0000-0000D3060000}"/>
    <cellStyle name="Input 7 8" xfId="8453" xr:uid="{00000000-0005-0000-0000-0000D4060000}"/>
    <cellStyle name="Input 7 8 2" xfId="8454" xr:uid="{00000000-0005-0000-0000-0000D5060000}"/>
    <cellStyle name="Input 7 8 3" xfId="8455" xr:uid="{00000000-0005-0000-0000-0000D6060000}"/>
    <cellStyle name="Input 8" xfId="873" xr:uid="{00000000-0005-0000-0000-0000D7060000}"/>
    <cellStyle name="Input 8 2" xfId="8456" xr:uid="{00000000-0005-0000-0000-0000D8060000}"/>
    <cellStyle name="Input 8 2 2" xfId="8457" xr:uid="{00000000-0005-0000-0000-0000D9060000}"/>
    <cellStyle name="Input 8 2 3" xfId="8458" xr:uid="{00000000-0005-0000-0000-0000DA060000}"/>
    <cellStyle name="Input 8 3" xfId="8459" xr:uid="{00000000-0005-0000-0000-0000DB060000}"/>
    <cellStyle name="Input 8 3 2" xfId="8460" xr:uid="{00000000-0005-0000-0000-0000DC060000}"/>
    <cellStyle name="Input 8 3 3" xfId="8461" xr:uid="{00000000-0005-0000-0000-0000DD060000}"/>
    <cellStyle name="Input 8 4" xfId="8462" xr:uid="{00000000-0005-0000-0000-0000DE060000}"/>
    <cellStyle name="Input 8 4 2" xfId="8463" xr:uid="{00000000-0005-0000-0000-0000DF060000}"/>
    <cellStyle name="Input 8 4 3" xfId="8464" xr:uid="{00000000-0005-0000-0000-0000E0060000}"/>
    <cellStyle name="Input 8 5" xfId="8465" xr:uid="{00000000-0005-0000-0000-0000E1060000}"/>
    <cellStyle name="Input 8 5 2" xfId="8466" xr:uid="{00000000-0005-0000-0000-0000E2060000}"/>
    <cellStyle name="Input 8 5 3" xfId="8467" xr:uid="{00000000-0005-0000-0000-0000E3060000}"/>
    <cellStyle name="Input 8 6" xfId="8468" xr:uid="{00000000-0005-0000-0000-0000E4060000}"/>
    <cellStyle name="Input 8 6 2" xfId="8469" xr:uid="{00000000-0005-0000-0000-0000E5060000}"/>
    <cellStyle name="Input 8 6 3" xfId="8470" xr:uid="{00000000-0005-0000-0000-0000E6060000}"/>
    <cellStyle name="Input 8 7" xfId="8471" xr:uid="{00000000-0005-0000-0000-0000E7060000}"/>
    <cellStyle name="Input 8 7 2" xfId="8472" xr:uid="{00000000-0005-0000-0000-0000E8060000}"/>
    <cellStyle name="Input 8 7 3" xfId="8473" xr:uid="{00000000-0005-0000-0000-0000E9060000}"/>
    <cellStyle name="Input 8 8" xfId="8474" xr:uid="{00000000-0005-0000-0000-0000EA060000}"/>
    <cellStyle name="Input 8 8 2" xfId="8475" xr:uid="{00000000-0005-0000-0000-0000EB060000}"/>
    <cellStyle name="Input 8 8 3" xfId="8476" xr:uid="{00000000-0005-0000-0000-0000EC060000}"/>
    <cellStyle name="Input 9" xfId="874" xr:uid="{00000000-0005-0000-0000-0000ED060000}"/>
    <cellStyle name="Input 9 2" xfId="8477" xr:uid="{00000000-0005-0000-0000-0000EE060000}"/>
    <cellStyle name="Input 9 2 2" xfId="8478" xr:uid="{00000000-0005-0000-0000-0000EF060000}"/>
    <cellStyle name="Input 9 2 3" xfId="8479" xr:uid="{00000000-0005-0000-0000-0000F0060000}"/>
    <cellStyle name="Input 9 3" xfId="8480" xr:uid="{00000000-0005-0000-0000-0000F1060000}"/>
    <cellStyle name="Input 9 3 2" xfId="8481" xr:uid="{00000000-0005-0000-0000-0000F2060000}"/>
    <cellStyle name="Input 9 3 3" xfId="8482" xr:uid="{00000000-0005-0000-0000-0000F3060000}"/>
    <cellStyle name="Input 9 4" xfId="8483" xr:uid="{00000000-0005-0000-0000-0000F4060000}"/>
    <cellStyle name="Input 9 4 2" xfId="8484" xr:uid="{00000000-0005-0000-0000-0000F5060000}"/>
    <cellStyle name="Input 9 4 3" xfId="8485" xr:uid="{00000000-0005-0000-0000-0000F6060000}"/>
    <cellStyle name="Input 9 5" xfId="8486" xr:uid="{00000000-0005-0000-0000-0000F7060000}"/>
    <cellStyle name="Input 9 5 2" xfId="8487" xr:uid="{00000000-0005-0000-0000-0000F8060000}"/>
    <cellStyle name="Input 9 5 3" xfId="8488" xr:uid="{00000000-0005-0000-0000-0000F9060000}"/>
    <cellStyle name="Input 9 6" xfId="8489" xr:uid="{00000000-0005-0000-0000-0000FA060000}"/>
    <cellStyle name="Input 9 6 2" xfId="8490" xr:uid="{00000000-0005-0000-0000-0000FB060000}"/>
    <cellStyle name="Input 9 6 3" xfId="8491" xr:uid="{00000000-0005-0000-0000-0000FC060000}"/>
    <cellStyle name="Input 9 7" xfId="8492" xr:uid="{00000000-0005-0000-0000-0000FD060000}"/>
    <cellStyle name="Input 9 7 2" xfId="8493" xr:uid="{00000000-0005-0000-0000-0000FE060000}"/>
    <cellStyle name="Input 9 7 3" xfId="8494" xr:uid="{00000000-0005-0000-0000-0000FF060000}"/>
    <cellStyle name="Input 9 8" xfId="8495" xr:uid="{00000000-0005-0000-0000-000000070000}"/>
    <cellStyle name="Input 9 8 2" xfId="8496" xr:uid="{00000000-0005-0000-0000-000001070000}"/>
    <cellStyle name="Input 9 8 3" xfId="8497" xr:uid="{00000000-0005-0000-0000-000002070000}"/>
    <cellStyle name="Linked Cell 10" xfId="875" xr:uid="{00000000-0005-0000-0000-000003070000}"/>
    <cellStyle name="Linked Cell 11" xfId="876" xr:uid="{00000000-0005-0000-0000-000004070000}"/>
    <cellStyle name="Linked Cell 12" xfId="877" xr:uid="{00000000-0005-0000-0000-000005070000}"/>
    <cellStyle name="Linked Cell 13" xfId="878" xr:uid="{00000000-0005-0000-0000-000006070000}"/>
    <cellStyle name="Linked Cell 14" xfId="879" xr:uid="{00000000-0005-0000-0000-000007070000}"/>
    <cellStyle name="Linked Cell 15" xfId="880" xr:uid="{00000000-0005-0000-0000-000008070000}"/>
    <cellStyle name="Linked Cell 16" xfId="881" xr:uid="{00000000-0005-0000-0000-000009070000}"/>
    <cellStyle name="Linked Cell 17" xfId="882" xr:uid="{00000000-0005-0000-0000-00000A070000}"/>
    <cellStyle name="Linked Cell 18" xfId="883" xr:uid="{00000000-0005-0000-0000-00000B070000}"/>
    <cellStyle name="Linked Cell 19" xfId="884" xr:uid="{00000000-0005-0000-0000-00000C070000}"/>
    <cellStyle name="Linked Cell 2" xfId="885" xr:uid="{00000000-0005-0000-0000-00000D070000}"/>
    <cellStyle name="Linked Cell 2 2" xfId="886" xr:uid="{00000000-0005-0000-0000-00000E070000}"/>
    <cellStyle name="Linked Cell 2 3" xfId="887" xr:uid="{00000000-0005-0000-0000-00000F070000}"/>
    <cellStyle name="Linked Cell 3" xfId="888" xr:uid="{00000000-0005-0000-0000-000010070000}"/>
    <cellStyle name="Linked Cell 4" xfId="889" xr:uid="{00000000-0005-0000-0000-000011070000}"/>
    <cellStyle name="Linked Cell 5" xfId="890" xr:uid="{00000000-0005-0000-0000-000012070000}"/>
    <cellStyle name="Linked Cell 6" xfId="891" xr:uid="{00000000-0005-0000-0000-000013070000}"/>
    <cellStyle name="Linked Cell 7" xfId="892" xr:uid="{00000000-0005-0000-0000-000014070000}"/>
    <cellStyle name="Linked Cell 8" xfId="893" xr:uid="{00000000-0005-0000-0000-000015070000}"/>
    <cellStyle name="Linked Cell 9" xfId="894" xr:uid="{00000000-0005-0000-0000-000016070000}"/>
    <cellStyle name="Multiple" xfId="895" xr:uid="{00000000-0005-0000-0000-000017070000}"/>
    <cellStyle name="Neutral 10" xfId="896" xr:uid="{00000000-0005-0000-0000-000018070000}"/>
    <cellStyle name="Neutral 11" xfId="897" xr:uid="{00000000-0005-0000-0000-000019070000}"/>
    <cellStyle name="Neutral 12" xfId="898" xr:uid="{00000000-0005-0000-0000-00001A070000}"/>
    <cellStyle name="Neutral 13" xfId="899" xr:uid="{00000000-0005-0000-0000-00001B070000}"/>
    <cellStyle name="Neutral 14" xfId="900" xr:uid="{00000000-0005-0000-0000-00001C070000}"/>
    <cellStyle name="Neutral 15" xfId="901" xr:uid="{00000000-0005-0000-0000-00001D070000}"/>
    <cellStyle name="Neutral 16" xfId="902" xr:uid="{00000000-0005-0000-0000-00001E070000}"/>
    <cellStyle name="Neutral 17" xfId="903" xr:uid="{00000000-0005-0000-0000-00001F070000}"/>
    <cellStyle name="Neutral 18" xfId="904" xr:uid="{00000000-0005-0000-0000-000020070000}"/>
    <cellStyle name="Neutral 19" xfId="905" xr:uid="{00000000-0005-0000-0000-000021070000}"/>
    <cellStyle name="Neutral 2" xfId="906" xr:uid="{00000000-0005-0000-0000-000022070000}"/>
    <cellStyle name="Neutral 2 2" xfId="907" xr:uid="{00000000-0005-0000-0000-000023070000}"/>
    <cellStyle name="Neutral 2 3" xfId="908" xr:uid="{00000000-0005-0000-0000-000024070000}"/>
    <cellStyle name="Neutral 3" xfId="909" xr:uid="{00000000-0005-0000-0000-000025070000}"/>
    <cellStyle name="Neutral 4" xfId="910" xr:uid="{00000000-0005-0000-0000-000026070000}"/>
    <cellStyle name="Neutral 5" xfId="911" xr:uid="{00000000-0005-0000-0000-000027070000}"/>
    <cellStyle name="Neutral 6" xfId="912" xr:uid="{00000000-0005-0000-0000-000028070000}"/>
    <cellStyle name="Neutral 7" xfId="913" xr:uid="{00000000-0005-0000-0000-000029070000}"/>
    <cellStyle name="Neutral 8" xfId="914" xr:uid="{00000000-0005-0000-0000-00002A070000}"/>
    <cellStyle name="Neutral 9" xfId="915" xr:uid="{00000000-0005-0000-0000-00002B070000}"/>
    <cellStyle name="Normal" xfId="0" builtinId="0"/>
    <cellStyle name="Normal 10" xfId="13" xr:uid="{00000000-0005-0000-0000-00002D070000}"/>
    <cellStyle name="Normal 10 2" xfId="7551" xr:uid="{00000000-0005-0000-0000-00002E070000}"/>
    <cellStyle name="Normal 10 3" xfId="10794" xr:uid="{00000000-0005-0000-0000-00002F070000}"/>
    <cellStyle name="Normal 11" xfId="14" xr:uid="{00000000-0005-0000-0000-000030070000}"/>
    <cellStyle name="Normal 11 2" xfId="65" xr:uid="{00000000-0005-0000-0000-000031070000}"/>
    <cellStyle name="Normal 11 2 2" xfId="10795" xr:uid="{00000000-0005-0000-0000-000032070000}"/>
    <cellStyle name="Normal 11 3" xfId="7598" xr:uid="{00000000-0005-0000-0000-000033070000}"/>
    <cellStyle name="Normal 12" xfId="31" xr:uid="{00000000-0005-0000-0000-000034070000}"/>
    <cellStyle name="Normal 12 2" xfId="7599" xr:uid="{00000000-0005-0000-0000-000035070000}"/>
    <cellStyle name="Normal 12 2 2" xfId="10797" xr:uid="{00000000-0005-0000-0000-000036070000}"/>
    <cellStyle name="Normal 12 3" xfId="8498" xr:uid="{00000000-0005-0000-0000-000037070000}"/>
    <cellStyle name="Normal 12 4" xfId="10796" xr:uid="{00000000-0005-0000-0000-000038070000}"/>
    <cellStyle name="Normal 13" xfId="32" xr:uid="{00000000-0005-0000-0000-000039070000}"/>
    <cellStyle name="Normal 13 2" xfId="7601" xr:uid="{00000000-0005-0000-0000-00003A070000}"/>
    <cellStyle name="Normal 13 2 2" xfId="10798" xr:uid="{00000000-0005-0000-0000-00003B070000}"/>
    <cellStyle name="Normal 13 3" xfId="7600" xr:uid="{00000000-0005-0000-0000-00003C070000}"/>
    <cellStyle name="Normal 13 3 2" xfId="10799" xr:uid="{00000000-0005-0000-0000-00003D070000}"/>
    <cellStyle name="Normal 14" xfId="33" xr:uid="{00000000-0005-0000-0000-00003E070000}"/>
    <cellStyle name="Normal 14 2" xfId="8499" xr:uid="{00000000-0005-0000-0000-00003F070000}"/>
    <cellStyle name="Normal 14 2 2" xfId="10801" xr:uid="{00000000-0005-0000-0000-000040070000}"/>
    <cellStyle name="Normal 14 3" xfId="10802" xr:uid="{00000000-0005-0000-0000-000041070000}"/>
    <cellStyle name="Normal 14 4" xfId="10800" xr:uid="{00000000-0005-0000-0000-000042070000}"/>
    <cellStyle name="Normal 15" xfId="34" xr:uid="{00000000-0005-0000-0000-000043070000}"/>
    <cellStyle name="Normal 15 2" xfId="8500" xr:uid="{00000000-0005-0000-0000-000044070000}"/>
    <cellStyle name="Normal 15 2 2" xfId="10804" xr:uid="{00000000-0005-0000-0000-000045070000}"/>
    <cellStyle name="Normal 15 3" xfId="10805" xr:uid="{00000000-0005-0000-0000-000046070000}"/>
    <cellStyle name="Normal 15 4" xfId="10803" xr:uid="{00000000-0005-0000-0000-000047070000}"/>
    <cellStyle name="Normal 16" xfId="35" xr:uid="{00000000-0005-0000-0000-000048070000}"/>
    <cellStyle name="Normal 16 2" xfId="66" xr:uid="{00000000-0005-0000-0000-000049070000}"/>
    <cellStyle name="Normal 16 2 2" xfId="7555" xr:uid="{00000000-0005-0000-0000-00004A070000}"/>
    <cellStyle name="Normal 16 2 2 2" xfId="10806" xr:uid="{00000000-0005-0000-0000-00004B070000}"/>
    <cellStyle name="Normal 16 2 2 3" xfId="10729" xr:uid="{00000000-0005-0000-0000-00004C070000}"/>
    <cellStyle name="Normal 16 2 3" xfId="8501" xr:uid="{00000000-0005-0000-0000-00004D070000}"/>
    <cellStyle name="Normal 16 2 4" xfId="10807" xr:uid="{00000000-0005-0000-0000-00004E070000}"/>
    <cellStyle name="Normal 16 2 5" xfId="11084" xr:uid="{00000000-0005-0000-0000-00004F070000}"/>
    <cellStyle name="Normal 16 3" xfId="8502" xr:uid="{00000000-0005-0000-0000-000050070000}"/>
    <cellStyle name="Normal 17" xfId="36" xr:uid="{00000000-0005-0000-0000-000051070000}"/>
    <cellStyle name="Normal 17 2" xfId="8503" xr:uid="{00000000-0005-0000-0000-000052070000}"/>
    <cellStyle name="Normal 18" xfId="37" xr:uid="{00000000-0005-0000-0000-000053070000}"/>
    <cellStyle name="Normal 18 2" xfId="8504" xr:uid="{00000000-0005-0000-0000-000054070000}"/>
    <cellStyle name="Normal 19" xfId="38" xr:uid="{00000000-0005-0000-0000-000055070000}"/>
    <cellStyle name="Normal 19 2" xfId="8505" xr:uid="{00000000-0005-0000-0000-000056070000}"/>
    <cellStyle name="Normal 2" xfId="5" xr:uid="{00000000-0005-0000-0000-000057070000}"/>
    <cellStyle name="Normal 2 10" xfId="39" xr:uid="{00000000-0005-0000-0000-000058070000}"/>
    <cellStyle name="Normal 2 10 10" xfId="916" xr:uid="{00000000-0005-0000-0000-000059070000}"/>
    <cellStyle name="Normal 2 10 10 2" xfId="917" xr:uid="{00000000-0005-0000-0000-00005A070000}"/>
    <cellStyle name="Normal 2 10 10 3" xfId="918" xr:uid="{00000000-0005-0000-0000-00005B070000}"/>
    <cellStyle name="Normal 2 10 11" xfId="919" xr:uid="{00000000-0005-0000-0000-00005C070000}"/>
    <cellStyle name="Normal 2 10 11 2" xfId="920" xr:uid="{00000000-0005-0000-0000-00005D070000}"/>
    <cellStyle name="Normal 2 10 11 3" xfId="921" xr:uid="{00000000-0005-0000-0000-00005E070000}"/>
    <cellStyle name="Normal 2 10 12" xfId="922" xr:uid="{00000000-0005-0000-0000-00005F070000}"/>
    <cellStyle name="Normal 2 10 12 2" xfId="923" xr:uid="{00000000-0005-0000-0000-000060070000}"/>
    <cellStyle name="Normal 2 10 12 3" xfId="924" xr:uid="{00000000-0005-0000-0000-000061070000}"/>
    <cellStyle name="Normal 2 10 13" xfId="925" xr:uid="{00000000-0005-0000-0000-000062070000}"/>
    <cellStyle name="Normal 2 10 13 2" xfId="926" xr:uid="{00000000-0005-0000-0000-000063070000}"/>
    <cellStyle name="Normal 2 10 13 3" xfId="927" xr:uid="{00000000-0005-0000-0000-000064070000}"/>
    <cellStyle name="Normal 2 10 14" xfId="928" xr:uid="{00000000-0005-0000-0000-000065070000}"/>
    <cellStyle name="Normal 2 10 14 2" xfId="929" xr:uid="{00000000-0005-0000-0000-000066070000}"/>
    <cellStyle name="Normal 2 10 14 3" xfId="930" xr:uid="{00000000-0005-0000-0000-000067070000}"/>
    <cellStyle name="Normal 2 10 15" xfId="931" xr:uid="{00000000-0005-0000-0000-000068070000}"/>
    <cellStyle name="Normal 2 10 15 2" xfId="932" xr:uid="{00000000-0005-0000-0000-000069070000}"/>
    <cellStyle name="Normal 2 10 15 3" xfId="933" xr:uid="{00000000-0005-0000-0000-00006A070000}"/>
    <cellStyle name="Normal 2 10 16" xfId="934" xr:uid="{00000000-0005-0000-0000-00006B070000}"/>
    <cellStyle name="Normal 2 10 16 2" xfId="935" xr:uid="{00000000-0005-0000-0000-00006C070000}"/>
    <cellStyle name="Normal 2 10 16 3" xfId="936" xr:uid="{00000000-0005-0000-0000-00006D070000}"/>
    <cellStyle name="Normal 2 10 17" xfId="937" xr:uid="{00000000-0005-0000-0000-00006E070000}"/>
    <cellStyle name="Normal 2 10 17 2" xfId="938" xr:uid="{00000000-0005-0000-0000-00006F070000}"/>
    <cellStyle name="Normal 2 10 17 3" xfId="939" xr:uid="{00000000-0005-0000-0000-000070070000}"/>
    <cellStyle name="Normal 2 10 18" xfId="940" xr:uid="{00000000-0005-0000-0000-000071070000}"/>
    <cellStyle name="Normal 2 10 18 2" xfId="941" xr:uid="{00000000-0005-0000-0000-000072070000}"/>
    <cellStyle name="Normal 2 10 18 3" xfId="942" xr:uid="{00000000-0005-0000-0000-000073070000}"/>
    <cellStyle name="Normal 2 10 19" xfId="943" xr:uid="{00000000-0005-0000-0000-000074070000}"/>
    <cellStyle name="Normal 2 10 19 2" xfId="944" xr:uid="{00000000-0005-0000-0000-000075070000}"/>
    <cellStyle name="Normal 2 10 19 3" xfId="945" xr:uid="{00000000-0005-0000-0000-000076070000}"/>
    <cellStyle name="Normal 2 10 2" xfId="946" xr:uid="{00000000-0005-0000-0000-000077070000}"/>
    <cellStyle name="Normal 2 10 2 2" xfId="947" xr:uid="{00000000-0005-0000-0000-000078070000}"/>
    <cellStyle name="Normal 2 10 2 3" xfId="948" xr:uid="{00000000-0005-0000-0000-000079070000}"/>
    <cellStyle name="Normal 2 10 20" xfId="949" xr:uid="{00000000-0005-0000-0000-00007A070000}"/>
    <cellStyle name="Normal 2 10 20 2" xfId="950" xr:uid="{00000000-0005-0000-0000-00007B070000}"/>
    <cellStyle name="Normal 2 10 20 3" xfId="951" xr:uid="{00000000-0005-0000-0000-00007C070000}"/>
    <cellStyle name="Normal 2 10 21" xfId="952" xr:uid="{00000000-0005-0000-0000-00007D070000}"/>
    <cellStyle name="Normal 2 10 21 2" xfId="953" xr:uid="{00000000-0005-0000-0000-00007E070000}"/>
    <cellStyle name="Normal 2 10 21 3" xfId="954" xr:uid="{00000000-0005-0000-0000-00007F070000}"/>
    <cellStyle name="Normal 2 10 22" xfId="955" xr:uid="{00000000-0005-0000-0000-000080070000}"/>
    <cellStyle name="Normal 2 10 22 2" xfId="956" xr:uid="{00000000-0005-0000-0000-000081070000}"/>
    <cellStyle name="Normal 2 10 22 3" xfId="957" xr:uid="{00000000-0005-0000-0000-000082070000}"/>
    <cellStyle name="Normal 2 10 23" xfId="958" xr:uid="{00000000-0005-0000-0000-000083070000}"/>
    <cellStyle name="Normal 2 10 23 2" xfId="959" xr:uid="{00000000-0005-0000-0000-000084070000}"/>
    <cellStyle name="Normal 2 10 23 3" xfId="960" xr:uid="{00000000-0005-0000-0000-000085070000}"/>
    <cellStyle name="Normal 2 10 24" xfId="961" xr:uid="{00000000-0005-0000-0000-000086070000}"/>
    <cellStyle name="Normal 2 10 25" xfId="962" xr:uid="{00000000-0005-0000-0000-000087070000}"/>
    <cellStyle name="Normal 2 10 26" xfId="7556" xr:uid="{00000000-0005-0000-0000-000088070000}"/>
    <cellStyle name="Normal 2 10 26 2" xfId="10808" xr:uid="{00000000-0005-0000-0000-000089070000}"/>
    <cellStyle name="Normal 2 10 26 3" xfId="10730" xr:uid="{00000000-0005-0000-0000-00008A070000}"/>
    <cellStyle name="Normal 2 10 27" xfId="8506" xr:uid="{00000000-0005-0000-0000-00008B070000}"/>
    <cellStyle name="Normal 2 10 28" xfId="10809" xr:uid="{00000000-0005-0000-0000-00008C070000}"/>
    <cellStyle name="Normal 2 10 3" xfId="963" xr:uid="{00000000-0005-0000-0000-00008D070000}"/>
    <cellStyle name="Normal 2 10 3 2" xfId="964" xr:uid="{00000000-0005-0000-0000-00008E070000}"/>
    <cellStyle name="Normal 2 10 3 3" xfId="965" xr:uid="{00000000-0005-0000-0000-00008F070000}"/>
    <cellStyle name="Normal 2 10 4" xfId="966" xr:uid="{00000000-0005-0000-0000-000090070000}"/>
    <cellStyle name="Normal 2 10 4 2" xfId="967" xr:uid="{00000000-0005-0000-0000-000091070000}"/>
    <cellStyle name="Normal 2 10 4 3" xfId="968" xr:uid="{00000000-0005-0000-0000-000092070000}"/>
    <cellStyle name="Normal 2 10 5" xfId="969" xr:uid="{00000000-0005-0000-0000-000093070000}"/>
    <cellStyle name="Normal 2 10 5 2" xfId="970" xr:uid="{00000000-0005-0000-0000-000094070000}"/>
    <cellStyle name="Normal 2 10 5 3" xfId="971" xr:uid="{00000000-0005-0000-0000-000095070000}"/>
    <cellStyle name="Normal 2 10 6" xfId="972" xr:uid="{00000000-0005-0000-0000-000096070000}"/>
    <cellStyle name="Normal 2 10 6 2" xfId="973" xr:uid="{00000000-0005-0000-0000-000097070000}"/>
    <cellStyle name="Normal 2 10 6 3" xfId="974" xr:uid="{00000000-0005-0000-0000-000098070000}"/>
    <cellStyle name="Normal 2 10 7" xfId="975" xr:uid="{00000000-0005-0000-0000-000099070000}"/>
    <cellStyle name="Normal 2 10 7 2" xfId="976" xr:uid="{00000000-0005-0000-0000-00009A070000}"/>
    <cellStyle name="Normal 2 10 7 3" xfId="977" xr:uid="{00000000-0005-0000-0000-00009B070000}"/>
    <cellStyle name="Normal 2 10 8" xfId="978" xr:uid="{00000000-0005-0000-0000-00009C070000}"/>
    <cellStyle name="Normal 2 10 8 2" xfId="979" xr:uid="{00000000-0005-0000-0000-00009D070000}"/>
    <cellStyle name="Normal 2 10 8 3" xfId="980" xr:uid="{00000000-0005-0000-0000-00009E070000}"/>
    <cellStyle name="Normal 2 10 9" xfId="981" xr:uid="{00000000-0005-0000-0000-00009F070000}"/>
    <cellStyle name="Normal 2 10 9 2" xfId="982" xr:uid="{00000000-0005-0000-0000-0000A0070000}"/>
    <cellStyle name="Normal 2 10 9 3" xfId="983" xr:uid="{00000000-0005-0000-0000-0000A1070000}"/>
    <cellStyle name="Normal 2 100" xfId="984" xr:uid="{00000000-0005-0000-0000-0000A2070000}"/>
    <cellStyle name="Normal 2 100 2" xfId="985" xr:uid="{00000000-0005-0000-0000-0000A3070000}"/>
    <cellStyle name="Normal 2 100 3" xfId="986" xr:uid="{00000000-0005-0000-0000-0000A4070000}"/>
    <cellStyle name="Normal 2 101" xfId="987" xr:uid="{00000000-0005-0000-0000-0000A5070000}"/>
    <cellStyle name="Normal 2 101 2" xfId="988" xr:uid="{00000000-0005-0000-0000-0000A6070000}"/>
    <cellStyle name="Normal 2 101 3" xfId="989" xr:uid="{00000000-0005-0000-0000-0000A7070000}"/>
    <cellStyle name="Normal 2 102" xfId="990" xr:uid="{00000000-0005-0000-0000-0000A8070000}"/>
    <cellStyle name="Normal 2 102 2" xfId="991" xr:uid="{00000000-0005-0000-0000-0000A9070000}"/>
    <cellStyle name="Normal 2 102 3" xfId="992" xr:uid="{00000000-0005-0000-0000-0000AA070000}"/>
    <cellStyle name="Normal 2 103" xfId="993" xr:uid="{00000000-0005-0000-0000-0000AB070000}"/>
    <cellStyle name="Normal 2 103 2" xfId="994" xr:uid="{00000000-0005-0000-0000-0000AC070000}"/>
    <cellStyle name="Normal 2 103 3" xfId="995" xr:uid="{00000000-0005-0000-0000-0000AD070000}"/>
    <cellStyle name="Normal 2 104" xfId="996" xr:uid="{00000000-0005-0000-0000-0000AE070000}"/>
    <cellStyle name="Normal 2 104 2" xfId="997" xr:uid="{00000000-0005-0000-0000-0000AF070000}"/>
    <cellStyle name="Normal 2 104 3" xfId="998" xr:uid="{00000000-0005-0000-0000-0000B0070000}"/>
    <cellStyle name="Normal 2 105" xfId="999" xr:uid="{00000000-0005-0000-0000-0000B1070000}"/>
    <cellStyle name="Normal 2 105 2" xfId="1000" xr:uid="{00000000-0005-0000-0000-0000B2070000}"/>
    <cellStyle name="Normal 2 105 3" xfId="1001" xr:uid="{00000000-0005-0000-0000-0000B3070000}"/>
    <cellStyle name="Normal 2 106" xfId="1002" xr:uid="{00000000-0005-0000-0000-0000B4070000}"/>
    <cellStyle name="Normal 2 106 2" xfId="1003" xr:uid="{00000000-0005-0000-0000-0000B5070000}"/>
    <cellStyle name="Normal 2 106 3" xfId="1004" xr:uid="{00000000-0005-0000-0000-0000B6070000}"/>
    <cellStyle name="Normal 2 107" xfId="1005" xr:uid="{00000000-0005-0000-0000-0000B7070000}"/>
    <cellStyle name="Normal 2 107 2" xfId="1006" xr:uid="{00000000-0005-0000-0000-0000B8070000}"/>
    <cellStyle name="Normal 2 107 3" xfId="1007" xr:uid="{00000000-0005-0000-0000-0000B9070000}"/>
    <cellStyle name="Normal 2 108" xfId="1008" xr:uid="{00000000-0005-0000-0000-0000BA070000}"/>
    <cellStyle name="Normal 2 108 2" xfId="1009" xr:uid="{00000000-0005-0000-0000-0000BB070000}"/>
    <cellStyle name="Normal 2 108 3" xfId="1010" xr:uid="{00000000-0005-0000-0000-0000BC070000}"/>
    <cellStyle name="Normal 2 109" xfId="1011" xr:uid="{00000000-0005-0000-0000-0000BD070000}"/>
    <cellStyle name="Normal 2 109 2" xfId="1012" xr:uid="{00000000-0005-0000-0000-0000BE070000}"/>
    <cellStyle name="Normal 2 109 3" xfId="1013" xr:uid="{00000000-0005-0000-0000-0000BF070000}"/>
    <cellStyle name="Normal 2 11" xfId="40" xr:uid="{00000000-0005-0000-0000-0000C0070000}"/>
    <cellStyle name="Normal 2 11 10" xfId="1014" xr:uid="{00000000-0005-0000-0000-0000C1070000}"/>
    <cellStyle name="Normal 2 11 10 2" xfId="1015" xr:uid="{00000000-0005-0000-0000-0000C2070000}"/>
    <cellStyle name="Normal 2 11 10 3" xfId="1016" xr:uid="{00000000-0005-0000-0000-0000C3070000}"/>
    <cellStyle name="Normal 2 11 11" xfId="1017" xr:uid="{00000000-0005-0000-0000-0000C4070000}"/>
    <cellStyle name="Normal 2 11 11 2" xfId="1018" xr:uid="{00000000-0005-0000-0000-0000C5070000}"/>
    <cellStyle name="Normal 2 11 11 3" xfId="1019" xr:uid="{00000000-0005-0000-0000-0000C6070000}"/>
    <cellStyle name="Normal 2 11 12" xfId="1020" xr:uid="{00000000-0005-0000-0000-0000C7070000}"/>
    <cellStyle name="Normal 2 11 12 2" xfId="1021" xr:uid="{00000000-0005-0000-0000-0000C8070000}"/>
    <cellStyle name="Normal 2 11 12 3" xfId="1022" xr:uid="{00000000-0005-0000-0000-0000C9070000}"/>
    <cellStyle name="Normal 2 11 13" xfId="1023" xr:uid="{00000000-0005-0000-0000-0000CA070000}"/>
    <cellStyle name="Normal 2 11 13 2" xfId="1024" xr:uid="{00000000-0005-0000-0000-0000CB070000}"/>
    <cellStyle name="Normal 2 11 13 3" xfId="1025" xr:uid="{00000000-0005-0000-0000-0000CC070000}"/>
    <cellStyle name="Normal 2 11 14" xfId="1026" xr:uid="{00000000-0005-0000-0000-0000CD070000}"/>
    <cellStyle name="Normal 2 11 14 2" xfId="1027" xr:uid="{00000000-0005-0000-0000-0000CE070000}"/>
    <cellStyle name="Normal 2 11 14 3" xfId="1028" xr:uid="{00000000-0005-0000-0000-0000CF070000}"/>
    <cellStyle name="Normal 2 11 15" xfId="1029" xr:uid="{00000000-0005-0000-0000-0000D0070000}"/>
    <cellStyle name="Normal 2 11 15 2" xfId="1030" xr:uid="{00000000-0005-0000-0000-0000D1070000}"/>
    <cellStyle name="Normal 2 11 15 3" xfId="1031" xr:uid="{00000000-0005-0000-0000-0000D2070000}"/>
    <cellStyle name="Normal 2 11 16" xfId="1032" xr:uid="{00000000-0005-0000-0000-0000D3070000}"/>
    <cellStyle name="Normal 2 11 16 2" xfId="1033" xr:uid="{00000000-0005-0000-0000-0000D4070000}"/>
    <cellStyle name="Normal 2 11 16 3" xfId="1034" xr:uid="{00000000-0005-0000-0000-0000D5070000}"/>
    <cellStyle name="Normal 2 11 17" xfId="1035" xr:uid="{00000000-0005-0000-0000-0000D6070000}"/>
    <cellStyle name="Normal 2 11 17 2" xfId="1036" xr:uid="{00000000-0005-0000-0000-0000D7070000}"/>
    <cellStyle name="Normal 2 11 17 3" xfId="1037" xr:uid="{00000000-0005-0000-0000-0000D8070000}"/>
    <cellStyle name="Normal 2 11 18" xfId="1038" xr:uid="{00000000-0005-0000-0000-0000D9070000}"/>
    <cellStyle name="Normal 2 11 18 2" xfId="1039" xr:uid="{00000000-0005-0000-0000-0000DA070000}"/>
    <cellStyle name="Normal 2 11 18 3" xfId="1040" xr:uid="{00000000-0005-0000-0000-0000DB070000}"/>
    <cellStyle name="Normal 2 11 19" xfId="1041" xr:uid="{00000000-0005-0000-0000-0000DC070000}"/>
    <cellStyle name="Normal 2 11 19 2" xfId="1042" xr:uid="{00000000-0005-0000-0000-0000DD070000}"/>
    <cellStyle name="Normal 2 11 19 3" xfId="1043" xr:uid="{00000000-0005-0000-0000-0000DE070000}"/>
    <cellStyle name="Normal 2 11 2" xfId="1044" xr:uid="{00000000-0005-0000-0000-0000DF070000}"/>
    <cellStyle name="Normal 2 11 2 2" xfId="1045" xr:uid="{00000000-0005-0000-0000-0000E0070000}"/>
    <cellStyle name="Normal 2 11 2 3" xfId="1046" xr:uid="{00000000-0005-0000-0000-0000E1070000}"/>
    <cellStyle name="Normal 2 11 20" xfId="1047" xr:uid="{00000000-0005-0000-0000-0000E2070000}"/>
    <cellStyle name="Normal 2 11 20 2" xfId="1048" xr:uid="{00000000-0005-0000-0000-0000E3070000}"/>
    <cellStyle name="Normal 2 11 20 3" xfId="1049" xr:uid="{00000000-0005-0000-0000-0000E4070000}"/>
    <cellStyle name="Normal 2 11 21" xfId="1050" xr:uid="{00000000-0005-0000-0000-0000E5070000}"/>
    <cellStyle name="Normal 2 11 21 2" xfId="1051" xr:uid="{00000000-0005-0000-0000-0000E6070000}"/>
    <cellStyle name="Normal 2 11 21 3" xfId="1052" xr:uid="{00000000-0005-0000-0000-0000E7070000}"/>
    <cellStyle name="Normal 2 11 22" xfId="1053" xr:uid="{00000000-0005-0000-0000-0000E8070000}"/>
    <cellStyle name="Normal 2 11 22 2" xfId="1054" xr:uid="{00000000-0005-0000-0000-0000E9070000}"/>
    <cellStyle name="Normal 2 11 22 3" xfId="1055" xr:uid="{00000000-0005-0000-0000-0000EA070000}"/>
    <cellStyle name="Normal 2 11 23" xfId="1056" xr:uid="{00000000-0005-0000-0000-0000EB070000}"/>
    <cellStyle name="Normal 2 11 23 2" xfId="1057" xr:uid="{00000000-0005-0000-0000-0000EC070000}"/>
    <cellStyle name="Normal 2 11 23 3" xfId="1058" xr:uid="{00000000-0005-0000-0000-0000ED070000}"/>
    <cellStyle name="Normal 2 11 24" xfId="1059" xr:uid="{00000000-0005-0000-0000-0000EE070000}"/>
    <cellStyle name="Normal 2 11 25" xfId="1060" xr:uid="{00000000-0005-0000-0000-0000EF070000}"/>
    <cellStyle name="Normal 2 11 26" xfId="10810" xr:uid="{00000000-0005-0000-0000-0000F0070000}"/>
    <cellStyle name="Normal 2 11 26 2" xfId="10811" xr:uid="{00000000-0005-0000-0000-0000F1070000}"/>
    <cellStyle name="Normal 2 11 27" xfId="10812" xr:uid="{00000000-0005-0000-0000-0000F2070000}"/>
    <cellStyle name="Normal 2 11 28" xfId="10299" xr:uid="{00000000-0005-0000-0000-0000F3070000}"/>
    <cellStyle name="Normal 2 11 3" xfId="1061" xr:uid="{00000000-0005-0000-0000-0000F4070000}"/>
    <cellStyle name="Normal 2 11 3 2" xfId="1062" xr:uid="{00000000-0005-0000-0000-0000F5070000}"/>
    <cellStyle name="Normal 2 11 3 3" xfId="1063" xr:uid="{00000000-0005-0000-0000-0000F6070000}"/>
    <cellStyle name="Normal 2 11 4" xfId="1064" xr:uid="{00000000-0005-0000-0000-0000F7070000}"/>
    <cellStyle name="Normal 2 11 4 2" xfId="1065" xr:uid="{00000000-0005-0000-0000-0000F8070000}"/>
    <cellStyle name="Normal 2 11 4 3" xfId="1066" xr:uid="{00000000-0005-0000-0000-0000F9070000}"/>
    <cellStyle name="Normal 2 11 5" xfId="1067" xr:uid="{00000000-0005-0000-0000-0000FA070000}"/>
    <cellStyle name="Normal 2 11 5 2" xfId="1068" xr:uid="{00000000-0005-0000-0000-0000FB070000}"/>
    <cellStyle name="Normal 2 11 5 3" xfId="1069" xr:uid="{00000000-0005-0000-0000-0000FC070000}"/>
    <cellStyle name="Normal 2 11 6" xfId="1070" xr:uid="{00000000-0005-0000-0000-0000FD070000}"/>
    <cellStyle name="Normal 2 11 6 2" xfId="1071" xr:uid="{00000000-0005-0000-0000-0000FE070000}"/>
    <cellStyle name="Normal 2 11 6 3" xfId="1072" xr:uid="{00000000-0005-0000-0000-0000FF070000}"/>
    <cellStyle name="Normal 2 11 7" xfId="1073" xr:uid="{00000000-0005-0000-0000-000000080000}"/>
    <cellStyle name="Normal 2 11 7 2" xfId="1074" xr:uid="{00000000-0005-0000-0000-000001080000}"/>
    <cellStyle name="Normal 2 11 7 3" xfId="1075" xr:uid="{00000000-0005-0000-0000-000002080000}"/>
    <cellStyle name="Normal 2 11 8" xfId="1076" xr:uid="{00000000-0005-0000-0000-000003080000}"/>
    <cellStyle name="Normal 2 11 8 2" xfId="1077" xr:uid="{00000000-0005-0000-0000-000004080000}"/>
    <cellStyle name="Normal 2 11 8 3" xfId="1078" xr:uid="{00000000-0005-0000-0000-000005080000}"/>
    <cellStyle name="Normal 2 11 9" xfId="1079" xr:uid="{00000000-0005-0000-0000-000006080000}"/>
    <cellStyle name="Normal 2 11 9 2" xfId="1080" xr:uid="{00000000-0005-0000-0000-000007080000}"/>
    <cellStyle name="Normal 2 11 9 3" xfId="1081" xr:uid="{00000000-0005-0000-0000-000008080000}"/>
    <cellStyle name="Normal 2 110" xfId="1082" xr:uid="{00000000-0005-0000-0000-000009080000}"/>
    <cellStyle name="Normal 2 110 2" xfId="1083" xr:uid="{00000000-0005-0000-0000-00000A080000}"/>
    <cellStyle name="Normal 2 110 3" xfId="1084" xr:uid="{00000000-0005-0000-0000-00000B080000}"/>
    <cellStyle name="Normal 2 111" xfId="1085" xr:uid="{00000000-0005-0000-0000-00000C080000}"/>
    <cellStyle name="Normal 2 111 2" xfId="1086" xr:uid="{00000000-0005-0000-0000-00000D080000}"/>
    <cellStyle name="Normal 2 111 3" xfId="1087" xr:uid="{00000000-0005-0000-0000-00000E080000}"/>
    <cellStyle name="Normal 2 112" xfId="1088" xr:uid="{00000000-0005-0000-0000-00000F080000}"/>
    <cellStyle name="Normal 2 112 2" xfId="1089" xr:uid="{00000000-0005-0000-0000-000010080000}"/>
    <cellStyle name="Normal 2 112 3" xfId="1090" xr:uid="{00000000-0005-0000-0000-000011080000}"/>
    <cellStyle name="Normal 2 113" xfId="1091" xr:uid="{00000000-0005-0000-0000-000012080000}"/>
    <cellStyle name="Normal 2 113 2" xfId="1092" xr:uid="{00000000-0005-0000-0000-000013080000}"/>
    <cellStyle name="Normal 2 113 3" xfId="1093" xr:uid="{00000000-0005-0000-0000-000014080000}"/>
    <cellStyle name="Normal 2 114" xfId="1094" xr:uid="{00000000-0005-0000-0000-000015080000}"/>
    <cellStyle name="Normal 2 114 2" xfId="1095" xr:uid="{00000000-0005-0000-0000-000016080000}"/>
    <cellStyle name="Normal 2 114 3" xfId="1096" xr:uid="{00000000-0005-0000-0000-000017080000}"/>
    <cellStyle name="Normal 2 115" xfId="1097" xr:uid="{00000000-0005-0000-0000-000018080000}"/>
    <cellStyle name="Normal 2 115 2" xfId="1098" xr:uid="{00000000-0005-0000-0000-000019080000}"/>
    <cellStyle name="Normal 2 115 3" xfId="1099" xr:uid="{00000000-0005-0000-0000-00001A080000}"/>
    <cellStyle name="Normal 2 116" xfId="1100" xr:uid="{00000000-0005-0000-0000-00001B080000}"/>
    <cellStyle name="Normal 2 116 2" xfId="1101" xr:uid="{00000000-0005-0000-0000-00001C080000}"/>
    <cellStyle name="Normal 2 116 3" xfId="1102" xr:uid="{00000000-0005-0000-0000-00001D080000}"/>
    <cellStyle name="Normal 2 117" xfId="1103" xr:uid="{00000000-0005-0000-0000-00001E080000}"/>
    <cellStyle name="Normal 2 117 2" xfId="1104" xr:uid="{00000000-0005-0000-0000-00001F080000}"/>
    <cellStyle name="Normal 2 117 3" xfId="1105" xr:uid="{00000000-0005-0000-0000-000020080000}"/>
    <cellStyle name="Normal 2 118" xfId="1106" xr:uid="{00000000-0005-0000-0000-000021080000}"/>
    <cellStyle name="Normal 2 118 2" xfId="1107" xr:uid="{00000000-0005-0000-0000-000022080000}"/>
    <cellStyle name="Normal 2 118 3" xfId="1108" xr:uid="{00000000-0005-0000-0000-000023080000}"/>
    <cellStyle name="Normal 2 119" xfId="1109" xr:uid="{00000000-0005-0000-0000-000024080000}"/>
    <cellStyle name="Normal 2 119 2" xfId="1110" xr:uid="{00000000-0005-0000-0000-000025080000}"/>
    <cellStyle name="Normal 2 119 3" xfId="1111" xr:uid="{00000000-0005-0000-0000-000026080000}"/>
    <cellStyle name="Normal 2 12" xfId="41" xr:uid="{00000000-0005-0000-0000-000027080000}"/>
    <cellStyle name="Normal 2 12 10" xfId="1112" xr:uid="{00000000-0005-0000-0000-000028080000}"/>
    <cellStyle name="Normal 2 12 10 2" xfId="1113" xr:uid="{00000000-0005-0000-0000-000029080000}"/>
    <cellStyle name="Normal 2 12 10 3" xfId="1114" xr:uid="{00000000-0005-0000-0000-00002A080000}"/>
    <cellStyle name="Normal 2 12 11" xfId="1115" xr:uid="{00000000-0005-0000-0000-00002B080000}"/>
    <cellStyle name="Normal 2 12 11 2" xfId="1116" xr:uid="{00000000-0005-0000-0000-00002C080000}"/>
    <cellStyle name="Normal 2 12 11 3" xfId="1117" xr:uid="{00000000-0005-0000-0000-00002D080000}"/>
    <cellStyle name="Normal 2 12 12" xfId="1118" xr:uid="{00000000-0005-0000-0000-00002E080000}"/>
    <cellStyle name="Normal 2 12 12 2" xfId="1119" xr:uid="{00000000-0005-0000-0000-00002F080000}"/>
    <cellStyle name="Normal 2 12 12 3" xfId="1120" xr:uid="{00000000-0005-0000-0000-000030080000}"/>
    <cellStyle name="Normal 2 12 13" xfId="1121" xr:uid="{00000000-0005-0000-0000-000031080000}"/>
    <cellStyle name="Normal 2 12 13 2" xfId="1122" xr:uid="{00000000-0005-0000-0000-000032080000}"/>
    <cellStyle name="Normal 2 12 13 3" xfId="1123" xr:uid="{00000000-0005-0000-0000-000033080000}"/>
    <cellStyle name="Normal 2 12 14" xfId="1124" xr:uid="{00000000-0005-0000-0000-000034080000}"/>
    <cellStyle name="Normal 2 12 14 2" xfId="1125" xr:uid="{00000000-0005-0000-0000-000035080000}"/>
    <cellStyle name="Normal 2 12 14 3" xfId="1126" xr:uid="{00000000-0005-0000-0000-000036080000}"/>
    <cellStyle name="Normal 2 12 15" xfId="1127" xr:uid="{00000000-0005-0000-0000-000037080000}"/>
    <cellStyle name="Normal 2 12 15 2" xfId="1128" xr:uid="{00000000-0005-0000-0000-000038080000}"/>
    <cellStyle name="Normal 2 12 15 3" xfId="1129" xr:uid="{00000000-0005-0000-0000-000039080000}"/>
    <cellStyle name="Normal 2 12 16" xfId="1130" xr:uid="{00000000-0005-0000-0000-00003A080000}"/>
    <cellStyle name="Normal 2 12 16 2" xfId="1131" xr:uid="{00000000-0005-0000-0000-00003B080000}"/>
    <cellStyle name="Normal 2 12 16 3" xfId="1132" xr:uid="{00000000-0005-0000-0000-00003C080000}"/>
    <cellStyle name="Normal 2 12 17" xfId="1133" xr:uid="{00000000-0005-0000-0000-00003D080000}"/>
    <cellStyle name="Normal 2 12 17 2" xfId="1134" xr:uid="{00000000-0005-0000-0000-00003E080000}"/>
    <cellStyle name="Normal 2 12 17 3" xfId="1135" xr:uid="{00000000-0005-0000-0000-00003F080000}"/>
    <cellStyle name="Normal 2 12 18" xfId="1136" xr:uid="{00000000-0005-0000-0000-000040080000}"/>
    <cellStyle name="Normal 2 12 18 2" xfId="1137" xr:uid="{00000000-0005-0000-0000-000041080000}"/>
    <cellStyle name="Normal 2 12 18 3" xfId="1138" xr:uid="{00000000-0005-0000-0000-000042080000}"/>
    <cellStyle name="Normal 2 12 19" xfId="1139" xr:uid="{00000000-0005-0000-0000-000043080000}"/>
    <cellStyle name="Normal 2 12 19 2" xfId="1140" xr:uid="{00000000-0005-0000-0000-000044080000}"/>
    <cellStyle name="Normal 2 12 19 3" xfId="1141" xr:uid="{00000000-0005-0000-0000-000045080000}"/>
    <cellStyle name="Normal 2 12 2" xfId="1142" xr:uid="{00000000-0005-0000-0000-000046080000}"/>
    <cellStyle name="Normal 2 12 2 2" xfId="1143" xr:uid="{00000000-0005-0000-0000-000047080000}"/>
    <cellStyle name="Normal 2 12 2 3" xfId="1144" xr:uid="{00000000-0005-0000-0000-000048080000}"/>
    <cellStyle name="Normal 2 12 20" xfId="1145" xr:uid="{00000000-0005-0000-0000-000049080000}"/>
    <cellStyle name="Normal 2 12 20 2" xfId="1146" xr:uid="{00000000-0005-0000-0000-00004A080000}"/>
    <cellStyle name="Normal 2 12 20 3" xfId="1147" xr:uid="{00000000-0005-0000-0000-00004B080000}"/>
    <cellStyle name="Normal 2 12 21" xfId="1148" xr:uid="{00000000-0005-0000-0000-00004C080000}"/>
    <cellStyle name="Normal 2 12 21 2" xfId="1149" xr:uid="{00000000-0005-0000-0000-00004D080000}"/>
    <cellStyle name="Normal 2 12 21 3" xfId="1150" xr:uid="{00000000-0005-0000-0000-00004E080000}"/>
    <cellStyle name="Normal 2 12 22" xfId="1151" xr:uid="{00000000-0005-0000-0000-00004F080000}"/>
    <cellStyle name="Normal 2 12 22 2" xfId="1152" xr:uid="{00000000-0005-0000-0000-000050080000}"/>
    <cellStyle name="Normal 2 12 22 3" xfId="1153" xr:uid="{00000000-0005-0000-0000-000051080000}"/>
    <cellStyle name="Normal 2 12 23" xfId="1154" xr:uid="{00000000-0005-0000-0000-000052080000}"/>
    <cellStyle name="Normal 2 12 23 2" xfId="1155" xr:uid="{00000000-0005-0000-0000-000053080000}"/>
    <cellStyle name="Normal 2 12 23 3" xfId="1156" xr:uid="{00000000-0005-0000-0000-000054080000}"/>
    <cellStyle name="Normal 2 12 24" xfId="1157" xr:uid="{00000000-0005-0000-0000-000055080000}"/>
    <cellStyle name="Normal 2 12 25" xfId="1158" xr:uid="{00000000-0005-0000-0000-000056080000}"/>
    <cellStyle name="Normal 2 12 26" xfId="10813" xr:uid="{00000000-0005-0000-0000-000057080000}"/>
    <cellStyle name="Normal 2 12 26 2" xfId="10814" xr:uid="{00000000-0005-0000-0000-000058080000}"/>
    <cellStyle name="Normal 2 12 27" xfId="10815" xr:uid="{00000000-0005-0000-0000-000059080000}"/>
    <cellStyle name="Normal 2 12 28" xfId="10298" xr:uid="{00000000-0005-0000-0000-00005A080000}"/>
    <cellStyle name="Normal 2 12 3" xfId="1159" xr:uid="{00000000-0005-0000-0000-00005B080000}"/>
    <cellStyle name="Normal 2 12 3 2" xfId="1160" xr:uid="{00000000-0005-0000-0000-00005C080000}"/>
    <cellStyle name="Normal 2 12 3 3" xfId="1161" xr:uid="{00000000-0005-0000-0000-00005D080000}"/>
    <cellStyle name="Normal 2 12 4" xfId="1162" xr:uid="{00000000-0005-0000-0000-00005E080000}"/>
    <cellStyle name="Normal 2 12 4 2" xfId="1163" xr:uid="{00000000-0005-0000-0000-00005F080000}"/>
    <cellStyle name="Normal 2 12 4 3" xfId="1164" xr:uid="{00000000-0005-0000-0000-000060080000}"/>
    <cellStyle name="Normal 2 12 5" xfId="1165" xr:uid="{00000000-0005-0000-0000-000061080000}"/>
    <cellStyle name="Normal 2 12 5 2" xfId="1166" xr:uid="{00000000-0005-0000-0000-000062080000}"/>
    <cellStyle name="Normal 2 12 5 3" xfId="1167" xr:uid="{00000000-0005-0000-0000-000063080000}"/>
    <cellStyle name="Normal 2 12 6" xfId="1168" xr:uid="{00000000-0005-0000-0000-000064080000}"/>
    <cellStyle name="Normal 2 12 6 2" xfId="1169" xr:uid="{00000000-0005-0000-0000-000065080000}"/>
    <cellStyle name="Normal 2 12 6 3" xfId="1170" xr:uid="{00000000-0005-0000-0000-000066080000}"/>
    <cellStyle name="Normal 2 12 7" xfId="1171" xr:uid="{00000000-0005-0000-0000-000067080000}"/>
    <cellStyle name="Normal 2 12 7 2" xfId="1172" xr:uid="{00000000-0005-0000-0000-000068080000}"/>
    <cellStyle name="Normal 2 12 7 3" xfId="1173" xr:uid="{00000000-0005-0000-0000-000069080000}"/>
    <cellStyle name="Normal 2 12 8" xfId="1174" xr:uid="{00000000-0005-0000-0000-00006A080000}"/>
    <cellStyle name="Normal 2 12 8 2" xfId="1175" xr:uid="{00000000-0005-0000-0000-00006B080000}"/>
    <cellStyle name="Normal 2 12 8 3" xfId="1176" xr:uid="{00000000-0005-0000-0000-00006C080000}"/>
    <cellStyle name="Normal 2 12 9" xfId="1177" xr:uid="{00000000-0005-0000-0000-00006D080000}"/>
    <cellStyle name="Normal 2 12 9 2" xfId="1178" xr:uid="{00000000-0005-0000-0000-00006E080000}"/>
    <cellStyle name="Normal 2 12 9 3" xfId="1179" xr:uid="{00000000-0005-0000-0000-00006F080000}"/>
    <cellStyle name="Normal 2 120" xfId="1180" xr:uid="{00000000-0005-0000-0000-000070080000}"/>
    <cellStyle name="Normal 2 120 2" xfId="1181" xr:uid="{00000000-0005-0000-0000-000071080000}"/>
    <cellStyle name="Normal 2 120 3" xfId="1182" xr:uid="{00000000-0005-0000-0000-000072080000}"/>
    <cellStyle name="Normal 2 121" xfId="1183" xr:uid="{00000000-0005-0000-0000-000073080000}"/>
    <cellStyle name="Normal 2 121 2" xfId="1184" xr:uid="{00000000-0005-0000-0000-000074080000}"/>
    <cellStyle name="Normal 2 121 3" xfId="1185" xr:uid="{00000000-0005-0000-0000-000075080000}"/>
    <cellStyle name="Normal 2 122" xfId="1186" xr:uid="{00000000-0005-0000-0000-000076080000}"/>
    <cellStyle name="Normal 2 122 2" xfId="1187" xr:uid="{00000000-0005-0000-0000-000077080000}"/>
    <cellStyle name="Normal 2 122 3" xfId="1188" xr:uid="{00000000-0005-0000-0000-000078080000}"/>
    <cellStyle name="Normal 2 123" xfId="1189" xr:uid="{00000000-0005-0000-0000-000079080000}"/>
    <cellStyle name="Normal 2 123 2" xfId="1190" xr:uid="{00000000-0005-0000-0000-00007A080000}"/>
    <cellStyle name="Normal 2 123 3" xfId="1191" xr:uid="{00000000-0005-0000-0000-00007B080000}"/>
    <cellStyle name="Normal 2 124" xfId="1192" xr:uid="{00000000-0005-0000-0000-00007C080000}"/>
    <cellStyle name="Normal 2 124 2" xfId="1193" xr:uid="{00000000-0005-0000-0000-00007D080000}"/>
    <cellStyle name="Normal 2 124 3" xfId="1194" xr:uid="{00000000-0005-0000-0000-00007E080000}"/>
    <cellStyle name="Normal 2 125" xfId="1195" xr:uid="{00000000-0005-0000-0000-00007F080000}"/>
    <cellStyle name="Normal 2 125 2" xfId="1196" xr:uid="{00000000-0005-0000-0000-000080080000}"/>
    <cellStyle name="Normal 2 125 3" xfId="1197" xr:uid="{00000000-0005-0000-0000-000081080000}"/>
    <cellStyle name="Normal 2 126" xfId="1198" xr:uid="{00000000-0005-0000-0000-000082080000}"/>
    <cellStyle name="Normal 2 126 2" xfId="1199" xr:uid="{00000000-0005-0000-0000-000083080000}"/>
    <cellStyle name="Normal 2 126 3" xfId="1200" xr:uid="{00000000-0005-0000-0000-000084080000}"/>
    <cellStyle name="Normal 2 127" xfId="1201" xr:uid="{00000000-0005-0000-0000-000085080000}"/>
    <cellStyle name="Normal 2 127 2" xfId="1202" xr:uid="{00000000-0005-0000-0000-000086080000}"/>
    <cellStyle name="Normal 2 127 3" xfId="1203" xr:uid="{00000000-0005-0000-0000-000087080000}"/>
    <cellStyle name="Normal 2 128" xfId="1204" xr:uid="{00000000-0005-0000-0000-000088080000}"/>
    <cellStyle name="Normal 2 128 2" xfId="1205" xr:uid="{00000000-0005-0000-0000-000089080000}"/>
    <cellStyle name="Normal 2 128 3" xfId="1206" xr:uid="{00000000-0005-0000-0000-00008A080000}"/>
    <cellStyle name="Normal 2 129" xfId="1207" xr:uid="{00000000-0005-0000-0000-00008B080000}"/>
    <cellStyle name="Normal 2 129 2" xfId="1208" xr:uid="{00000000-0005-0000-0000-00008C080000}"/>
    <cellStyle name="Normal 2 129 3" xfId="1209" xr:uid="{00000000-0005-0000-0000-00008D080000}"/>
    <cellStyle name="Normal 2 13" xfId="42" xr:uid="{00000000-0005-0000-0000-00008E080000}"/>
    <cellStyle name="Normal 2 13 10" xfId="1210" xr:uid="{00000000-0005-0000-0000-00008F080000}"/>
    <cellStyle name="Normal 2 13 10 2" xfId="1211" xr:uid="{00000000-0005-0000-0000-000090080000}"/>
    <cellStyle name="Normal 2 13 10 3" xfId="1212" xr:uid="{00000000-0005-0000-0000-000091080000}"/>
    <cellStyle name="Normal 2 13 11" xfId="1213" xr:uid="{00000000-0005-0000-0000-000092080000}"/>
    <cellStyle name="Normal 2 13 11 2" xfId="1214" xr:uid="{00000000-0005-0000-0000-000093080000}"/>
    <cellStyle name="Normal 2 13 11 3" xfId="1215" xr:uid="{00000000-0005-0000-0000-000094080000}"/>
    <cellStyle name="Normal 2 13 12" xfId="1216" xr:uid="{00000000-0005-0000-0000-000095080000}"/>
    <cellStyle name="Normal 2 13 12 2" xfId="1217" xr:uid="{00000000-0005-0000-0000-000096080000}"/>
    <cellStyle name="Normal 2 13 12 3" xfId="1218" xr:uid="{00000000-0005-0000-0000-000097080000}"/>
    <cellStyle name="Normal 2 13 13" xfId="1219" xr:uid="{00000000-0005-0000-0000-000098080000}"/>
    <cellStyle name="Normal 2 13 13 2" xfId="1220" xr:uid="{00000000-0005-0000-0000-000099080000}"/>
    <cellStyle name="Normal 2 13 13 3" xfId="1221" xr:uid="{00000000-0005-0000-0000-00009A080000}"/>
    <cellStyle name="Normal 2 13 14" xfId="1222" xr:uid="{00000000-0005-0000-0000-00009B080000}"/>
    <cellStyle name="Normal 2 13 14 2" xfId="1223" xr:uid="{00000000-0005-0000-0000-00009C080000}"/>
    <cellStyle name="Normal 2 13 14 3" xfId="1224" xr:uid="{00000000-0005-0000-0000-00009D080000}"/>
    <cellStyle name="Normal 2 13 15" xfId="1225" xr:uid="{00000000-0005-0000-0000-00009E080000}"/>
    <cellStyle name="Normal 2 13 15 2" xfId="1226" xr:uid="{00000000-0005-0000-0000-00009F080000}"/>
    <cellStyle name="Normal 2 13 15 3" xfId="1227" xr:uid="{00000000-0005-0000-0000-0000A0080000}"/>
    <cellStyle name="Normal 2 13 16" xfId="1228" xr:uid="{00000000-0005-0000-0000-0000A1080000}"/>
    <cellStyle name="Normal 2 13 16 2" xfId="1229" xr:uid="{00000000-0005-0000-0000-0000A2080000}"/>
    <cellStyle name="Normal 2 13 16 3" xfId="1230" xr:uid="{00000000-0005-0000-0000-0000A3080000}"/>
    <cellStyle name="Normal 2 13 17" xfId="1231" xr:uid="{00000000-0005-0000-0000-0000A4080000}"/>
    <cellStyle name="Normal 2 13 17 2" xfId="1232" xr:uid="{00000000-0005-0000-0000-0000A5080000}"/>
    <cellStyle name="Normal 2 13 17 3" xfId="1233" xr:uid="{00000000-0005-0000-0000-0000A6080000}"/>
    <cellStyle name="Normal 2 13 18" xfId="1234" xr:uid="{00000000-0005-0000-0000-0000A7080000}"/>
    <cellStyle name="Normal 2 13 18 2" xfId="1235" xr:uid="{00000000-0005-0000-0000-0000A8080000}"/>
    <cellStyle name="Normal 2 13 18 3" xfId="1236" xr:uid="{00000000-0005-0000-0000-0000A9080000}"/>
    <cellStyle name="Normal 2 13 19" xfId="1237" xr:uid="{00000000-0005-0000-0000-0000AA080000}"/>
    <cellStyle name="Normal 2 13 19 2" xfId="1238" xr:uid="{00000000-0005-0000-0000-0000AB080000}"/>
    <cellStyle name="Normal 2 13 19 3" xfId="1239" xr:uid="{00000000-0005-0000-0000-0000AC080000}"/>
    <cellStyle name="Normal 2 13 2" xfId="1240" xr:uid="{00000000-0005-0000-0000-0000AD080000}"/>
    <cellStyle name="Normal 2 13 2 2" xfId="1241" xr:uid="{00000000-0005-0000-0000-0000AE080000}"/>
    <cellStyle name="Normal 2 13 2 3" xfId="1242" xr:uid="{00000000-0005-0000-0000-0000AF080000}"/>
    <cellStyle name="Normal 2 13 20" xfId="1243" xr:uid="{00000000-0005-0000-0000-0000B0080000}"/>
    <cellStyle name="Normal 2 13 20 2" xfId="1244" xr:uid="{00000000-0005-0000-0000-0000B1080000}"/>
    <cellStyle name="Normal 2 13 20 3" xfId="1245" xr:uid="{00000000-0005-0000-0000-0000B2080000}"/>
    <cellStyle name="Normal 2 13 21" xfId="1246" xr:uid="{00000000-0005-0000-0000-0000B3080000}"/>
    <cellStyle name="Normal 2 13 21 2" xfId="1247" xr:uid="{00000000-0005-0000-0000-0000B4080000}"/>
    <cellStyle name="Normal 2 13 21 3" xfId="1248" xr:uid="{00000000-0005-0000-0000-0000B5080000}"/>
    <cellStyle name="Normal 2 13 22" xfId="1249" xr:uid="{00000000-0005-0000-0000-0000B6080000}"/>
    <cellStyle name="Normal 2 13 22 2" xfId="1250" xr:uid="{00000000-0005-0000-0000-0000B7080000}"/>
    <cellStyle name="Normal 2 13 22 3" xfId="1251" xr:uid="{00000000-0005-0000-0000-0000B8080000}"/>
    <cellStyle name="Normal 2 13 23" xfId="1252" xr:uid="{00000000-0005-0000-0000-0000B9080000}"/>
    <cellStyle name="Normal 2 13 23 2" xfId="1253" xr:uid="{00000000-0005-0000-0000-0000BA080000}"/>
    <cellStyle name="Normal 2 13 23 3" xfId="1254" xr:uid="{00000000-0005-0000-0000-0000BB080000}"/>
    <cellStyle name="Normal 2 13 24" xfId="1255" xr:uid="{00000000-0005-0000-0000-0000BC080000}"/>
    <cellStyle name="Normal 2 13 25" xfId="1256" xr:uid="{00000000-0005-0000-0000-0000BD080000}"/>
    <cellStyle name="Normal 2 13 26" xfId="10816" xr:uid="{00000000-0005-0000-0000-0000BE080000}"/>
    <cellStyle name="Normal 2 13 26 2" xfId="10817" xr:uid="{00000000-0005-0000-0000-0000BF080000}"/>
    <cellStyle name="Normal 2 13 27" xfId="10818" xr:uid="{00000000-0005-0000-0000-0000C0080000}"/>
    <cellStyle name="Normal 2 13 28" xfId="10297" xr:uid="{00000000-0005-0000-0000-0000C1080000}"/>
    <cellStyle name="Normal 2 13 3" xfId="1257" xr:uid="{00000000-0005-0000-0000-0000C2080000}"/>
    <cellStyle name="Normal 2 13 3 2" xfId="1258" xr:uid="{00000000-0005-0000-0000-0000C3080000}"/>
    <cellStyle name="Normal 2 13 3 3" xfId="1259" xr:uid="{00000000-0005-0000-0000-0000C4080000}"/>
    <cellStyle name="Normal 2 13 4" xfId="1260" xr:uid="{00000000-0005-0000-0000-0000C5080000}"/>
    <cellStyle name="Normal 2 13 4 2" xfId="1261" xr:uid="{00000000-0005-0000-0000-0000C6080000}"/>
    <cellStyle name="Normal 2 13 4 3" xfId="1262" xr:uid="{00000000-0005-0000-0000-0000C7080000}"/>
    <cellStyle name="Normal 2 13 5" xfId="1263" xr:uid="{00000000-0005-0000-0000-0000C8080000}"/>
    <cellStyle name="Normal 2 13 5 2" xfId="1264" xr:uid="{00000000-0005-0000-0000-0000C9080000}"/>
    <cellStyle name="Normal 2 13 5 3" xfId="1265" xr:uid="{00000000-0005-0000-0000-0000CA080000}"/>
    <cellStyle name="Normal 2 13 6" xfId="1266" xr:uid="{00000000-0005-0000-0000-0000CB080000}"/>
    <cellStyle name="Normal 2 13 6 2" xfId="1267" xr:uid="{00000000-0005-0000-0000-0000CC080000}"/>
    <cellStyle name="Normal 2 13 6 3" xfId="1268" xr:uid="{00000000-0005-0000-0000-0000CD080000}"/>
    <cellStyle name="Normal 2 13 7" xfId="1269" xr:uid="{00000000-0005-0000-0000-0000CE080000}"/>
    <cellStyle name="Normal 2 13 7 2" xfId="1270" xr:uid="{00000000-0005-0000-0000-0000CF080000}"/>
    <cellStyle name="Normal 2 13 7 3" xfId="1271" xr:uid="{00000000-0005-0000-0000-0000D0080000}"/>
    <cellStyle name="Normal 2 13 8" xfId="1272" xr:uid="{00000000-0005-0000-0000-0000D1080000}"/>
    <cellStyle name="Normal 2 13 8 2" xfId="1273" xr:uid="{00000000-0005-0000-0000-0000D2080000}"/>
    <cellStyle name="Normal 2 13 8 3" xfId="1274" xr:uid="{00000000-0005-0000-0000-0000D3080000}"/>
    <cellStyle name="Normal 2 13 9" xfId="1275" xr:uid="{00000000-0005-0000-0000-0000D4080000}"/>
    <cellStyle name="Normal 2 13 9 2" xfId="1276" xr:uid="{00000000-0005-0000-0000-0000D5080000}"/>
    <cellStyle name="Normal 2 13 9 3" xfId="1277" xr:uid="{00000000-0005-0000-0000-0000D6080000}"/>
    <cellStyle name="Normal 2 130" xfId="1278" xr:uid="{00000000-0005-0000-0000-0000D7080000}"/>
    <cellStyle name="Normal 2 130 2" xfId="1279" xr:uid="{00000000-0005-0000-0000-0000D8080000}"/>
    <cellStyle name="Normal 2 130 3" xfId="1280" xr:uid="{00000000-0005-0000-0000-0000D9080000}"/>
    <cellStyle name="Normal 2 131" xfId="1281" xr:uid="{00000000-0005-0000-0000-0000DA080000}"/>
    <cellStyle name="Normal 2 131 2" xfId="1282" xr:uid="{00000000-0005-0000-0000-0000DB080000}"/>
    <cellStyle name="Normal 2 131 3" xfId="1283" xr:uid="{00000000-0005-0000-0000-0000DC080000}"/>
    <cellStyle name="Normal 2 132" xfId="1284" xr:uid="{00000000-0005-0000-0000-0000DD080000}"/>
    <cellStyle name="Normal 2 132 2" xfId="1285" xr:uid="{00000000-0005-0000-0000-0000DE080000}"/>
    <cellStyle name="Normal 2 132 3" xfId="1286" xr:uid="{00000000-0005-0000-0000-0000DF080000}"/>
    <cellStyle name="Normal 2 133" xfId="1287" xr:uid="{00000000-0005-0000-0000-0000E0080000}"/>
    <cellStyle name="Normal 2 133 2" xfId="1288" xr:uid="{00000000-0005-0000-0000-0000E1080000}"/>
    <cellStyle name="Normal 2 133 3" xfId="1289" xr:uid="{00000000-0005-0000-0000-0000E2080000}"/>
    <cellStyle name="Normal 2 134" xfId="1290" xr:uid="{00000000-0005-0000-0000-0000E3080000}"/>
    <cellStyle name="Normal 2 134 2" xfId="1291" xr:uid="{00000000-0005-0000-0000-0000E4080000}"/>
    <cellStyle name="Normal 2 134 3" xfId="1292" xr:uid="{00000000-0005-0000-0000-0000E5080000}"/>
    <cellStyle name="Normal 2 135" xfId="1293" xr:uid="{00000000-0005-0000-0000-0000E6080000}"/>
    <cellStyle name="Normal 2 135 2" xfId="1294" xr:uid="{00000000-0005-0000-0000-0000E7080000}"/>
    <cellStyle name="Normal 2 135 3" xfId="1295" xr:uid="{00000000-0005-0000-0000-0000E8080000}"/>
    <cellStyle name="Normal 2 136" xfId="1296" xr:uid="{00000000-0005-0000-0000-0000E9080000}"/>
    <cellStyle name="Normal 2 136 2" xfId="1297" xr:uid="{00000000-0005-0000-0000-0000EA080000}"/>
    <cellStyle name="Normal 2 136 3" xfId="1298" xr:uid="{00000000-0005-0000-0000-0000EB080000}"/>
    <cellStyle name="Normal 2 137" xfId="1299" xr:uid="{00000000-0005-0000-0000-0000EC080000}"/>
    <cellStyle name="Normal 2 137 2" xfId="1300" xr:uid="{00000000-0005-0000-0000-0000ED080000}"/>
    <cellStyle name="Normal 2 137 3" xfId="1301" xr:uid="{00000000-0005-0000-0000-0000EE080000}"/>
    <cellStyle name="Normal 2 138" xfId="1302" xr:uid="{00000000-0005-0000-0000-0000EF080000}"/>
    <cellStyle name="Normal 2 138 2" xfId="1303" xr:uid="{00000000-0005-0000-0000-0000F0080000}"/>
    <cellStyle name="Normal 2 138 3" xfId="1304" xr:uid="{00000000-0005-0000-0000-0000F1080000}"/>
    <cellStyle name="Normal 2 139" xfId="1305" xr:uid="{00000000-0005-0000-0000-0000F2080000}"/>
    <cellStyle name="Normal 2 139 2" xfId="1306" xr:uid="{00000000-0005-0000-0000-0000F3080000}"/>
    <cellStyle name="Normal 2 139 3" xfId="1307" xr:uid="{00000000-0005-0000-0000-0000F4080000}"/>
    <cellStyle name="Normal 2 14" xfId="43" xr:uid="{00000000-0005-0000-0000-0000F5080000}"/>
    <cellStyle name="Normal 2 14 10" xfId="1308" xr:uid="{00000000-0005-0000-0000-0000F6080000}"/>
    <cellStyle name="Normal 2 14 10 2" xfId="1309" xr:uid="{00000000-0005-0000-0000-0000F7080000}"/>
    <cellStyle name="Normal 2 14 10 3" xfId="1310" xr:uid="{00000000-0005-0000-0000-0000F8080000}"/>
    <cellStyle name="Normal 2 14 11" xfId="1311" xr:uid="{00000000-0005-0000-0000-0000F9080000}"/>
    <cellStyle name="Normal 2 14 11 2" xfId="1312" xr:uid="{00000000-0005-0000-0000-0000FA080000}"/>
    <cellStyle name="Normal 2 14 11 3" xfId="1313" xr:uid="{00000000-0005-0000-0000-0000FB080000}"/>
    <cellStyle name="Normal 2 14 12" xfId="1314" xr:uid="{00000000-0005-0000-0000-0000FC080000}"/>
    <cellStyle name="Normal 2 14 12 2" xfId="1315" xr:uid="{00000000-0005-0000-0000-0000FD080000}"/>
    <cellStyle name="Normal 2 14 12 3" xfId="1316" xr:uid="{00000000-0005-0000-0000-0000FE080000}"/>
    <cellStyle name="Normal 2 14 13" xfId="1317" xr:uid="{00000000-0005-0000-0000-0000FF080000}"/>
    <cellStyle name="Normal 2 14 13 2" xfId="1318" xr:uid="{00000000-0005-0000-0000-000000090000}"/>
    <cellStyle name="Normal 2 14 13 3" xfId="1319" xr:uid="{00000000-0005-0000-0000-000001090000}"/>
    <cellStyle name="Normal 2 14 14" xfId="1320" xr:uid="{00000000-0005-0000-0000-000002090000}"/>
    <cellStyle name="Normal 2 14 14 2" xfId="1321" xr:uid="{00000000-0005-0000-0000-000003090000}"/>
    <cellStyle name="Normal 2 14 14 3" xfId="1322" xr:uid="{00000000-0005-0000-0000-000004090000}"/>
    <cellStyle name="Normal 2 14 15" xfId="1323" xr:uid="{00000000-0005-0000-0000-000005090000}"/>
    <cellStyle name="Normal 2 14 15 2" xfId="1324" xr:uid="{00000000-0005-0000-0000-000006090000}"/>
    <cellStyle name="Normal 2 14 15 3" xfId="1325" xr:uid="{00000000-0005-0000-0000-000007090000}"/>
    <cellStyle name="Normal 2 14 16" xfId="1326" xr:uid="{00000000-0005-0000-0000-000008090000}"/>
    <cellStyle name="Normal 2 14 16 2" xfId="1327" xr:uid="{00000000-0005-0000-0000-000009090000}"/>
    <cellStyle name="Normal 2 14 16 3" xfId="1328" xr:uid="{00000000-0005-0000-0000-00000A090000}"/>
    <cellStyle name="Normal 2 14 17" xfId="1329" xr:uid="{00000000-0005-0000-0000-00000B090000}"/>
    <cellStyle name="Normal 2 14 17 2" xfId="1330" xr:uid="{00000000-0005-0000-0000-00000C090000}"/>
    <cellStyle name="Normal 2 14 17 3" xfId="1331" xr:uid="{00000000-0005-0000-0000-00000D090000}"/>
    <cellStyle name="Normal 2 14 18" xfId="1332" xr:uid="{00000000-0005-0000-0000-00000E090000}"/>
    <cellStyle name="Normal 2 14 18 2" xfId="1333" xr:uid="{00000000-0005-0000-0000-00000F090000}"/>
    <cellStyle name="Normal 2 14 18 3" xfId="1334" xr:uid="{00000000-0005-0000-0000-000010090000}"/>
    <cellStyle name="Normal 2 14 19" xfId="1335" xr:uid="{00000000-0005-0000-0000-000011090000}"/>
    <cellStyle name="Normal 2 14 19 2" xfId="1336" xr:uid="{00000000-0005-0000-0000-000012090000}"/>
    <cellStyle name="Normal 2 14 19 3" xfId="1337" xr:uid="{00000000-0005-0000-0000-000013090000}"/>
    <cellStyle name="Normal 2 14 2" xfId="1338" xr:uid="{00000000-0005-0000-0000-000014090000}"/>
    <cellStyle name="Normal 2 14 2 2" xfId="1339" xr:uid="{00000000-0005-0000-0000-000015090000}"/>
    <cellStyle name="Normal 2 14 2 3" xfId="1340" xr:uid="{00000000-0005-0000-0000-000016090000}"/>
    <cellStyle name="Normal 2 14 20" xfId="1341" xr:uid="{00000000-0005-0000-0000-000017090000}"/>
    <cellStyle name="Normal 2 14 20 2" xfId="1342" xr:uid="{00000000-0005-0000-0000-000018090000}"/>
    <cellStyle name="Normal 2 14 20 3" xfId="1343" xr:uid="{00000000-0005-0000-0000-000019090000}"/>
    <cellStyle name="Normal 2 14 21" xfId="1344" xr:uid="{00000000-0005-0000-0000-00001A090000}"/>
    <cellStyle name="Normal 2 14 21 2" xfId="1345" xr:uid="{00000000-0005-0000-0000-00001B090000}"/>
    <cellStyle name="Normal 2 14 21 3" xfId="1346" xr:uid="{00000000-0005-0000-0000-00001C090000}"/>
    <cellStyle name="Normal 2 14 22" xfId="1347" xr:uid="{00000000-0005-0000-0000-00001D090000}"/>
    <cellStyle name="Normal 2 14 22 2" xfId="1348" xr:uid="{00000000-0005-0000-0000-00001E090000}"/>
    <cellStyle name="Normal 2 14 22 3" xfId="1349" xr:uid="{00000000-0005-0000-0000-00001F090000}"/>
    <cellStyle name="Normal 2 14 23" xfId="1350" xr:uid="{00000000-0005-0000-0000-000020090000}"/>
    <cellStyle name="Normal 2 14 23 2" xfId="1351" xr:uid="{00000000-0005-0000-0000-000021090000}"/>
    <cellStyle name="Normal 2 14 23 3" xfId="1352" xr:uid="{00000000-0005-0000-0000-000022090000}"/>
    <cellStyle name="Normal 2 14 24" xfId="1353" xr:uid="{00000000-0005-0000-0000-000023090000}"/>
    <cellStyle name="Normal 2 14 25" xfId="1354" xr:uid="{00000000-0005-0000-0000-000024090000}"/>
    <cellStyle name="Normal 2 14 26" xfId="10819" xr:uid="{00000000-0005-0000-0000-000025090000}"/>
    <cellStyle name="Normal 2 14 26 2" xfId="10820" xr:uid="{00000000-0005-0000-0000-000026090000}"/>
    <cellStyle name="Normal 2 14 27" xfId="10821" xr:uid="{00000000-0005-0000-0000-000027090000}"/>
    <cellStyle name="Normal 2 14 28" xfId="10296" xr:uid="{00000000-0005-0000-0000-000028090000}"/>
    <cellStyle name="Normal 2 14 3" xfId="1355" xr:uid="{00000000-0005-0000-0000-000029090000}"/>
    <cellStyle name="Normal 2 14 3 2" xfId="1356" xr:uid="{00000000-0005-0000-0000-00002A090000}"/>
    <cellStyle name="Normal 2 14 3 3" xfId="1357" xr:uid="{00000000-0005-0000-0000-00002B090000}"/>
    <cellStyle name="Normal 2 14 4" xfId="1358" xr:uid="{00000000-0005-0000-0000-00002C090000}"/>
    <cellStyle name="Normal 2 14 4 2" xfId="1359" xr:uid="{00000000-0005-0000-0000-00002D090000}"/>
    <cellStyle name="Normal 2 14 4 3" xfId="1360" xr:uid="{00000000-0005-0000-0000-00002E090000}"/>
    <cellStyle name="Normal 2 14 5" xfId="1361" xr:uid="{00000000-0005-0000-0000-00002F090000}"/>
    <cellStyle name="Normal 2 14 5 2" xfId="1362" xr:uid="{00000000-0005-0000-0000-000030090000}"/>
    <cellStyle name="Normal 2 14 5 3" xfId="1363" xr:uid="{00000000-0005-0000-0000-000031090000}"/>
    <cellStyle name="Normal 2 14 6" xfId="1364" xr:uid="{00000000-0005-0000-0000-000032090000}"/>
    <cellStyle name="Normal 2 14 6 2" xfId="1365" xr:uid="{00000000-0005-0000-0000-000033090000}"/>
    <cellStyle name="Normal 2 14 6 3" xfId="1366" xr:uid="{00000000-0005-0000-0000-000034090000}"/>
    <cellStyle name="Normal 2 14 7" xfId="1367" xr:uid="{00000000-0005-0000-0000-000035090000}"/>
    <cellStyle name="Normal 2 14 7 2" xfId="1368" xr:uid="{00000000-0005-0000-0000-000036090000}"/>
    <cellStyle name="Normal 2 14 7 3" xfId="1369" xr:uid="{00000000-0005-0000-0000-000037090000}"/>
    <cellStyle name="Normal 2 14 8" xfId="1370" xr:uid="{00000000-0005-0000-0000-000038090000}"/>
    <cellStyle name="Normal 2 14 8 2" xfId="1371" xr:uid="{00000000-0005-0000-0000-000039090000}"/>
    <cellStyle name="Normal 2 14 8 3" xfId="1372" xr:uid="{00000000-0005-0000-0000-00003A090000}"/>
    <cellStyle name="Normal 2 14 9" xfId="1373" xr:uid="{00000000-0005-0000-0000-00003B090000}"/>
    <cellStyle name="Normal 2 14 9 2" xfId="1374" xr:uid="{00000000-0005-0000-0000-00003C090000}"/>
    <cellStyle name="Normal 2 14 9 3" xfId="1375" xr:uid="{00000000-0005-0000-0000-00003D090000}"/>
    <cellStyle name="Normal 2 140" xfId="1376" xr:uid="{00000000-0005-0000-0000-00003E090000}"/>
    <cellStyle name="Normal 2 140 2" xfId="1377" xr:uid="{00000000-0005-0000-0000-00003F090000}"/>
    <cellStyle name="Normal 2 140 3" xfId="1378" xr:uid="{00000000-0005-0000-0000-000040090000}"/>
    <cellStyle name="Normal 2 141" xfId="1379" xr:uid="{00000000-0005-0000-0000-000041090000}"/>
    <cellStyle name="Normal 2 141 2" xfId="1380" xr:uid="{00000000-0005-0000-0000-000042090000}"/>
    <cellStyle name="Normal 2 141 3" xfId="1381" xr:uid="{00000000-0005-0000-0000-000043090000}"/>
    <cellStyle name="Normal 2 142" xfId="1382" xr:uid="{00000000-0005-0000-0000-000044090000}"/>
    <cellStyle name="Normal 2 142 2" xfId="1383" xr:uid="{00000000-0005-0000-0000-000045090000}"/>
    <cellStyle name="Normal 2 142 3" xfId="1384" xr:uid="{00000000-0005-0000-0000-000046090000}"/>
    <cellStyle name="Normal 2 143" xfId="1385" xr:uid="{00000000-0005-0000-0000-000047090000}"/>
    <cellStyle name="Normal 2 143 2" xfId="1386" xr:uid="{00000000-0005-0000-0000-000048090000}"/>
    <cellStyle name="Normal 2 143 3" xfId="1387" xr:uid="{00000000-0005-0000-0000-000049090000}"/>
    <cellStyle name="Normal 2 144" xfId="1388" xr:uid="{00000000-0005-0000-0000-00004A090000}"/>
    <cellStyle name="Normal 2 144 2" xfId="1389" xr:uid="{00000000-0005-0000-0000-00004B090000}"/>
    <cellStyle name="Normal 2 144 3" xfId="1390" xr:uid="{00000000-0005-0000-0000-00004C090000}"/>
    <cellStyle name="Normal 2 145" xfId="1391" xr:uid="{00000000-0005-0000-0000-00004D090000}"/>
    <cellStyle name="Normal 2 145 2" xfId="1392" xr:uid="{00000000-0005-0000-0000-00004E090000}"/>
    <cellStyle name="Normal 2 145 3" xfId="1393" xr:uid="{00000000-0005-0000-0000-00004F090000}"/>
    <cellStyle name="Normal 2 146" xfId="1394" xr:uid="{00000000-0005-0000-0000-000050090000}"/>
    <cellStyle name="Normal 2 146 2" xfId="1395" xr:uid="{00000000-0005-0000-0000-000051090000}"/>
    <cellStyle name="Normal 2 146 3" xfId="1396" xr:uid="{00000000-0005-0000-0000-000052090000}"/>
    <cellStyle name="Normal 2 147" xfId="1397" xr:uid="{00000000-0005-0000-0000-000053090000}"/>
    <cellStyle name="Normal 2 147 2" xfId="1398" xr:uid="{00000000-0005-0000-0000-000054090000}"/>
    <cellStyle name="Normal 2 147 3" xfId="1399" xr:uid="{00000000-0005-0000-0000-000055090000}"/>
    <cellStyle name="Normal 2 148" xfId="1400" xr:uid="{00000000-0005-0000-0000-000056090000}"/>
    <cellStyle name="Normal 2 148 2" xfId="1401" xr:uid="{00000000-0005-0000-0000-000057090000}"/>
    <cellStyle name="Normal 2 148 3" xfId="1402" xr:uid="{00000000-0005-0000-0000-000058090000}"/>
    <cellStyle name="Normal 2 149" xfId="1403" xr:uid="{00000000-0005-0000-0000-000059090000}"/>
    <cellStyle name="Normal 2 149 2" xfId="1404" xr:uid="{00000000-0005-0000-0000-00005A090000}"/>
    <cellStyle name="Normal 2 149 3" xfId="1405" xr:uid="{00000000-0005-0000-0000-00005B090000}"/>
    <cellStyle name="Normal 2 15" xfId="44" xr:uid="{00000000-0005-0000-0000-00005C090000}"/>
    <cellStyle name="Normal 2 15 10" xfId="1406" xr:uid="{00000000-0005-0000-0000-00005D090000}"/>
    <cellStyle name="Normal 2 15 10 2" xfId="1407" xr:uid="{00000000-0005-0000-0000-00005E090000}"/>
    <cellStyle name="Normal 2 15 10 3" xfId="1408" xr:uid="{00000000-0005-0000-0000-00005F090000}"/>
    <cellStyle name="Normal 2 15 11" xfId="1409" xr:uid="{00000000-0005-0000-0000-000060090000}"/>
    <cellStyle name="Normal 2 15 11 2" xfId="1410" xr:uid="{00000000-0005-0000-0000-000061090000}"/>
    <cellStyle name="Normal 2 15 11 3" xfId="1411" xr:uid="{00000000-0005-0000-0000-000062090000}"/>
    <cellStyle name="Normal 2 15 12" xfId="1412" xr:uid="{00000000-0005-0000-0000-000063090000}"/>
    <cellStyle name="Normal 2 15 12 2" xfId="1413" xr:uid="{00000000-0005-0000-0000-000064090000}"/>
    <cellStyle name="Normal 2 15 12 3" xfId="1414" xr:uid="{00000000-0005-0000-0000-000065090000}"/>
    <cellStyle name="Normal 2 15 13" xfId="1415" xr:uid="{00000000-0005-0000-0000-000066090000}"/>
    <cellStyle name="Normal 2 15 13 2" xfId="1416" xr:uid="{00000000-0005-0000-0000-000067090000}"/>
    <cellStyle name="Normal 2 15 13 3" xfId="1417" xr:uid="{00000000-0005-0000-0000-000068090000}"/>
    <cellStyle name="Normal 2 15 14" xfId="1418" xr:uid="{00000000-0005-0000-0000-000069090000}"/>
    <cellStyle name="Normal 2 15 14 2" xfId="1419" xr:uid="{00000000-0005-0000-0000-00006A090000}"/>
    <cellStyle name="Normal 2 15 14 3" xfId="1420" xr:uid="{00000000-0005-0000-0000-00006B090000}"/>
    <cellStyle name="Normal 2 15 15" xfId="1421" xr:uid="{00000000-0005-0000-0000-00006C090000}"/>
    <cellStyle name="Normal 2 15 15 2" xfId="1422" xr:uid="{00000000-0005-0000-0000-00006D090000}"/>
    <cellStyle name="Normal 2 15 15 3" xfId="1423" xr:uid="{00000000-0005-0000-0000-00006E090000}"/>
    <cellStyle name="Normal 2 15 16" xfId="1424" xr:uid="{00000000-0005-0000-0000-00006F090000}"/>
    <cellStyle name="Normal 2 15 16 2" xfId="1425" xr:uid="{00000000-0005-0000-0000-000070090000}"/>
    <cellStyle name="Normal 2 15 16 3" xfId="1426" xr:uid="{00000000-0005-0000-0000-000071090000}"/>
    <cellStyle name="Normal 2 15 17" xfId="1427" xr:uid="{00000000-0005-0000-0000-000072090000}"/>
    <cellStyle name="Normal 2 15 17 2" xfId="1428" xr:uid="{00000000-0005-0000-0000-000073090000}"/>
    <cellStyle name="Normal 2 15 17 3" xfId="1429" xr:uid="{00000000-0005-0000-0000-000074090000}"/>
    <cellStyle name="Normal 2 15 18" xfId="1430" xr:uid="{00000000-0005-0000-0000-000075090000}"/>
    <cellStyle name="Normal 2 15 18 2" xfId="1431" xr:uid="{00000000-0005-0000-0000-000076090000}"/>
    <cellStyle name="Normal 2 15 18 3" xfId="1432" xr:uid="{00000000-0005-0000-0000-000077090000}"/>
    <cellStyle name="Normal 2 15 19" xfId="1433" xr:uid="{00000000-0005-0000-0000-000078090000}"/>
    <cellStyle name="Normal 2 15 19 2" xfId="1434" xr:uid="{00000000-0005-0000-0000-000079090000}"/>
    <cellStyle name="Normal 2 15 19 3" xfId="1435" xr:uid="{00000000-0005-0000-0000-00007A090000}"/>
    <cellStyle name="Normal 2 15 2" xfId="1436" xr:uid="{00000000-0005-0000-0000-00007B090000}"/>
    <cellStyle name="Normal 2 15 2 2" xfId="1437" xr:uid="{00000000-0005-0000-0000-00007C090000}"/>
    <cellStyle name="Normal 2 15 2 3" xfId="1438" xr:uid="{00000000-0005-0000-0000-00007D090000}"/>
    <cellStyle name="Normal 2 15 20" xfId="1439" xr:uid="{00000000-0005-0000-0000-00007E090000}"/>
    <cellStyle name="Normal 2 15 20 2" xfId="1440" xr:uid="{00000000-0005-0000-0000-00007F090000}"/>
    <cellStyle name="Normal 2 15 20 3" xfId="1441" xr:uid="{00000000-0005-0000-0000-000080090000}"/>
    <cellStyle name="Normal 2 15 21" xfId="1442" xr:uid="{00000000-0005-0000-0000-000081090000}"/>
    <cellStyle name="Normal 2 15 21 2" xfId="1443" xr:uid="{00000000-0005-0000-0000-000082090000}"/>
    <cellStyle name="Normal 2 15 21 3" xfId="1444" xr:uid="{00000000-0005-0000-0000-000083090000}"/>
    <cellStyle name="Normal 2 15 22" xfId="1445" xr:uid="{00000000-0005-0000-0000-000084090000}"/>
    <cellStyle name="Normal 2 15 22 2" xfId="1446" xr:uid="{00000000-0005-0000-0000-000085090000}"/>
    <cellStyle name="Normal 2 15 22 3" xfId="1447" xr:uid="{00000000-0005-0000-0000-000086090000}"/>
    <cellStyle name="Normal 2 15 23" xfId="1448" xr:uid="{00000000-0005-0000-0000-000087090000}"/>
    <cellStyle name="Normal 2 15 23 2" xfId="1449" xr:uid="{00000000-0005-0000-0000-000088090000}"/>
    <cellStyle name="Normal 2 15 23 3" xfId="1450" xr:uid="{00000000-0005-0000-0000-000089090000}"/>
    <cellStyle name="Normal 2 15 24" xfId="1451" xr:uid="{00000000-0005-0000-0000-00008A090000}"/>
    <cellStyle name="Normal 2 15 25" xfId="1452" xr:uid="{00000000-0005-0000-0000-00008B090000}"/>
    <cellStyle name="Normal 2 15 26" xfId="10822" xr:uid="{00000000-0005-0000-0000-00008C090000}"/>
    <cellStyle name="Normal 2 15 26 2" xfId="10823" xr:uid="{00000000-0005-0000-0000-00008D090000}"/>
    <cellStyle name="Normal 2 15 27" xfId="10824" xr:uid="{00000000-0005-0000-0000-00008E090000}"/>
    <cellStyle name="Normal 2 15 28" xfId="10295" xr:uid="{00000000-0005-0000-0000-00008F090000}"/>
    <cellStyle name="Normal 2 15 3" xfId="1453" xr:uid="{00000000-0005-0000-0000-000090090000}"/>
    <cellStyle name="Normal 2 15 3 2" xfId="1454" xr:uid="{00000000-0005-0000-0000-000091090000}"/>
    <cellStyle name="Normal 2 15 3 3" xfId="1455" xr:uid="{00000000-0005-0000-0000-000092090000}"/>
    <cellStyle name="Normal 2 15 4" xfId="1456" xr:uid="{00000000-0005-0000-0000-000093090000}"/>
    <cellStyle name="Normal 2 15 4 2" xfId="1457" xr:uid="{00000000-0005-0000-0000-000094090000}"/>
    <cellStyle name="Normal 2 15 4 3" xfId="1458" xr:uid="{00000000-0005-0000-0000-000095090000}"/>
    <cellStyle name="Normal 2 15 5" xfId="1459" xr:uid="{00000000-0005-0000-0000-000096090000}"/>
    <cellStyle name="Normal 2 15 5 2" xfId="1460" xr:uid="{00000000-0005-0000-0000-000097090000}"/>
    <cellStyle name="Normal 2 15 5 3" xfId="1461" xr:uid="{00000000-0005-0000-0000-000098090000}"/>
    <cellStyle name="Normal 2 15 6" xfId="1462" xr:uid="{00000000-0005-0000-0000-000099090000}"/>
    <cellStyle name="Normal 2 15 6 2" xfId="1463" xr:uid="{00000000-0005-0000-0000-00009A090000}"/>
    <cellStyle name="Normal 2 15 6 3" xfId="1464" xr:uid="{00000000-0005-0000-0000-00009B090000}"/>
    <cellStyle name="Normal 2 15 7" xfId="1465" xr:uid="{00000000-0005-0000-0000-00009C090000}"/>
    <cellStyle name="Normal 2 15 7 2" xfId="1466" xr:uid="{00000000-0005-0000-0000-00009D090000}"/>
    <cellStyle name="Normal 2 15 7 3" xfId="1467" xr:uid="{00000000-0005-0000-0000-00009E090000}"/>
    <cellStyle name="Normal 2 15 8" xfId="1468" xr:uid="{00000000-0005-0000-0000-00009F090000}"/>
    <cellStyle name="Normal 2 15 8 2" xfId="1469" xr:uid="{00000000-0005-0000-0000-0000A0090000}"/>
    <cellStyle name="Normal 2 15 8 3" xfId="1470" xr:uid="{00000000-0005-0000-0000-0000A1090000}"/>
    <cellStyle name="Normal 2 15 9" xfId="1471" xr:uid="{00000000-0005-0000-0000-0000A2090000}"/>
    <cellStyle name="Normal 2 15 9 2" xfId="1472" xr:uid="{00000000-0005-0000-0000-0000A3090000}"/>
    <cellStyle name="Normal 2 15 9 3" xfId="1473" xr:uid="{00000000-0005-0000-0000-0000A4090000}"/>
    <cellStyle name="Normal 2 150" xfId="1474" xr:uid="{00000000-0005-0000-0000-0000A5090000}"/>
    <cellStyle name="Normal 2 150 2" xfId="1475" xr:uid="{00000000-0005-0000-0000-0000A6090000}"/>
    <cellStyle name="Normal 2 150 3" xfId="1476" xr:uid="{00000000-0005-0000-0000-0000A7090000}"/>
    <cellStyle name="Normal 2 151" xfId="1477" xr:uid="{00000000-0005-0000-0000-0000A8090000}"/>
    <cellStyle name="Normal 2 151 2" xfId="1478" xr:uid="{00000000-0005-0000-0000-0000A9090000}"/>
    <cellStyle name="Normal 2 151 3" xfId="1479" xr:uid="{00000000-0005-0000-0000-0000AA090000}"/>
    <cellStyle name="Normal 2 152" xfId="1480" xr:uid="{00000000-0005-0000-0000-0000AB090000}"/>
    <cellStyle name="Normal 2 152 2" xfId="1481" xr:uid="{00000000-0005-0000-0000-0000AC090000}"/>
    <cellStyle name="Normal 2 152 3" xfId="1482" xr:uid="{00000000-0005-0000-0000-0000AD090000}"/>
    <cellStyle name="Normal 2 153" xfId="1483" xr:uid="{00000000-0005-0000-0000-0000AE090000}"/>
    <cellStyle name="Normal 2 153 2" xfId="1484" xr:uid="{00000000-0005-0000-0000-0000AF090000}"/>
    <cellStyle name="Normal 2 153 3" xfId="1485" xr:uid="{00000000-0005-0000-0000-0000B0090000}"/>
    <cellStyle name="Normal 2 154" xfId="1486" xr:uid="{00000000-0005-0000-0000-0000B1090000}"/>
    <cellStyle name="Normal 2 154 2" xfId="1487" xr:uid="{00000000-0005-0000-0000-0000B2090000}"/>
    <cellStyle name="Normal 2 154 3" xfId="1488" xr:uid="{00000000-0005-0000-0000-0000B3090000}"/>
    <cellStyle name="Normal 2 155" xfId="1489" xr:uid="{00000000-0005-0000-0000-0000B4090000}"/>
    <cellStyle name="Normal 2 155 2" xfId="1490" xr:uid="{00000000-0005-0000-0000-0000B5090000}"/>
    <cellStyle name="Normal 2 155 3" xfId="1491" xr:uid="{00000000-0005-0000-0000-0000B6090000}"/>
    <cellStyle name="Normal 2 156" xfId="1492" xr:uid="{00000000-0005-0000-0000-0000B7090000}"/>
    <cellStyle name="Normal 2 156 2" xfId="1493" xr:uid="{00000000-0005-0000-0000-0000B8090000}"/>
    <cellStyle name="Normal 2 156 3" xfId="1494" xr:uid="{00000000-0005-0000-0000-0000B9090000}"/>
    <cellStyle name="Normal 2 157" xfId="1495" xr:uid="{00000000-0005-0000-0000-0000BA090000}"/>
    <cellStyle name="Normal 2 157 2" xfId="1496" xr:uid="{00000000-0005-0000-0000-0000BB090000}"/>
    <cellStyle name="Normal 2 157 3" xfId="1497" xr:uid="{00000000-0005-0000-0000-0000BC090000}"/>
    <cellStyle name="Normal 2 158" xfId="1498" xr:uid="{00000000-0005-0000-0000-0000BD090000}"/>
    <cellStyle name="Normal 2 158 2" xfId="1499" xr:uid="{00000000-0005-0000-0000-0000BE090000}"/>
    <cellStyle name="Normal 2 158 3" xfId="1500" xr:uid="{00000000-0005-0000-0000-0000BF090000}"/>
    <cellStyle name="Normal 2 159" xfId="1501" xr:uid="{00000000-0005-0000-0000-0000C0090000}"/>
    <cellStyle name="Normal 2 159 2" xfId="1502" xr:uid="{00000000-0005-0000-0000-0000C1090000}"/>
    <cellStyle name="Normal 2 159 3" xfId="1503" xr:uid="{00000000-0005-0000-0000-0000C2090000}"/>
    <cellStyle name="Normal 2 16" xfId="45" xr:uid="{00000000-0005-0000-0000-0000C3090000}"/>
    <cellStyle name="Normal 2 16 10" xfId="1504" xr:uid="{00000000-0005-0000-0000-0000C4090000}"/>
    <cellStyle name="Normal 2 16 10 2" xfId="1505" xr:uid="{00000000-0005-0000-0000-0000C5090000}"/>
    <cellStyle name="Normal 2 16 10 3" xfId="1506" xr:uid="{00000000-0005-0000-0000-0000C6090000}"/>
    <cellStyle name="Normal 2 16 11" xfId="1507" xr:uid="{00000000-0005-0000-0000-0000C7090000}"/>
    <cellStyle name="Normal 2 16 11 2" xfId="1508" xr:uid="{00000000-0005-0000-0000-0000C8090000}"/>
    <cellStyle name="Normal 2 16 11 3" xfId="1509" xr:uid="{00000000-0005-0000-0000-0000C9090000}"/>
    <cellStyle name="Normal 2 16 12" xfId="1510" xr:uid="{00000000-0005-0000-0000-0000CA090000}"/>
    <cellStyle name="Normal 2 16 12 2" xfId="1511" xr:uid="{00000000-0005-0000-0000-0000CB090000}"/>
    <cellStyle name="Normal 2 16 12 3" xfId="1512" xr:uid="{00000000-0005-0000-0000-0000CC090000}"/>
    <cellStyle name="Normal 2 16 13" xfId="1513" xr:uid="{00000000-0005-0000-0000-0000CD090000}"/>
    <cellStyle name="Normal 2 16 13 2" xfId="1514" xr:uid="{00000000-0005-0000-0000-0000CE090000}"/>
    <cellStyle name="Normal 2 16 13 3" xfId="1515" xr:uid="{00000000-0005-0000-0000-0000CF090000}"/>
    <cellStyle name="Normal 2 16 14" xfId="1516" xr:uid="{00000000-0005-0000-0000-0000D0090000}"/>
    <cellStyle name="Normal 2 16 14 2" xfId="1517" xr:uid="{00000000-0005-0000-0000-0000D1090000}"/>
    <cellStyle name="Normal 2 16 14 3" xfId="1518" xr:uid="{00000000-0005-0000-0000-0000D2090000}"/>
    <cellStyle name="Normal 2 16 15" xfId="1519" xr:uid="{00000000-0005-0000-0000-0000D3090000}"/>
    <cellStyle name="Normal 2 16 15 2" xfId="1520" xr:uid="{00000000-0005-0000-0000-0000D4090000}"/>
    <cellStyle name="Normal 2 16 15 3" xfId="1521" xr:uid="{00000000-0005-0000-0000-0000D5090000}"/>
    <cellStyle name="Normal 2 16 16" xfId="1522" xr:uid="{00000000-0005-0000-0000-0000D6090000}"/>
    <cellStyle name="Normal 2 16 16 2" xfId="1523" xr:uid="{00000000-0005-0000-0000-0000D7090000}"/>
    <cellStyle name="Normal 2 16 16 3" xfId="1524" xr:uid="{00000000-0005-0000-0000-0000D8090000}"/>
    <cellStyle name="Normal 2 16 17" xfId="1525" xr:uid="{00000000-0005-0000-0000-0000D9090000}"/>
    <cellStyle name="Normal 2 16 17 2" xfId="1526" xr:uid="{00000000-0005-0000-0000-0000DA090000}"/>
    <cellStyle name="Normal 2 16 17 3" xfId="1527" xr:uid="{00000000-0005-0000-0000-0000DB090000}"/>
    <cellStyle name="Normal 2 16 18" xfId="1528" xr:uid="{00000000-0005-0000-0000-0000DC090000}"/>
    <cellStyle name="Normal 2 16 18 2" xfId="1529" xr:uid="{00000000-0005-0000-0000-0000DD090000}"/>
    <cellStyle name="Normal 2 16 18 3" xfId="1530" xr:uid="{00000000-0005-0000-0000-0000DE090000}"/>
    <cellStyle name="Normal 2 16 19" xfId="1531" xr:uid="{00000000-0005-0000-0000-0000DF090000}"/>
    <cellStyle name="Normal 2 16 19 2" xfId="1532" xr:uid="{00000000-0005-0000-0000-0000E0090000}"/>
    <cellStyle name="Normal 2 16 19 3" xfId="1533" xr:uid="{00000000-0005-0000-0000-0000E1090000}"/>
    <cellStyle name="Normal 2 16 2" xfId="1534" xr:uid="{00000000-0005-0000-0000-0000E2090000}"/>
    <cellStyle name="Normal 2 16 2 2" xfId="1535" xr:uid="{00000000-0005-0000-0000-0000E3090000}"/>
    <cellStyle name="Normal 2 16 2 3" xfId="1536" xr:uid="{00000000-0005-0000-0000-0000E4090000}"/>
    <cellStyle name="Normal 2 16 20" xfId="1537" xr:uid="{00000000-0005-0000-0000-0000E5090000}"/>
    <cellStyle name="Normal 2 16 20 2" xfId="1538" xr:uid="{00000000-0005-0000-0000-0000E6090000}"/>
    <cellStyle name="Normal 2 16 20 3" xfId="1539" xr:uid="{00000000-0005-0000-0000-0000E7090000}"/>
    <cellStyle name="Normal 2 16 21" xfId="1540" xr:uid="{00000000-0005-0000-0000-0000E8090000}"/>
    <cellStyle name="Normal 2 16 21 2" xfId="1541" xr:uid="{00000000-0005-0000-0000-0000E9090000}"/>
    <cellStyle name="Normal 2 16 21 3" xfId="1542" xr:uid="{00000000-0005-0000-0000-0000EA090000}"/>
    <cellStyle name="Normal 2 16 22" xfId="1543" xr:uid="{00000000-0005-0000-0000-0000EB090000}"/>
    <cellStyle name="Normal 2 16 22 2" xfId="1544" xr:uid="{00000000-0005-0000-0000-0000EC090000}"/>
    <cellStyle name="Normal 2 16 22 3" xfId="1545" xr:uid="{00000000-0005-0000-0000-0000ED090000}"/>
    <cellStyle name="Normal 2 16 23" xfId="1546" xr:uid="{00000000-0005-0000-0000-0000EE090000}"/>
    <cellStyle name="Normal 2 16 23 2" xfId="1547" xr:uid="{00000000-0005-0000-0000-0000EF090000}"/>
    <cellStyle name="Normal 2 16 23 3" xfId="1548" xr:uid="{00000000-0005-0000-0000-0000F0090000}"/>
    <cellStyle name="Normal 2 16 24" xfId="1549" xr:uid="{00000000-0005-0000-0000-0000F1090000}"/>
    <cellStyle name="Normal 2 16 25" xfId="1550" xr:uid="{00000000-0005-0000-0000-0000F2090000}"/>
    <cellStyle name="Normal 2 16 26" xfId="10825" xr:uid="{00000000-0005-0000-0000-0000F3090000}"/>
    <cellStyle name="Normal 2 16 26 2" xfId="10826" xr:uid="{00000000-0005-0000-0000-0000F4090000}"/>
    <cellStyle name="Normal 2 16 27" xfId="10827" xr:uid="{00000000-0005-0000-0000-0000F5090000}"/>
    <cellStyle name="Normal 2 16 28" xfId="10294" xr:uid="{00000000-0005-0000-0000-0000F6090000}"/>
    <cellStyle name="Normal 2 16 3" xfId="1551" xr:uid="{00000000-0005-0000-0000-0000F7090000}"/>
    <cellStyle name="Normal 2 16 3 2" xfId="1552" xr:uid="{00000000-0005-0000-0000-0000F8090000}"/>
    <cellStyle name="Normal 2 16 3 3" xfId="1553" xr:uid="{00000000-0005-0000-0000-0000F9090000}"/>
    <cellStyle name="Normal 2 16 4" xfId="1554" xr:uid="{00000000-0005-0000-0000-0000FA090000}"/>
    <cellStyle name="Normal 2 16 4 2" xfId="1555" xr:uid="{00000000-0005-0000-0000-0000FB090000}"/>
    <cellStyle name="Normal 2 16 4 3" xfId="1556" xr:uid="{00000000-0005-0000-0000-0000FC090000}"/>
    <cellStyle name="Normal 2 16 5" xfId="1557" xr:uid="{00000000-0005-0000-0000-0000FD090000}"/>
    <cellStyle name="Normal 2 16 5 2" xfId="1558" xr:uid="{00000000-0005-0000-0000-0000FE090000}"/>
    <cellStyle name="Normal 2 16 5 3" xfId="1559" xr:uid="{00000000-0005-0000-0000-0000FF090000}"/>
    <cellStyle name="Normal 2 16 6" xfId="1560" xr:uid="{00000000-0005-0000-0000-0000000A0000}"/>
    <cellStyle name="Normal 2 16 6 2" xfId="1561" xr:uid="{00000000-0005-0000-0000-0000010A0000}"/>
    <cellStyle name="Normal 2 16 6 3" xfId="1562" xr:uid="{00000000-0005-0000-0000-0000020A0000}"/>
    <cellStyle name="Normal 2 16 7" xfId="1563" xr:uid="{00000000-0005-0000-0000-0000030A0000}"/>
    <cellStyle name="Normal 2 16 7 2" xfId="1564" xr:uid="{00000000-0005-0000-0000-0000040A0000}"/>
    <cellStyle name="Normal 2 16 7 3" xfId="1565" xr:uid="{00000000-0005-0000-0000-0000050A0000}"/>
    <cellStyle name="Normal 2 16 8" xfId="1566" xr:uid="{00000000-0005-0000-0000-0000060A0000}"/>
    <cellStyle name="Normal 2 16 8 2" xfId="1567" xr:uid="{00000000-0005-0000-0000-0000070A0000}"/>
    <cellStyle name="Normal 2 16 8 3" xfId="1568" xr:uid="{00000000-0005-0000-0000-0000080A0000}"/>
    <cellStyle name="Normal 2 16 9" xfId="1569" xr:uid="{00000000-0005-0000-0000-0000090A0000}"/>
    <cellStyle name="Normal 2 16 9 2" xfId="1570" xr:uid="{00000000-0005-0000-0000-00000A0A0000}"/>
    <cellStyle name="Normal 2 16 9 3" xfId="1571" xr:uid="{00000000-0005-0000-0000-00000B0A0000}"/>
    <cellStyle name="Normal 2 160" xfId="1572" xr:uid="{00000000-0005-0000-0000-00000C0A0000}"/>
    <cellStyle name="Normal 2 160 2" xfId="1573" xr:uid="{00000000-0005-0000-0000-00000D0A0000}"/>
    <cellStyle name="Normal 2 160 3" xfId="1574" xr:uid="{00000000-0005-0000-0000-00000E0A0000}"/>
    <cellStyle name="Normal 2 161" xfId="1575" xr:uid="{00000000-0005-0000-0000-00000F0A0000}"/>
    <cellStyle name="Normal 2 161 2" xfId="1576" xr:uid="{00000000-0005-0000-0000-0000100A0000}"/>
    <cellStyle name="Normal 2 161 3" xfId="1577" xr:uid="{00000000-0005-0000-0000-0000110A0000}"/>
    <cellStyle name="Normal 2 162" xfId="1578" xr:uid="{00000000-0005-0000-0000-0000120A0000}"/>
    <cellStyle name="Normal 2 162 2" xfId="1579" xr:uid="{00000000-0005-0000-0000-0000130A0000}"/>
    <cellStyle name="Normal 2 162 3" xfId="1580" xr:uid="{00000000-0005-0000-0000-0000140A0000}"/>
    <cellStyle name="Normal 2 163" xfId="1581" xr:uid="{00000000-0005-0000-0000-0000150A0000}"/>
    <cellStyle name="Normal 2 163 2" xfId="1582" xr:uid="{00000000-0005-0000-0000-0000160A0000}"/>
    <cellStyle name="Normal 2 163 3" xfId="1583" xr:uid="{00000000-0005-0000-0000-0000170A0000}"/>
    <cellStyle name="Normal 2 164" xfId="1584" xr:uid="{00000000-0005-0000-0000-0000180A0000}"/>
    <cellStyle name="Normal 2 164 2" xfId="1585" xr:uid="{00000000-0005-0000-0000-0000190A0000}"/>
    <cellStyle name="Normal 2 164 3" xfId="1586" xr:uid="{00000000-0005-0000-0000-00001A0A0000}"/>
    <cellStyle name="Normal 2 165" xfId="1587" xr:uid="{00000000-0005-0000-0000-00001B0A0000}"/>
    <cellStyle name="Normal 2 165 2" xfId="1588" xr:uid="{00000000-0005-0000-0000-00001C0A0000}"/>
    <cellStyle name="Normal 2 165 3" xfId="1589" xr:uid="{00000000-0005-0000-0000-00001D0A0000}"/>
    <cellStyle name="Normal 2 166" xfId="1590" xr:uid="{00000000-0005-0000-0000-00001E0A0000}"/>
    <cellStyle name="Normal 2 166 2" xfId="1591" xr:uid="{00000000-0005-0000-0000-00001F0A0000}"/>
    <cellStyle name="Normal 2 166 3" xfId="1592" xr:uid="{00000000-0005-0000-0000-0000200A0000}"/>
    <cellStyle name="Normal 2 167" xfId="1593" xr:uid="{00000000-0005-0000-0000-0000210A0000}"/>
    <cellStyle name="Normal 2 167 2" xfId="1594" xr:uid="{00000000-0005-0000-0000-0000220A0000}"/>
    <cellStyle name="Normal 2 167 3" xfId="1595" xr:uid="{00000000-0005-0000-0000-0000230A0000}"/>
    <cellStyle name="Normal 2 168" xfId="1596" xr:uid="{00000000-0005-0000-0000-0000240A0000}"/>
    <cellStyle name="Normal 2 168 2" xfId="1597" xr:uid="{00000000-0005-0000-0000-0000250A0000}"/>
    <cellStyle name="Normal 2 168 3" xfId="1598" xr:uid="{00000000-0005-0000-0000-0000260A0000}"/>
    <cellStyle name="Normal 2 169" xfId="1599" xr:uid="{00000000-0005-0000-0000-0000270A0000}"/>
    <cellStyle name="Normal 2 169 2" xfId="1600" xr:uid="{00000000-0005-0000-0000-0000280A0000}"/>
    <cellStyle name="Normal 2 169 3" xfId="1601" xr:uid="{00000000-0005-0000-0000-0000290A0000}"/>
    <cellStyle name="Normal 2 17" xfId="46" xr:uid="{00000000-0005-0000-0000-00002A0A0000}"/>
    <cellStyle name="Normal 2 17 10" xfId="1602" xr:uid="{00000000-0005-0000-0000-00002B0A0000}"/>
    <cellStyle name="Normal 2 17 10 2" xfId="1603" xr:uid="{00000000-0005-0000-0000-00002C0A0000}"/>
    <cellStyle name="Normal 2 17 10 3" xfId="1604" xr:uid="{00000000-0005-0000-0000-00002D0A0000}"/>
    <cellStyle name="Normal 2 17 11" xfId="1605" xr:uid="{00000000-0005-0000-0000-00002E0A0000}"/>
    <cellStyle name="Normal 2 17 11 2" xfId="1606" xr:uid="{00000000-0005-0000-0000-00002F0A0000}"/>
    <cellStyle name="Normal 2 17 11 3" xfId="1607" xr:uid="{00000000-0005-0000-0000-0000300A0000}"/>
    <cellStyle name="Normal 2 17 12" xfId="1608" xr:uid="{00000000-0005-0000-0000-0000310A0000}"/>
    <cellStyle name="Normal 2 17 12 2" xfId="1609" xr:uid="{00000000-0005-0000-0000-0000320A0000}"/>
    <cellStyle name="Normal 2 17 12 3" xfId="1610" xr:uid="{00000000-0005-0000-0000-0000330A0000}"/>
    <cellStyle name="Normal 2 17 13" xfId="1611" xr:uid="{00000000-0005-0000-0000-0000340A0000}"/>
    <cellStyle name="Normal 2 17 13 2" xfId="1612" xr:uid="{00000000-0005-0000-0000-0000350A0000}"/>
    <cellStyle name="Normal 2 17 13 3" xfId="1613" xr:uid="{00000000-0005-0000-0000-0000360A0000}"/>
    <cellStyle name="Normal 2 17 14" xfId="1614" xr:uid="{00000000-0005-0000-0000-0000370A0000}"/>
    <cellStyle name="Normal 2 17 14 2" xfId="1615" xr:uid="{00000000-0005-0000-0000-0000380A0000}"/>
    <cellStyle name="Normal 2 17 14 3" xfId="1616" xr:uid="{00000000-0005-0000-0000-0000390A0000}"/>
    <cellStyle name="Normal 2 17 15" xfId="1617" xr:uid="{00000000-0005-0000-0000-00003A0A0000}"/>
    <cellStyle name="Normal 2 17 15 2" xfId="1618" xr:uid="{00000000-0005-0000-0000-00003B0A0000}"/>
    <cellStyle name="Normal 2 17 15 3" xfId="1619" xr:uid="{00000000-0005-0000-0000-00003C0A0000}"/>
    <cellStyle name="Normal 2 17 16" xfId="1620" xr:uid="{00000000-0005-0000-0000-00003D0A0000}"/>
    <cellStyle name="Normal 2 17 16 2" xfId="1621" xr:uid="{00000000-0005-0000-0000-00003E0A0000}"/>
    <cellStyle name="Normal 2 17 16 3" xfId="1622" xr:uid="{00000000-0005-0000-0000-00003F0A0000}"/>
    <cellStyle name="Normal 2 17 17" xfId="1623" xr:uid="{00000000-0005-0000-0000-0000400A0000}"/>
    <cellStyle name="Normal 2 17 17 2" xfId="1624" xr:uid="{00000000-0005-0000-0000-0000410A0000}"/>
    <cellStyle name="Normal 2 17 17 3" xfId="1625" xr:uid="{00000000-0005-0000-0000-0000420A0000}"/>
    <cellStyle name="Normal 2 17 18" xfId="1626" xr:uid="{00000000-0005-0000-0000-0000430A0000}"/>
    <cellStyle name="Normal 2 17 18 2" xfId="1627" xr:uid="{00000000-0005-0000-0000-0000440A0000}"/>
    <cellStyle name="Normal 2 17 18 3" xfId="1628" xr:uid="{00000000-0005-0000-0000-0000450A0000}"/>
    <cellStyle name="Normal 2 17 19" xfId="1629" xr:uid="{00000000-0005-0000-0000-0000460A0000}"/>
    <cellStyle name="Normal 2 17 19 2" xfId="1630" xr:uid="{00000000-0005-0000-0000-0000470A0000}"/>
    <cellStyle name="Normal 2 17 19 3" xfId="1631" xr:uid="{00000000-0005-0000-0000-0000480A0000}"/>
    <cellStyle name="Normal 2 17 2" xfId="1632" xr:uid="{00000000-0005-0000-0000-0000490A0000}"/>
    <cellStyle name="Normal 2 17 2 2" xfId="1633" xr:uid="{00000000-0005-0000-0000-00004A0A0000}"/>
    <cellStyle name="Normal 2 17 2 3" xfId="1634" xr:uid="{00000000-0005-0000-0000-00004B0A0000}"/>
    <cellStyle name="Normal 2 17 20" xfId="1635" xr:uid="{00000000-0005-0000-0000-00004C0A0000}"/>
    <cellStyle name="Normal 2 17 20 2" xfId="1636" xr:uid="{00000000-0005-0000-0000-00004D0A0000}"/>
    <cellStyle name="Normal 2 17 20 3" xfId="1637" xr:uid="{00000000-0005-0000-0000-00004E0A0000}"/>
    <cellStyle name="Normal 2 17 21" xfId="1638" xr:uid="{00000000-0005-0000-0000-00004F0A0000}"/>
    <cellStyle name="Normal 2 17 21 2" xfId="1639" xr:uid="{00000000-0005-0000-0000-0000500A0000}"/>
    <cellStyle name="Normal 2 17 21 3" xfId="1640" xr:uid="{00000000-0005-0000-0000-0000510A0000}"/>
    <cellStyle name="Normal 2 17 22" xfId="1641" xr:uid="{00000000-0005-0000-0000-0000520A0000}"/>
    <cellStyle name="Normal 2 17 22 2" xfId="1642" xr:uid="{00000000-0005-0000-0000-0000530A0000}"/>
    <cellStyle name="Normal 2 17 22 3" xfId="1643" xr:uid="{00000000-0005-0000-0000-0000540A0000}"/>
    <cellStyle name="Normal 2 17 23" xfId="1644" xr:uid="{00000000-0005-0000-0000-0000550A0000}"/>
    <cellStyle name="Normal 2 17 23 2" xfId="1645" xr:uid="{00000000-0005-0000-0000-0000560A0000}"/>
    <cellStyle name="Normal 2 17 23 3" xfId="1646" xr:uid="{00000000-0005-0000-0000-0000570A0000}"/>
    <cellStyle name="Normal 2 17 24" xfId="1647" xr:uid="{00000000-0005-0000-0000-0000580A0000}"/>
    <cellStyle name="Normal 2 17 25" xfId="1648" xr:uid="{00000000-0005-0000-0000-0000590A0000}"/>
    <cellStyle name="Normal 2 17 26" xfId="10828" xr:uid="{00000000-0005-0000-0000-00005A0A0000}"/>
    <cellStyle name="Normal 2 17 26 2" xfId="10829" xr:uid="{00000000-0005-0000-0000-00005B0A0000}"/>
    <cellStyle name="Normal 2 17 27" xfId="10830" xr:uid="{00000000-0005-0000-0000-00005C0A0000}"/>
    <cellStyle name="Normal 2 17 28" xfId="10293" xr:uid="{00000000-0005-0000-0000-00005D0A0000}"/>
    <cellStyle name="Normal 2 17 3" xfId="1649" xr:uid="{00000000-0005-0000-0000-00005E0A0000}"/>
    <cellStyle name="Normal 2 17 3 2" xfId="1650" xr:uid="{00000000-0005-0000-0000-00005F0A0000}"/>
    <cellStyle name="Normal 2 17 3 3" xfId="1651" xr:uid="{00000000-0005-0000-0000-0000600A0000}"/>
    <cellStyle name="Normal 2 17 4" xfId="1652" xr:uid="{00000000-0005-0000-0000-0000610A0000}"/>
    <cellStyle name="Normal 2 17 4 2" xfId="1653" xr:uid="{00000000-0005-0000-0000-0000620A0000}"/>
    <cellStyle name="Normal 2 17 4 3" xfId="1654" xr:uid="{00000000-0005-0000-0000-0000630A0000}"/>
    <cellStyle name="Normal 2 17 5" xfId="1655" xr:uid="{00000000-0005-0000-0000-0000640A0000}"/>
    <cellStyle name="Normal 2 17 5 2" xfId="1656" xr:uid="{00000000-0005-0000-0000-0000650A0000}"/>
    <cellStyle name="Normal 2 17 5 3" xfId="1657" xr:uid="{00000000-0005-0000-0000-0000660A0000}"/>
    <cellStyle name="Normal 2 17 6" xfId="1658" xr:uid="{00000000-0005-0000-0000-0000670A0000}"/>
    <cellStyle name="Normal 2 17 6 2" xfId="1659" xr:uid="{00000000-0005-0000-0000-0000680A0000}"/>
    <cellStyle name="Normal 2 17 6 3" xfId="1660" xr:uid="{00000000-0005-0000-0000-0000690A0000}"/>
    <cellStyle name="Normal 2 17 7" xfId="1661" xr:uid="{00000000-0005-0000-0000-00006A0A0000}"/>
    <cellStyle name="Normal 2 17 7 2" xfId="1662" xr:uid="{00000000-0005-0000-0000-00006B0A0000}"/>
    <cellStyle name="Normal 2 17 7 3" xfId="1663" xr:uid="{00000000-0005-0000-0000-00006C0A0000}"/>
    <cellStyle name="Normal 2 17 8" xfId="1664" xr:uid="{00000000-0005-0000-0000-00006D0A0000}"/>
    <cellStyle name="Normal 2 17 8 2" xfId="1665" xr:uid="{00000000-0005-0000-0000-00006E0A0000}"/>
    <cellStyle name="Normal 2 17 8 3" xfId="1666" xr:uid="{00000000-0005-0000-0000-00006F0A0000}"/>
    <cellStyle name="Normal 2 17 9" xfId="1667" xr:uid="{00000000-0005-0000-0000-0000700A0000}"/>
    <cellStyle name="Normal 2 17 9 2" xfId="1668" xr:uid="{00000000-0005-0000-0000-0000710A0000}"/>
    <cellStyle name="Normal 2 17 9 3" xfId="1669" xr:uid="{00000000-0005-0000-0000-0000720A0000}"/>
    <cellStyle name="Normal 2 170" xfId="1670" xr:uid="{00000000-0005-0000-0000-0000730A0000}"/>
    <cellStyle name="Normal 2 170 2" xfId="1671" xr:uid="{00000000-0005-0000-0000-0000740A0000}"/>
    <cellStyle name="Normal 2 170 3" xfId="1672" xr:uid="{00000000-0005-0000-0000-0000750A0000}"/>
    <cellStyle name="Normal 2 171" xfId="1673" xr:uid="{00000000-0005-0000-0000-0000760A0000}"/>
    <cellStyle name="Normal 2 171 2" xfId="1674" xr:uid="{00000000-0005-0000-0000-0000770A0000}"/>
    <cellStyle name="Normal 2 171 3" xfId="1675" xr:uid="{00000000-0005-0000-0000-0000780A0000}"/>
    <cellStyle name="Normal 2 172" xfId="1676" xr:uid="{00000000-0005-0000-0000-0000790A0000}"/>
    <cellStyle name="Normal 2 172 2" xfId="1677" xr:uid="{00000000-0005-0000-0000-00007A0A0000}"/>
    <cellStyle name="Normal 2 172 3" xfId="1678" xr:uid="{00000000-0005-0000-0000-00007B0A0000}"/>
    <cellStyle name="Normal 2 173" xfId="1679" xr:uid="{00000000-0005-0000-0000-00007C0A0000}"/>
    <cellStyle name="Normal 2 173 2" xfId="1680" xr:uid="{00000000-0005-0000-0000-00007D0A0000}"/>
    <cellStyle name="Normal 2 173 3" xfId="1681" xr:uid="{00000000-0005-0000-0000-00007E0A0000}"/>
    <cellStyle name="Normal 2 174" xfId="1682" xr:uid="{00000000-0005-0000-0000-00007F0A0000}"/>
    <cellStyle name="Normal 2 174 2" xfId="1683" xr:uid="{00000000-0005-0000-0000-0000800A0000}"/>
    <cellStyle name="Normal 2 174 3" xfId="1684" xr:uid="{00000000-0005-0000-0000-0000810A0000}"/>
    <cellStyle name="Normal 2 175" xfId="1685" xr:uid="{00000000-0005-0000-0000-0000820A0000}"/>
    <cellStyle name="Normal 2 175 2" xfId="1686" xr:uid="{00000000-0005-0000-0000-0000830A0000}"/>
    <cellStyle name="Normal 2 175 3" xfId="1687" xr:uid="{00000000-0005-0000-0000-0000840A0000}"/>
    <cellStyle name="Normal 2 176" xfId="1688" xr:uid="{00000000-0005-0000-0000-0000850A0000}"/>
    <cellStyle name="Normal 2 176 2" xfId="1689" xr:uid="{00000000-0005-0000-0000-0000860A0000}"/>
    <cellStyle name="Normal 2 176 3" xfId="1690" xr:uid="{00000000-0005-0000-0000-0000870A0000}"/>
    <cellStyle name="Normal 2 177" xfId="1691" xr:uid="{00000000-0005-0000-0000-0000880A0000}"/>
    <cellStyle name="Normal 2 177 2" xfId="1692" xr:uid="{00000000-0005-0000-0000-0000890A0000}"/>
    <cellStyle name="Normal 2 177 3" xfId="1693" xr:uid="{00000000-0005-0000-0000-00008A0A0000}"/>
    <cellStyle name="Normal 2 178" xfId="1694" xr:uid="{00000000-0005-0000-0000-00008B0A0000}"/>
    <cellStyle name="Normal 2 178 2" xfId="1695" xr:uid="{00000000-0005-0000-0000-00008C0A0000}"/>
    <cellStyle name="Normal 2 178 3" xfId="1696" xr:uid="{00000000-0005-0000-0000-00008D0A0000}"/>
    <cellStyle name="Normal 2 179" xfId="7602" xr:uid="{00000000-0005-0000-0000-00008E0A0000}"/>
    <cellStyle name="Normal 2 179 2" xfId="10832" xr:uid="{00000000-0005-0000-0000-00008F0A0000}"/>
    <cellStyle name="Normal 2 179 3" xfId="10831" xr:uid="{00000000-0005-0000-0000-0000900A0000}"/>
    <cellStyle name="Normal 2 179 4" xfId="11078" xr:uid="{00000000-0005-0000-0000-0000910A0000}"/>
    <cellStyle name="Normal 2 18" xfId="47" xr:uid="{00000000-0005-0000-0000-0000920A0000}"/>
    <cellStyle name="Normal 2 18 10" xfId="1697" xr:uid="{00000000-0005-0000-0000-0000930A0000}"/>
    <cellStyle name="Normal 2 18 10 2" xfId="1698" xr:uid="{00000000-0005-0000-0000-0000940A0000}"/>
    <cellStyle name="Normal 2 18 10 3" xfId="1699" xr:uid="{00000000-0005-0000-0000-0000950A0000}"/>
    <cellStyle name="Normal 2 18 11" xfId="1700" xr:uid="{00000000-0005-0000-0000-0000960A0000}"/>
    <cellStyle name="Normal 2 18 11 2" xfId="1701" xr:uid="{00000000-0005-0000-0000-0000970A0000}"/>
    <cellStyle name="Normal 2 18 11 3" xfId="1702" xr:uid="{00000000-0005-0000-0000-0000980A0000}"/>
    <cellStyle name="Normal 2 18 12" xfId="1703" xr:uid="{00000000-0005-0000-0000-0000990A0000}"/>
    <cellStyle name="Normal 2 18 12 2" xfId="1704" xr:uid="{00000000-0005-0000-0000-00009A0A0000}"/>
    <cellStyle name="Normal 2 18 12 3" xfId="1705" xr:uid="{00000000-0005-0000-0000-00009B0A0000}"/>
    <cellStyle name="Normal 2 18 13" xfId="1706" xr:uid="{00000000-0005-0000-0000-00009C0A0000}"/>
    <cellStyle name="Normal 2 18 13 2" xfId="1707" xr:uid="{00000000-0005-0000-0000-00009D0A0000}"/>
    <cellStyle name="Normal 2 18 13 3" xfId="1708" xr:uid="{00000000-0005-0000-0000-00009E0A0000}"/>
    <cellStyle name="Normal 2 18 14" xfId="1709" xr:uid="{00000000-0005-0000-0000-00009F0A0000}"/>
    <cellStyle name="Normal 2 18 14 2" xfId="1710" xr:uid="{00000000-0005-0000-0000-0000A00A0000}"/>
    <cellStyle name="Normal 2 18 14 3" xfId="1711" xr:uid="{00000000-0005-0000-0000-0000A10A0000}"/>
    <cellStyle name="Normal 2 18 15" xfId="1712" xr:uid="{00000000-0005-0000-0000-0000A20A0000}"/>
    <cellStyle name="Normal 2 18 15 2" xfId="1713" xr:uid="{00000000-0005-0000-0000-0000A30A0000}"/>
    <cellStyle name="Normal 2 18 15 3" xfId="1714" xr:uid="{00000000-0005-0000-0000-0000A40A0000}"/>
    <cellStyle name="Normal 2 18 16" xfId="1715" xr:uid="{00000000-0005-0000-0000-0000A50A0000}"/>
    <cellStyle name="Normal 2 18 16 2" xfId="1716" xr:uid="{00000000-0005-0000-0000-0000A60A0000}"/>
    <cellStyle name="Normal 2 18 16 3" xfId="1717" xr:uid="{00000000-0005-0000-0000-0000A70A0000}"/>
    <cellStyle name="Normal 2 18 17" xfId="1718" xr:uid="{00000000-0005-0000-0000-0000A80A0000}"/>
    <cellStyle name="Normal 2 18 17 2" xfId="1719" xr:uid="{00000000-0005-0000-0000-0000A90A0000}"/>
    <cellStyle name="Normal 2 18 17 3" xfId="1720" xr:uid="{00000000-0005-0000-0000-0000AA0A0000}"/>
    <cellStyle name="Normal 2 18 18" xfId="1721" xr:uid="{00000000-0005-0000-0000-0000AB0A0000}"/>
    <cellStyle name="Normal 2 18 18 2" xfId="1722" xr:uid="{00000000-0005-0000-0000-0000AC0A0000}"/>
    <cellStyle name="Normal 2 18 18 3" xfId="1723" xr:uid="{00000000-0005-0000-0000-0000AD0A0000}"/>
    <cellStyle name="Normal 2 18 19" xfId="1724" xr:uid="{00000000-0005-0000-0000-0000AE0A0000}"/>
    <cellStyle name="Normal 2 18 19 2" xfId="1725" xr:uid="{00000000-0005-0000-0000-0000AF0A0000}"/>
    <cellStyle name="Normal 2 18 19 3" xfId="1726" xr:uid="{00000000-0005-0000-0000-0000B00A0000}"/>
    <cellStyle name="Normal 2 18 2" xfId="1727" xr:uid="{00000000-0005-0000-0000-0000B10A0000}"/>
    <cellStyle name="Normal 2 18 2 2" xfId="1728" xr:uid="{00000000-0005-0000-0000-0000B20A0000}"/>
    <cellStyle name="Normal 2 18 2 3" xfId="1729" xr:uid="{00000000-0005-0000-0000-0000B30A0000}"/>
    <cellStyle name="Normal 2 18 20" xfId="1730" xr:uid="{00000000-0005-0000-0000-0000B40A0000}"/>
    <cellStyle name="Normal 2 18 20 2" xfId="1731" xr:uid="{00000000-0005-0000-0000-0000B50A0000}"/>
    <cellStyle name="Normal 2 18 20 3" xfId="1732" xr:uid="{00000000-0005-0000-0000-0000B60A0000}"/>
    <cellStyle name="Normal 2 18 21" xfId="1733" xr:uid="{00000000-0005-0000-0000-0000B70A0000}"/>
    <cellStyle name="Normal 2 18 21 2" xfId="1734" xr:uid="{00000000-0005-0000-0000-0000B80A0000}"/>
    <cellStyle name="Normal 2 18 21 3" xfId="1735" xr:uid="{00000000-0005-0000-0000-0000B90A0000}"/>
    <cellStyle name="Normal 2 18 22" xfId="1736" xr:uid="{00000000-0005-0000-0000-0000BA0A0000}"/>
    <cellStyle name="Normal 2 18 22 2" xfId="1737" xr:uid="{00000000-0005-0000-0000-0000BB0A0000}"/>
    <cellStyle name="Normal 2 18 22 3" xfId="1738" xr:uid="{00000000-0005-0000-0000-0000BC0A0000}"/>
    <cellStyle name="Normal 2 18 23" xfId="1739" xr:uid="{00000000-0005-0000-0000-0000BD0A0000}"/>
    <cellStyle name="Normal 2 18 23 2" xfId="1740" xr:uid="{00000000-0005-0000-0000-0000BE0A0000}"/>
    <cellStyle name="Normal 2 18 23 3" xfId="1741" xr:uid="{00000000-0005-0000-0000-0000BF0A0000}"/>
    <cellStyle name="Normal 2 18 24" xfId="1742" xr:uid="{00000000-0005-0000-0000-0000C00A0000}"/>
    <cellStyle name="Normal 2 18 25" xfId="1743" xr:uid="{00000000-0005-0000-0000-0000C10A0000}"/>
    <cellStyle name="Normal 2 18 26" xfId="10833" xr:uid="{00000000-0005-0000-0000-0000C20A0000}"/>
    <cellStyle name="Normal 2 18 26 2" xfId="10834" xr:uid="{00000000-0005-0000-0000-0000C30A0000}"/>
    <cellStyle name="Normal 2 18 27" xfId="10835" xr:uid="{00000000-0005-0000-0000-0000C40A0000}"/>
    <cellStyle name="Normal 2 18 28" xfId="10292" xr:uid="{00000000-0005-0000-0000-0000C50A0000}"/>
    <cellStyle name="Normal 2 18 3" xfId="1744" xr:uid="{00000000-0005-0000-0000-0000C60A0000}"/>
    <cellStyle name="Normal 2 18 3 2" xfId="1745" xr:uid="{00000000-0005-0000-0000-0000C70A0000}"/>
    <cellStyle name="Normal 2 18 3 3" xfId="1746" xr:uid="{00000000-0005-0000-0000-0000C80A0000}"/>
    <cellStyle name="Normal 2 18 4" xfId="1747" xr:uid="{00000000-0005-0000-0000-0000C90A0000}"/>
    <cellStyle name="Normal 2 18 4 2" xfId="1748" xr:uid="{00000000-0005-0000-0000-0000CA0A0000}"/>
    <cellStyle name="Normal 2 18 4 3" xfId="1749" xr:uid="{00000000-0005-0000-0000-0000CB0A0000}"/>
    <cellStyle name="Normal 2 18 5" xfId="1750" xr:uid="{00000000-0005-0000-0000-0000CC0A0000}"/>
    <cellStyle name="Normal 2 18 5 2" xfId="1751" xr:uid="{00000000-0005-0000-0000-0000CD0A0000}"/>
    <cellStyle name="Normal 2 18 5 3" xfId="1752" xr:uid="{00000000-0005-0000-0000-0000CE0A0000}"/>
    <cellStyle name="Normal 2 18 6" xfId="1753" xr:uid="{00000000-0005-0000-0000-0000CF0A0000}"/>
    <cellStyle name="Normal 2 18 6 2" xfId="1754" xr:uid="{00000000-0005-0000-0000-0000D00A0000}"/>
    <cellStyle name="Normal 2 18 6 3" xfId="1755" xr:uid="{00000000-0005-0000-0000-0000D10A0000}"/>
    <cellStyle name="Normal 2 18 7" xfId="1756" xr:uid="{00000000-0005-0000-0000-0000D20A0000}"/>
    <cellStyle name="Normal 2 18 7 2" xfId="1757" xr:uid="{00000000-0005-0000-0000-0000D30A0000}"/>
    <cellStyle name="Normal 2 18 7 3" xfId="1758" xr:uid="{00000000-0005-0000-0000-0000D40A0000}"/>
    <cellStyle name="Normal 2 18 8" xfId="1759" xr:uid="{00000000-0005-0000-0000-0000D50A0000}"/>
    <cellStyle name="Normal 2 18 8 2" xfId="1760" xr:uid="{00000000-0005-0000-0000-0000D60A0000}"/>
    <cellStyle name="Normal 2 18 8 3" xfId="1761" xr:uid="{00000000-0005-0000-0000-0000D70A0000}"/>
    <cellStyle name="Normal 2 18 9" xfId="1762" xr:uid="{00000000-0005-0000-0000-0000D80A0000}"/>
    <cellStyle name="Normal 2 18 9 2" xfId="1763" xr:uid="{00000000-0005-0000-0000-0000D90A0000}"/>
    <cellStyle name="Normal 2 18 9 3" xfId="1764" xr:uid="{00000000-0005-0000-0000-0000DA0A0000}"/>
    <cellStyle name="Normal 2 180" xfId="10836" xr:uid="{00000000-0005-0000-0000-0000DB0A0000}"/>
    <cellStyle name="Normal 2 180 2" xfId="10837" xr:uid="{00000000-0005-0000-0000-0000DC0A0000}"/>
    <cellStyle name="Normal 2 181" xfId="10838" xr:uid="{00000000-0005-0000-0000-0000DD0A0000}"/>
    <cellStyle name="Normal 2 182" xfId="10839" xr:uid="{00000000-0005-0000-0000-0000DE0A0000}"/>
    <cellStyle name="Normal 2 19" xfId="48" xr:uid="{00000000-0005-0000-0000-0000DF0A0000}"/>
    <cellStyle name="Normal 2 19 10" xfId="1765" xr:uid="{00000000-0005-0000-0000-0000E00A0000}"/>
    <cellStyle name="Normal 2 19 10 2" xfId="1766" xr:uid="{00000000-0005-0000-0000-0000E10A0000}"/>
    <cellStyle name="Normal 2 19 10 3" xfId="1767" xr:uid="{00000000-0005-0000-0000-0000E20A0000}"/>
    <cellStyle name="Normal 2 19 11" xfId="1768" xr:uid="{00000000-0005-0000-0000-0000E30A0000}"/>
    <cellStyle name="Normal 2 19 11 2" xfId="1769" xr:uid="{00000000-0005-0000-0000-0000E40A0000}"/>
    <cellStyle name="Normal 2 19 11 3" xfId="1770" xr:uid="{00000000-0005-0000-0000-0000E50A0000}"/>
    <cellStyle name="Normal 2 19 12" xfId="1771" xr:uid="{00000000-0005-0000-0000-0000E60A0000}"/>
    <cellStyle name="Normal 2 19 12 2" xfId="1772" xr:uid="{00000000-0005-0000-0000-0000E70A0000}"/>
    <cellStyle name="Normal 2 19 12 3" xfId="1773" xr:uid="{00000000-0005-0000-0000-0000E80A0000}"/>
    <cellStyle name="Normal 2 19 13" xfId="1774" xr:uid="{00000000-0005-0000-0000-0000E90A0000}"/>
    <cellStyle name="Normal 2 19 13 2" xfId="1775" xr:uid="{00000000-0005-0000-0000-0000EA0A0000}"/>
    <cellStyle name="Normal 2 19 13 3" xfId="1776" xr:uid="{00000000-0005-0000-0000-0000EB0A0000}"/>
    <cellStyle name="Normal 2 19 14" xfId="1777" xr:uid="{00000000-0005-0000-0000-0000EC0A0000}"/>
    <cellStyle name="Normal 2 19 14 2" xfId="1778" xr:uid="{00000000-0005-0000-0000-0000ED0A0000}"/>
    <cellStyle name="Normal 2 19 14 3" xfId="1779" xr:uid="{00000000-0005-0000-0000-0000EE0A0000}"/>
    <cellStyle name="Normal 2 19 15" xfId="1780" xr:uid="{00000000-0005-0000-0000-0000EF0A0000}"/>
    <cellStyle name="Normal 2 19 15 2" xfId="1781" xr:uid="{00000000-0005-0000-0000-0000F00A0000}"/>
    <cellStyle name="Normal 2 19 15 3" xfId="1782" xr:uid="{00000000-0005-0000-0000-0000F10A0000}"/>
    <cellStyle name="Normal 2 19 16" xfId="1783" xr:uid="{00000000-0005-0000-0000-0000F20A0000}"/>
    <cellStyle name="Normal 2 19 16 2" xfId="1784" xr:uid="{00000000-0005-0000-0000-0000F30A0000}"/>
    <cellStyle name="Normal 2 19 16 3" xfId="1785" xr:uid="{00000000-0005-0000-0000-0000F40A0000}"/>
    <cellStyle name="Normal 2 19 17" xfId="1786" xr:uid="{00000000-0005-0000-0000-0000F50A0000}"/>
    <cellStyle name="Normal 2 19 17 2" xfId="1787" xr:uid="{00000000-0005-0000-0000-0000F60A0000}"/>
    <cellStyle name="Normal 2 19 17 3" xfId="1788" xr:uid="{00000000-0005-0000-0000-0000F70A0000}"/>
    <cellStyle name="Normal 2 19 18" xfId="1789" xr:uid="{00000000-0005-0000-0000-0000F80A0000}"/>
    <cellStyle name="Normal 2 19 18 2" xfId="1790" xr:uid="{00000000-0005-0000-0000-0000F90A0000}"/>
    <cellStyle name="Normal 2 19 18 3" xfId="1791" xr:uid="{00000000-0005-0000-0000-0000FA0A0000}"/>
    <cellStyle name="Normal 2 19 19" xfId="1792" xr:uid="{00000000-0005-0000-0000-0000FB0A0000}"/>
    <cellStyle name="Normal 2 19 19 2" xfId="1793" xr:uid="{00000000-0005-0000-0000-0000FC0A0000}"/>
    <cellStyle name="Normal 2 19 19 3" xfId="1794" xr:uid="{00000000-0005-0000-0000-0000FD0A0000}"/>
    <cellStyle name="Normal 2 19 2" xfId="1795" xr:uid="{00000000-0005-0000-0000-0000FE0A0000}"/>
    <cellStyle name="Normal 2 19 2 2" xfId="1796" xr:uid="{00000000-0005-0000-0000-0000FF0A0000}"/>
    <cellStyle name="Normal 2 19 2 3" xfId="1797" xr:uid="{00000000-0005-0000-0000-0000000B0000}"/>
    <cellStyle name="Normal 2 19 20" xfId="1798" xr:uid="{00000000-0005-0000-0000-0000010B0000}"/>
    <cellStyle name="Normal 2 19 20 2" xfId="1799" xr:uid="{00000000-0005-0000-0000-0000020B0000}"/>
    <cellStyle name="Normal 2 19 20 3" xfId="1800" xr:uid="{00000000-0005-0000-0000-0000030B0000}"/>
    <cellStyle name="Normal 2 19 21" xfId="1801" xr:uid="{00000000-0005-0000-0000-0000040B0000}"/>
    <cellStyle name="Normal 2 19 21 2" xfId="1802" xr:uid="{00000000-0005-0000-0000-0000050B0000}"/>
    <cellStyle name="Normal 2 19 21 3" xfId="1803" xr:uid="{00000000-0005-0000-0000-0000060B0000}"/>
    <cellStyle name="Normal 2 19 22" xfId="1804" xr:uid="{00000000-0005-0000-0000-0000070B0000}"/>
    <cellStyle name="Normal 2 19 22 2" xfId="1805" xr:uid="{00000000-0005-0000-0000-0000080B0000}"/>
    <cellStyle name="Normal 2 19 22 3" xfId="1806" xr:uid="{00000000-0005-0000-0000-0000090B0000}"/>
    <cellStyle name="Normal 2 19 23" xfId="1807" xr:uid="{00000000-0005-0000-0000-00000A0B0000}"/>
    <cellStyle name="Normal 2 19 23 2" xfId="1808" xr:uid="{00000000-0005-0000-0000-00000B0B0000}"/>
    <cellStyle name="Normal 2 19 23 3" xfId="1809" xr:uid="{00000000-0005-0000-0000-00000C0B0000}"/>
    <cellStyle name="Normal 2 19 24" xfId="1810" xr:uid="{00000000-0005-0000-0000-00000D0B0000}"/>
    <cellStyle name="Normal 2 19 25" xfId="1811" xr:uid="{00000000-0005-0000-0000-00000E0B0000}"/>
    <cellStyle name="Normal 2 19 26" xfId="10840" xr:uid="{00000000-0005-0000-0000-00000F0B0000}"/>
    <cellStyle name="Normal 2 19 26 2" xfId="10841" xr:uid="{00000000-0005-0000-0000-0000100B0000}"/>
    <cellStyle name="Normal 2 19 27" xfId="10842" xr:uid="{00000000-0005-0000-0000-0000110B0000}"/>
    <cellStyle name="Normal 2 19 28" xfId="10291" xr:uid="{00000000-0005-0000-0000-0000120B0000}"/>
    <cellStyle name="Normal 2 19 3" xfId="1812" xr:uid="{00000000-0005-0000-0000-0000130B0000}"/>
    <cellStyle name="Normal 2 19 3 2" xfId="1813" xr:uid="{00000000-0005-0000-0000-0000140B0000}"/>
    <cellStyle name="Normal 2 19 3 3" xfId="1814" xr:uid="{00000000-0005-0000-0000-0000150B0000}"/>
    <cellStyle name="Normal 2 19 4" xfId="1815" xr:uid="{00000000-0005-0000-0000-0000160B0000}"/>
    <cellStyle name="Normal 2 19 4 2" xfId="1816" xr:uid="{00000000-0005-0000-0000-0000170B0000}"/>
    <cellStyle name="Normal 2 19 4 3" xfId="1817" xr:uid="{00000000-0005-0000-0000-0000180B0000}"/>
    <cellStyle name="Normal 2 19 5" xfId="1818" xr:uid="{00000000-0005-0000-0000-0000190B0000}"/>
    <cellStyle name="Normal 2 19 5 2" xfId="1819" xr:uid="{00000000-0005-0000-0000-00001A0B0000}"/>
    <cellStyle name="Normal 2 19 5 3" xfId="1820" xr:uid="{00000000-0005-0000-0000-00001B0B0000}"/>
    <cellStyle name="Normal 2 19 6" xfId="1821" xr:uid="{00000000-0005-0000-0000-00001C0B0000}"/>
    <cellStyle name="Normal 2 19 6 2" xfId="1822" xr:uid="{00000000-0005-0000-0000-00001D0B0000}"/>
    <cellStyle name="Normal 2 19 6 3" xfId="1823" xr:uid="{00000000-0005-0000-0000-00001E0B0000}"/>
    <cellStyle name="Normal 2 19 7" xfId="1824" xr:uid="{00000000-0005-0000-0000-00001F0B0000}"/>
    <cellStyle name="Normal 2 19 7 2" xfId="1825" xr:uid="{00000000-0005-0000-0000-0000200B0000}"/>
    <cellStyle name="Normal 2 19 7 3" xfId="1826" xr:uid="{00000000-0005-0000-0000-0000210B0000}"/>
    <cellStyle name="Normal 2 19 8" xfId="1827" xr:uid="{00000000-0005-0000-0000-0000220B0000}"/>
    <cellStyle name="Normal 2 19 8 2" xfId="1828" xr:uid="{00000000-0005-0000-0000-0000230B0000}"/>
    <cellStyle name="Normal 2 19 8 3" xfId="1829" xr:uid="{00000000-0005-0000-0000-0000240B0000}"/>
    <cellStyle name="Normal 2 19 9" xfId="1830" xr:uid="{00000000-0005-0000-0000-0000250B0000}"/>
    <cellStyle name="Normal 2 19 9 2" xfId="1831" xr:uid="{00000000-0005-0000-0000-0000260B0000}"/>
    <cellStyle name="Normal 2 19 9 3" xfId="1832" xr:uid="{00000000-0005-0000-0000-0000270B0000}"/>
    <cellStyle name="Normal 2 2" xfId="49" xr:uid="{00000000-0005-0000-0000-0000280B0000}"/>
    <cellStyle name="Normal 2 2 2" xfId="1833" xr:uid="{00000000-0005-0000-0000-0000290B0000}"/>
    <cellStyle name="Normal 2 2 3" xfId="7604" xr:uid="{00000000-0005-0000-0000-00002A0B0000}"/>
    <cellStyle name="Normal 2 2 3 2" xfId="8507" xr:uid="{00000000-0005-0000-0000-00002B0B0000}"/>
    <cellStyle name="Normal 2 2 4" xfId="7605" xr:uid="{00000000-0005-0000-0000-00002C0B0000}"/>
    <cellStyle name="Normal 2 2 4 2" xfId="7606" xr:uid="{00000000-0005-0000-0000-00002D0B0000}"/>
    <cellStyle name="Normal 2 2 4 3" xfId="10843" xr:uid="{00000000-0005-0000-0000-00002E0B0000}"/>
    <cellStyle name="Normal 2 2 5" xfId="7603" xr:uid="{00000000-0005-0000-0000-00002F0B0000}"/>
    <cellStyle name="Normal 2 2 5 2" xfId="10844" xr:uid="{00000000-0005-0000-0000-0000300B0000}"/>
    <cellStyle name="Normal 2 2 6" xfId="10845" xr:uid="{00000000-0005-0000-0000-0000310B0000}"/>
    <cellStyle name="Normal 2 2_CostBenefitAnalysis" xfId="10846" xr:uid="{00000000-0005-0000-0000-0000320B0000}"/>
    <cellStyle name="Normal 2 20" xfId="50" xr:uid="{00000000-0005-0000-0000-0000330B0000}"/>
    <cellStyle name="Normal 2 20 10" xfId="1834" xr:uid="{00000000-0005-0000-0000-0000340B0000}"/>
    <cellStyle name="Normal 2 20 10 2" xfId="1835" xr:uid="{00000000-0005-0000-0000-0000350B0000}"/>
    <cellStyle name="Normal 2 20 10 3" xfId="1836" xr:uid="{00000000-0005-0000-0000-0000360B0000}"/>
    <cellStyle name="Normal 2 20 11" xfId="1837" xr:uid="{00000000-0005-0000-0000-0000370B0000}"/>
    <cellStyle name="Normal 2 20 11 2" xfId="1838" xr:uid="{00000000-0005-0000-0000-0000380B0000}"/>
    <cellStyle name="Normal 2 20 11 3" xfId="1839" xr:uid="{00000000-0005-0000-0000-0000390B0000}"/>
    <cellStyle name="Normal 2 20 12" xfId="1840" xr:uid="{00000000-0005-0000-0000-00003A0B0000}"/>
    <cellStyle name="Normal 2 20 12 2" xfId="1841" xr:uid="{00000000-0005-0000-0000-00003B0B0000}"/>
    <cellStyle name="Normal 2 20 12 3" xfId="1842" xr:uid="{00000000-0005-0000-0000-00003C0B0000}"/>
    <cellStyle name="Normal 2 20 13" xfId="1843" xr:uid="{00000000-0005-0000-0000-00003D0B0000}"/>
    <cellStyle name="Normal 2 20 13 2" xfId="1844" xr:uid="{00000000-0005-0000-0000-00003E0B0000}"/>
    <cellStyle name="Normal 2 20 13 3" xfId="1845" xr:uid="{00000000-0005-0000-0000-00003F0B0000}"/>
    <cellStyle name="Normal 2 20 14" xfId="1846" xr:uid="{00000000-0005-0000-0000-0000400B0000}"/>
    <cellStyle name="Normal 2 20 14 2" xfId="1847" xr:uid="{00000000-0005-0000-0000-0000410B0000}"/>
    <cellStyle name="Normal 2 20 14 3" xfId="1848" xr:uid="{00000000-0005-0000-0000-0000420B0000}"/>
    <cellStyle name="Normal 2 20 15" xfId="1849" xr:uid="{00000000-0005-0000-0000-0000430B0000}"/>
    <cellStyle name="Normal 2 20 15 2" xfId="1850" xr:uid="{00000000-0005-0000-0000-0000440B0000}"/>
    <cellStyle name="Normal 2 20 15 3" xfId="1851" xr:uid="{00000000-0005-0000-0000-0000450B0000}"/>
    <cellStyle name="Normal 2 20 16" xfId="1852" xr:uid="{00000000-0005-0000-0000-0000460B0000}"/>
    <cellStyle name="Normal 2 20 16 2" xfId="1853" xr:uid="{00000000-0005-0000-0000-0000470B0000}"/>
    <cellStyle name="Normal 2 20 16 3" xfId="1854" xr:uid="{00000000-0005-0000-0000-0000480B0000}"/>
    <cellStyle name="Normal 2 20 17" xfId="1855" xr:uid="{00000000-0005-0000-0000-0000490B0000}"/>
    <cellStyle name="Normal 2 20 17 2" xfId="1856" xr:uid="{00000000-0005-0000-0000-00004A0B0000}"/>
    <cellStyle name="Normal 2 20 17 3" xfId="1857" xr:uid="{00000000-0005-0000-0000-00004B0B0000}"/>
    <cellStyle name="Normal 2 20 18" xfId="1858" xr:uid="{00000000-0005-0000-0000-00004C0B0000}"/>
    <cellStyle name="Normal 2 20 18 2" xfId="1859" xr:uid="{00000000-0005-0000-0000-00004D0B0000}"/>
    <cellStyle name="Normal 2 20 18 3" xfId="1860" xr:uid="{00000000-0005-0000-0000-00004E0B0000}"/>
    <cellStyle name="Normal 2 20 19" xfId="1861" xr:uid="{00000000-0005-0000-0000-00004F0B0000}"/>
    <cellStyle name="Normal 2 20 19 2" xfId="1862" xr:uid="{00000000-0005-0000-0000-0000500B0000}"/>
    <cellStyle name="Normal 2 20 19 3" xfId="1863" xr:uid="{00000000-0005-0000-0000-0000510B0000}"/>
    <cellStyle name="Normal 2 20 2" xfId="1864" xr:uid="{00000000-0005-0000-0000-0000520B0000}"/>
    <cellStyle name="Normal 2 20 2 2" xfId="1865" xr:uid="{00000000-0005-0000-0000-0000530B0000}"/>
    <cellStyle name="Normal 2 20 2 3" xfId="1866" xr:uid="{00000000-0005-0000-0000-0000540B0000}"/>
    <cellStyle name="Normal 2 20 20" xfId="1867" xr:uid="{00000000-0005-0000-0000-0000550B0000}"/>
    <cellStyle name="Normal 2 20 20 2" xfId="1868" xr:uid="{00000000-0005-0000-0000-0000560B0000}"/>
    <cellStyle name="Normal 2 20 20 3" xfId="1869" xr:uid="{00000000-0005-0000-0000-0000570B0000}"/>
    <cellStyle name="Normal 2 20 21" xfId="1870" xr:uid="{00000000-0005-0000-0000-0000580B0000}"/>
    <cellStyle name="Normal 2 20 21 2" xfId="1871" xr:uid="{00000000-0005-0000-0000-0000590B0000}"/>
    <cellStyle name="Normal 2 20 21 3" xfId="1872" xr:uid="{00000000-0005-0000-0000-00005A0B0000}"/>
    <cellStyle name="Normal 2 20 22" xfId="1873" xr:uid="{00000000-0005-0000-0000-00005B0B0000}"/>
    <cellStyle name="Normal 2 20 22 2" xfId="1874" xr:uid="{00000000-0005-0000-0000-00005C0B0000}"/>
    <cellStyle name="Normal 2 20 22 3" xfId="1875" xr:uid="{00000000-0005-0000-0000-00005D0B0000}"/>
    <cellStyle name="Normal 2 20 23" xfId="1876" xr:uid="{00000000-0005-0000-0000-00005E0B0000}"/>
    <cellStyle name="Normal 2 20 23 2" xfId="1877" xr:uid="{00000000-0005-0000-0000-00005F0B0000}"/>
    <cellStyle name="Normal 2 20 23 3" xfId="1878" xr:uid="{00000000-0005-0000-0000-0000600B0000}"/>
    <cellStyle name="Normal 2 20 24" xfId="1879" xr:uid="{00000000-0005-0000-0000-0000610B0000}"/>
    <cellStyle name="Normal 2 20 25" xfId="1880" xr:uid="{00000000-0005-0000-0000-0000620B0000}"/>
    <cellStyle name="Normal 2 20 26" xfId="10847" xr:uid="{00000000-0005-0000-0000-0000630B0000}"/>
    <cellStyle name="Normal 2 20 26 2" xfId="10848" xr:uid="{00000000-0005-0000-0000-0000640B0000}"/>
    <cellStyle name="Normal 2 20 27" xfId="10849" xr:uid="{00000000-0005-0000-0000-0000650B0000}"/>
    <cellStyle name="Normal 2 20 28" xfId="10288" xr:uid="{00000000-0005-0000-0000-0000660B0000}"/>
    <cellStyle name="Normal 2 20 3" xfId="1881" xr:uid="{00000000-0005-0000-0000-0000670B0000}"/>
    <cellStyle name="Normal 2 20 3 2" xfId="1882" xr:uid="{00000000-0005-0000-0000-0000680B0000}"/>
    <cellStyle name="Normal 2 20 3 3" xfId="1883" xr:uid="{00000000-0005-0000-0000-0000690B0000}"/>
    <cellStyle name="Normal 2 20 4" xfId="1884" xr:uid="{00000000-0005-0000-0000-00006A0B0000}"/>
    <cellStyle name="Normal 2 20 4 2" xfId="1885" xr:uid="{00000000-0005-0000-0000-00006B0B0000}"/>
    <cellStyle name="Normal 2 20 4 3" xfId="1886" xr:uid="{00000000-0005-0000-0000-00006C0B0000}"/>
    <cellStyle name="Normal 2 20 5" xfId="1887" xr:uid="{00000000-0005-0000-0000-00006D0B0000}"/>
    <cellStyle name="Normal 2 20 5 2" xfId="1888" xr:uid="{00000000-0005-0000-0000-00006E0B0000}"/>
    <cellStyle name="Normal 2 20 5 3" xfId="1889" xr:uid="{00000000-0005-0000-0000-00006F0B0000}"/>
    <cellStyle name="Normal 2 20 6" xfId="1890" xr:uid="{00000000-0005-0000-0000-0000700B0000}"/>
    <cellStyle name="Normal 2 20 6 2" xfId="1891" xr:uid="{00000000-0005-0000-0000-0000710B0000}"/>
    <cellStyle name="Normal 2 20 6 3" xfId="1892" xr:uid="{00000000-0005-0000-0000-0000720B0000}"/>
    <cellStyle name="Normal 2 20 7" xfId="1893" xr:uid="{00000000-0005-0000-0000-0000730B0000}"/>
    <cellStyle name="Normal 2 20 7 2" xfId="1894" xr:uid="{00000000-0005-0000-0000-0000740B0000}"/>
    <cellStyle name="Normal 2 20 7 3" xfId="1895" xr:uid="{00000000-0005-0000-0000-0000750B0000}"/>
    <cellStyle name="Normal 2 20 8" xfId="1896" xr:uid="{00000000-0005-0000-0000-0000760B0000}"/>
    <cellStyle name="Normal 2 20 8 2" xfId="1897" xr:uid="{00000000-0005-0000-0000-0000770B0000}"/>
    <cellStyle name="Normal 2 20 8 3" xfId="1898" xr:uid="{00000000-0005-0000-0000-0000780B0000}"/>
    <cellStyle name="Normal 2 20 9" xfId="1899" xr:uid="{00000000-0005-0000-0000-0000790B0000}"/>
    <cellStyle name="Normal 2 20 9 2" xfId="1900" xr:uid="{00000000-0005-0000-0000-00007A0B0000}"/>
    <cellStyle name="Normal 2 20 9 3" xfId="1901" xr:uid="{00000000-0005-0000-0000-00007B0B0000}"/>
    <cellStyle name="Normal 2 21" xfId="51" xr:uid="{00000000-0005-0000-0000-00007C0B0000}"/>
    <cellStyle name="Normal 2 21 10" xfId="1902" xr:uid="{00000000-0005-0000-0000-00007D0B0000}"/>
    <cellStyle name="Normal 2 21 10 2" xfId="1903" xr:uid="{00000000-0005-0000-0000-00007E0B0000}"/>
    <cellStyle name="Normal 2 21 10 3" xfId="1904" xr:uid="{00000000-0005-0000-0000-00007F0B0000}"/>
    <cellStyle name="Normal 2 21 11" xfId="1905" xr:uid="{00000000-0005-0000-0000-0000800B0000}"/>
    <cellStyle name="Normal 2 21 11 2" xfId="1906" xr:uid="{00000000-0005-0000-0000-0000810B0000}"/>
    <cellStyle name="Normal 2 21 11 3" xfId="1907" xr:uid="{00000000-0005-0000-0000-0000820B0000}"/>
    <cellStyle name="Normal 2 21 12" xfId="1908" xr:uid="{00000000-0005-0000-0000-0000830B0000}"/>
    <cellStyle name="Normal 2 21 12 2" xfId="1909" xr:uid="{00000000-0005-0000-0000-0000840B0000}"/>
    <cellStyle name="Normal 2 21 12 3" xfId="1910" xr:uid="{00000000-0005-0000-0000-0000850B0000}"/>
    <cellStyle name="Normal 2 21 13" xfId="1911" xr:uid="{00000000-0005-0000-0000-0000860B0000}"/>
    <cellStyle name="Normal 2 21 13 2" xfId="1912" xr:uid="{00000000-0005-0000-0000-0000870B0000}"/>
    <cellStyle name="Normal 2 21 13 3" xfId="1913" xr:uid="{00000000-0005-0000-0000-0000880B0000}"/>
    <cellStyle name="Normal 2 21 14" xfId="1914" xr:uid="{00000000-0005-0000-0000-0000890B0000}"/>
    <cellStyle name="Normal 2 21 14 2" xfId="1915" xr:uid="{00000000-0005-0000-0000-00008A0B0000}"/>
    <cellStyle name="Normal 2 21 14 3" xfId="1916" xr:uid="{00000000-0005-0000-0000-00008B0B0000}"/>
    <cellStyle name="Normal 2 21 15" xfId="1917" xr:uid="{00000000-0005-0000-0000-00008C0B0000}"/>
    <cellStyle name="Normal 2 21 15 2" xfId="1918" xr:uid="{00000000-0005-0000-0000-00008D0B0000}"/>
    <cellStyle name="Normal 2 21 15 3" xfId="1919" xr:uid="{00000000-0005-0000-0000-00008E0B0000}"/>
    <cellStyle name="Normal 2 21 16" xfId="1920" xr:uid="{00000000-0005-0000-0000-00008F0B0000}"/>
    <cellStyle name="Normal 2 21 16 2" xfId="1921" xr:uid="{00000000-0005-0000-0000-0000900B0000}"/>
    <cellStyle name="Normal 2 21 16 3" xfId="1922" xr:uid="{00000000-0005-0000-0000-0000910B0000}"/>
    <cellStyle name="Normal 2 21 17" xfId="1923" xr:uid="{00000000-0005-0000-0000-0000920B0000}"/>
    <cellStyle name="Normal 2 21 17 2" xfId="1924" xr:uid="{00000000-0005-0000-0000-0000930B0000}"/>
    <cellStyle name="Normal 2 21 17 3" xfId="1925" xr:uid="{00000000-0005-0000-0000-0000940B0000}"/>
    <cellStyle name="Normal 2 21 18" xfId="1926" xr:uid="{00000000-0005-0000-0000-0000950B0000}"/>
    <cellStyle name="Normal 2 21 18 2" xfId="1927" xr:uid="{00000000-0005-0000-0000-0000960B0000}"/>
    <cellStyle name="Normal 2 21 18 3" xfId="1928" xr:uid="{00000000-0005-0000-0000-0000970B0000}"/>
    <cellStyle name="Normal 2 21 19" xfId="1929" xr:uid="{00000000-0005-0000-0000-0000980B0000}"/>
    <cellStyle name="Normal 2 21 19 2" xfId="1930" xr:uid="{00000000-0005-0000-0000-0000990B0000}"/>
    <cellStyle name="Normal 2 21 19 3" xfId="1931" xr:uid="{00000000-0005-0000-0000-00009A0B0000}"/>
    <cellStyle name="Normal 2 21 2" xfId="1932" xr:uid="{00000000-0005-0000-0000-00009B0B0000}"/>
    <cellStyle name="Normal 2 21 2 2" xfId="1933" xr:uid="{00000000-0005-0000-0000-00009C0B0000}"/>
    <cellStyle name="Normal 2 21 2 3" xfId="1934" xr:uid="{00000000-0005-0000-0000-00009D0B0000}"/>
    <cellStyle name="Normal 2 21 20" xfId="1935" xr:uid="{00000000-0005-0000-0000-00009E0B0000}"/>
    <cellStyle name="Normal 2 21 20 2" xfId="1936" xr:uid="{00000000-0005-0000-0000-00009F0B0000}"/>
    <cellStyle name="Normal 2 21 20 3" xfId="1937" xr:uid="{00000000-0005-0000-0000-0000A00B0000}"/>
    <cellStyle name="Normal 2 21 21" xfId="1938" xr:uid="{00000000-0005-0000-0000-0000A10B0000}"/>
    <cellStyle name="Normal 2 21 21 2" xfId="1939" xr:uid="{00000000-0005-0000-0000-0000A20B0000}"/>
    <cellStyle name="Normal 2 21 21 3" xfId="1940" xr:uid="{00000000-0005-0000-0000-0000A30B0000}"/>
    <cellStyle name="Normal 2 21 22" xfId="1941" xr:uid="{00000000-0005-0000-0000-0000A40B0000}"/>
    <cellStyle name="Normal 2 21 22 2" xfId="1942" xr:uid="{00000000-0005-0000-0000-0000A50B0000}"/>
    <cellStyle name="Normal 2 21 22 3" xfId="1943" xr:uid="{00000000-0005-0000-0000-0000A60B0000}"/>
    <cellStyle name="Normal 2 21 23" xfId="1944" xr:uid="{00000000-0005-0000-0000-0000A70B0000}"/>
    <cellStyle name="Normal 2 21 23 2" xfId="1945" xr:uid="{00000000-0005-0000-0000-0000A80B0000}"/>
    <cellStyle name="Normal 2 21 23 3" xfId="1946" xr:uid="{00000000-0005-0000-0000-0000A90B0000}"/>
    <cellStyle name="Normal 2 21 24" xfId="1947" xr:uid="{00000000-0005-0000-0000-0000AA0B0000}"/>
    <cellStyle name="Normal 2 21 25" xfId="1948" xr:uid="{00000000-0005-0000-0000-0000AB0B0000}"/>
    <cellStyle name="Normal 2 21 26" xfId="10850" xr:uid="{00000000-0005-0000-0000-0000AC0B0000}"/>
    <cellStyle name="Normal 2 21 26 2" xfId="10851" xr:uid="{00000000-0005-0000-0000-0000AD0B0000}"/>
    <cellStyle name="Normal 2 21 27" xfId="10852" xr:uid="{00000000-0005-0000-0000-0000AE0B0000}"/>
    <cellStyle name="Normal 2 21 28" xfId="10286" xr:uid="{00000000-0005-0000-0000-0000AF0B0000}"/>
    <cellStyle name="Normal 2 21 3" xfId="1949" xr:uid="{00000000-0005-0000-0000-0000B00B0000}"/>
    <cellStyle name="Normal 2 21 3 2" xfId="1950" xr:uid="{00000000-0005-0000-0000-0000B10B0000}"/>
    <cellStyle name="Normal 2 21 3 3" xfId="1951" xr:uid="{00000000-0005-0000-0000-0000B20B0000}"/>
    <cellStyle name="Normal 2 21 4" xfId="1952" xr:uid="{00000000-0005-0000-0000-0000B30B0000}"/>
    <cellStyle name="Normal 2 21 4 2" xfId="1953" xr:uid="{00000000-0005-0000-0000-0000B40B0000}"/>
    <cellStyle name="Normal 2 21 4 3" xfId="1954" xr:uid="{00000000-0005-0000-0000-0000B50B0000}"/>
    <cellStyle name="Normal 2 21 5" xfId="1955" xr:uid="{00000000-0005-0000-0000-0000B60B0000}"/>
    <cellStyle name="Normal 2 21 5 2" xfId="1956" xr:uid="{00000000-0005-0000-0000-0000B70B0000}"/>
    <cellStyle name="Normal 2 21 5 3" xfId="1957" xr:uid="{00000000-0005-0000-0000-0000B80B0000}"/>
    <cellStyle name="Normal 2 21 6" xfId="1958" xr:uid="{00000000-0005-0000-0000-0000B90B0000}"/>
    <cellStyle name="Normal 2 21 6 2" xfId="1959" xr:uid="{00000000-0005-0000-0000-0000BA0B0000}"/>
    <cellStyle name="Normal 2 21 6 3" xfId="1960" xr:uid="{00000000-0005-0000-0000-0000BB0B0000}"/>
    <cellStyle name="Normal 2 21 7" xfId="1961" xr:uid="{00000000-0005-0000-0000-0000BC0B0000}"/>
    <cellStyle name="Normal 2 21 7 2" xfId="1962" xr:uid="{00000000-0005-0000-0000-0000BD0B0000}"/>
    <cellStyle name="Normal 2 21 7 3" xfId="1963" xr:uid="{00000000-0005-0000-0000-0000BE0B0000}"/>
    <cellStyle name="Normal 2 21 8" xfId="1964" xr:uid="{00000000-0005-0000-0000-0000BF0B0000}"/>
    <cellStyle name="Normal 2 21 8 2" xfId="1965" xr:uid="{00000000-0005-0000-0000-0000C00B0000}"/>
    <cellStyle name="Normal 2 21 8 3" xfId="1966" xr:uid="{00000000-0005-0000-0000-0000C10B0000}"/>
    <cellStyle name="Normal 2 21 9" xfId="1967" xr:uid="{00000000-0005-0000-0000-0000C20B0000}"/>
    <cellStyle name="Normal 2 21 9 2" xfId="1968" xr:uid="{00000000-0005-0000-0000-0000C30B0000}"/>
    <cellStyle name="Normal 2 21 9 3" xfId="1969" xr:uid="{00000000-0005-0000-0000-0000C40B0000}"/>
    <cellStyle name="Normal 2 22" xfId="52" xr:uid="{00000000-0005-0000-0000-0000C50B0000}"/>
    <cellStyle name="Normal 2 22 10" xfId="1970" xr:uid="{00000000-0005-0000-0000-0000C60B0000}"/>
    <cellStyle name="Normal 2 22 10 2" xfId="1971" xr:uid="{00000000-0005-0000-0000-0000C70B0000}"/>
    <cellStyle name="Normal 2 22 10 3" xfId="1972" xr:uid="{00000000-0005-0000-0000-0000C80B0000}"/>
    <cellStyle name="Normal 2 22 11" xfId="1973" xr:uid="{00000000-0005-0000-0000-0000C90B0000}"/>
    <cellStyle name="Normal 2 22 11 2" xfId="1974" xr:uid="{00000000-0005-0000-0000-0000CA0B0000}"/>
    <cellStyle name="Normal 2 22 11 3" xfId="1975" xr:uid="{00000000-0005-0000-0000-0000CB0B0000}"/>
    <cellStyle name="Normal 2 22 12" xfId="1976" xr:uid="{00000000-0005-0000-0000-0000CC0B0000}"/>
    <cellStyle name="Normal 2 22 12 2" xfId="1977" xr:uid="{00000000-0005-0000-0000-0000CD0B0000}"/>
    <cellStyle name="Normal 2 22 12 3" xfId="1978" xr:uid="{00000000-0005-0000-0000-0000CE0B0000}"/>
    <cellStyle name="Normal 2 22 13" xfId="1979" xr:uid="{00000000-0005-0000-0000-0000CF0B0000}"/>
    <cellStyle name="Normal 2 22 13 2" xfId="1980" xr:uid="{00000000-0005-0000-0000-0000D00B0000}"/>
    <cellStyle name="Normal 2 22 13 3" xfId="1981" xr:uid="{00000000-0005-0000-0000-0000D10B0000}"/>
    <cellStyle name="Normal 2 22 14" xfId="1982" xr:uid="{00000000-0005-0000-0000-0000D20B0000}"/>
    <cellStyle name="Normal 2 22 14 2" xfId="1983" xr:uid="{00000000-0005-0000-0000-0000D30B0000}"/>
    <cellStyle name="Normal 2 22 14 3" xfId="1984" xr:uid="{00000000-0005-0000-0000-0000D40B0000}"/>
    <cellStyle name="Normal 2 22 15" xfId="1985" xr:uid="{00000000-0005-0000-0000-0000D50B0000}"/>
    <cellStyle name="Normal 2 22 15 2" xfId="1986" xr:uid="{00000000-0005-0000-0000-0000D60B0000}"/>
    <cellStyle name="Normal 2 22 15 3" xfId="1987" xr:uid="{00000000-0005-0000-0000-0000D70B0000}"/>
    <cellStyle name="Normal 2 22 16" xfId="1988" xr:uid="{00000000-0005-0000-0000-0000D80B0000}"/>
    <cellStyle name="Normal 2 22 16 2" xfId="1989" xr:uid="{00000000-0005-0000-0000-0000D90B0000}"/>
    <cellStyle name="Normal 2 22 16 3" xfId="1990" xr:uid="{00000000-0005-0000-0000-0000DA0B0000}"/>
    <cellStyle name="Normal 2 22 17" xfId="1991" xr:uid="{00000000-0005-0000-0000-0000DB0B0000}"/>
    <cellStyle name="Normal 2 22 17 2" xfId="1992" xr:uid="{00000000-0005-0000-0000-0000DC0B0000}"/>
    <cellStyle name="Normal 2 22 17 3" xfId="1993" xr:uid="{00000000-0005-0000-0000-0000DD0B0000}"/>
    <cellStyle name="Normal 2 22 18" xfId="1994" xr:uid="{00000000-0005-0000-0000-0000DE0B0000}"/>
    <cellStyle name="Normal 2 22 18 2" xfId="1995" xr:uid="{00000000-0005-0000-0000-0000DF0B0000}"/>
    <cellStyle name="Normal 2 22 18 3" xfId="1996" xr:uid="{00000000-0005-0000-0000-0000E00B0000}"/>
    <cellStyle name="Normal 2 22 19" xfId="1997" xr:uid="{00000000-0005-0000-0000-0000E10B0000}"/>
    <cellStyle name="Normal 2 22 19 2" xfId="1998" xr:uid="{00000000-0005-0000-0000-0000E20B0000}"/>
    <cellStyle name="Normal 2 22 19 3" xfId="1999" xr:uid="{00000000-0005-0000-0000-0000E30B0000}"/>
    <cellStyle name="Normal 2 22 2" xfId="2000" xr:uid="{00000000-0005-0000-0000-0000E40B0000}"/>
    <cellStyle name="Normal 2 22 2 2" xfId="2001" xr:uid="{00000000-0005-0000-0000-0000E50B0000}"/>
    <cellStyle name="Normal 2 22 2 3" xfId="2002" xr:uid="{00000000-0005-0000-0000-0000E60B0000}"/>
    <cellStyle name="Normal 2 22 20" xfId="2003" xr:uid="{00000000-0005-0000-0000-0000E70B0000}"/>
    <cellStyle name="Normal 2 22 20 2" xfId="2004" xr:uid="{00000000-0005-0000-0000-0000E80B0000}"/>
    <cellStyle name="Normal 2 22 20 3" xfId="2005" xr:uid="{00000000-0005-0000-0000-0000E90B0000}"/>
    <cellStyle name="Normal 2 22 21" xfId="2006" xr:uid="{00000000-0005-0000-0000-0000EA0B0000}"/>
    <cellStyle name="Normal 2 22 21 2" xfId="2007" xr:uid="{00000000-0005-0000-0000-0000EB0B0000}"/>
    <cellStyle name="Normal 2 22 21 3" xfId="2008" xr:uid="{00000000-0005-0000-0000-0000EC0B0000}"/>
    <cellStyle name="Normal 2 22 22" xfId="2009" xr:uid="{00000000-0005-0000-0000-0000ED0B0000}"/>
    <cellStyle name="Normal 2 22 22 2" xfId="2010" xr:uid="{00000000-0005-0000-0000-0000EE0B0000}"/>
    <cellStyle name="Normal 2 22 22 3" xfId="2011" xr:uid="{00000000-0005-0000-0000-0000EF0B0000}"/>
    <cellStyle name="Normal 2 22 23" xfId="2012" xr:uid="{00000000-0005-0000-0000-0000F00B0000}"/>
    <cellStyle name="Normal 2 22 23 2" xfId="2013" xr:uid="{00000000-0005-0000-0000-0000F10B0000}"/>
    <cellStyle name="Normal 2 22 23 3" xfId="2014" xr:uid="{00000000-0005-0000-0000-0000F20B0000}"/>
    <cellStyle name="Normal 2 22 24" xfId="2015" xr:uid="{00000000-0005-0000-0000-0000F30B0000}"/>
    <cellStyle name="Normal 2 22 25" xfId="2016" xr:uid="{00000000-0005-0000-0000-0000F40B0000}"/>
    <cellStyle name="Normal 2 22 26" xfId="10853" xr:uid="{00000000-0005-0000-0000-0000F50B0000}"/>
    <cellStyle name="Normal 2 22 26 2" xfId="10854" xr:uid="{00000000-0005-0000-0000-0000F60B0000}"/>
    <cellStyle name="Normal 2 22 27" xfId="10855" xr:uid="{00000000-0005-0000-0000-0000F70B0000}"/>
    <cellStyle name="Normal 2 22 28" xfId="10285" xr:uid="{00000000-0005-0000-0000-0000F80B0000}"/>
    <cellStyle name="Normal 2 22 3" xfId="2017" xr:uid="{00000000-0005-0000-0000-0000F90B0000}"/>
    <cellStyle name="Normal 2 22 3 2" xfId="2018" xr:uid="{00000000-0005-0000-0000-0000FA0B0000}"/>
    <cellStyle name="Normal 2 22 3 3" xfId="2019" xr:uid="{00000000-0005-0000-0000-0000FB0B0000}"/>
    <cellStyle name="Normal 2 22 4" xfId="2020" xr:uid="{00000000-0005-0000-0000-0000FC0B0000}"/>
    <cellStyle name="Normal 2 22 4 2" xfId="2021" xr:uid="{00000000-0005-0000-0000-0000FD0B0000}"/>
    <cellStyle name="Normal 2 22 4 3" xfId="2022" xr:uid="{00000000-0005-0000-0000-0000FE0B0000}"/>
    <cellStyle name="Normal 2 22 5" xfId="2023" xr:uid="{00000000-0005-0000-0000-0000FF0B0000}"/>
    <cellStyle name="Normal 2 22 5 2" xfId="2024" xr:uid="{00000000-0005-0000-0000-0000000C0000}"/>
    <cellStyle name="Normal 2 22 5 3" xfId="2025" xr:uid="{00000000-0005-0000-0000-0000010C0000}"/>
    <cellStyle name="Normal 2 22 6" xfId="2026" xr:uid="{00000000-0005-0000-0000-0000020C0000}"/>
    <cellStyle name="Normal 2 22 6 2" xfId="2027" xr:uid="{00000000-0005-0000-0000-0000030C0000}"/>
    <cellStyle name="Normal 2 22 6 3" xfId="2028" xr:uid="{00000000-0005-0000-0000-0000040C0000}"/>
    <cellStyle name="Normal 2 22 7" xfId="2029" xr:uid="{00000000-0005-0000-0000-0000050C0000}"/>
    <cellStyle name="Normal 2 22 7 2" xfId="2030" xr:uid="{00000000-0005-0000-0000-0000060C0000}"/>
    <cellStyle name="Normal 2 22 7 3" xfId="2031" xr:uid="{00000000-0005-0000-0000-0000070C0000}"/>
    <cellStyle name="Normal 2 22 8" xfId="2032" xr:uid="{00000000-0005-0000-0000-0000080C0000}"/>
    <cellStyle name="Normal 2 22 8 2" xfId="2033" xr:uid="{00000000-0005-0000-0000-0000090C0000}"/>
    <cellStyle name="Normal 2 22 8 3" xfId="2034" xr:uid="{00000000-0005-0000-0000-00000A0C0000}"/>
    <cellStyle name="Normal 2 22 9" xfId="2035" xr:uid="{00000000-0005-0000-0000-00000B0C0000}"/>
    <cellStyle name="Normal 2 22 9 2" xfId="2036" xr:uid="{00000000-0005-0000-0000-00000C0C0000}"/>
    <cellStyle name="Normal 2 22 9 3" xfId="2037" xr:uid="{00000000-0005-0000-0000-00000D0C0000}"/>
    <cellStyle name="Normal 2 23" xfId="53" xr:uid="{00000000-0005-0000-0000-00000E0C0000}"/>
    <cellStyle name="Normal 2 23 10" xfId="2038" xr:uid="{00000000-0005-0000-0000-00000F0C0000}"/>
    <cellStyle name="Normal 2 23 10 2" xfId="2039" xr:uid="{00000000-0005-0000-0000-0000100C0000}"/>
    <cellStyle name="Normal 2 23 10 3" xfId="2040" xr:uid="{00000000-0005-0000-0000-0000110C0000}"/>
    <cellStyle name="Normal 2 23 11" xfId="2041" xr:uid="{00000000-0005-0000-0000-0000120C0000}"/>
    <cellStyle name="Normal 2 23 11 2" xfId="2042" xr:uid="{00000000-0005-0000-0000-0000130C0000}"/>
    <cellStyle name="Normal 2 23 11 3" xfId="2043" xr:uid="{00000000-0005-0000-0000-0000140C0000}"/>
    <cellStyle name="Normal 2 23 12" xfId="2044" xr:uid="{00000000-0005-0000-0000-0000150C0000}"/>
    <cellStyle name="Normal 2 23 12 2" xfId="2045" xr:uid="{00000000-0005-0000-0000-0000160C0000}"/>
    <cellStyle name="Normal 2 23 12 3" xfId="2046" xr:uid="{00000000-0005-0000-0000-0000170C0000}"/>
    <cellStyle name="Normal 2 23 13" xfId="2047" xr:uid="{00000000-0005-0000-0000-0000180C0000}"/>
    <cellStyle name="Normal 2 23 13 2" xfId="2048" xr:uid="{00000000-0005-0000-0000-0000190C0000}"/>
    <cellStyle name="Normal 2 23 13 3" xfId="2049" xr:uid="{00000000-0005-0000-0000-00001A0C0000}"/>
    <cellStyle name="Normal 2 23 14" xfId="2050" xr:uid="{00000000-0005-0000-0000-00001B0C0000}"/>
    <cellStyle name="Normal 2 23 14 2" xfId="2051" xr:uid="{00000000-0005-0000-0000-00001C0C0000}"/>
    <cellStyle name="Normal 2 23 14 3" xfId="2052" xr:uid="{00000000-0005-0000-0000-00001D0C0000}"/>
    <cellStyle name="Normal 2 23 15" xfId="2053" xr:uid="{00000000-0005-0000-0000-00001E0C0000}"/>
    <cellStyle name="Normal 2 23 15 2" xfId="2054" xr:uid="{00000000-0005-0000-0000-00001F0C0000}"/>
    <cellStyle name="Normal 2 23 15 3" xfId="2055" xr:uid="{00000000-0005-0000-0000-0000200C0000}"/>
    <cellStyle name="Normal 2 23 16" xfId="2056" xr:uid="{00000000-0005-0000-0000-0000210C0000}"/>
    <cellStyle name="Normal 2 23 16 2" xfId="2057" xr:uid="{00000000-0005-0000-0000-0000220C0000}"/>
    <cellStyle name="Normal 2 23 16 3" xfId="2058" xr:uid="{00000000-0005-0000-0000-0000230C0000}"/>
    <cellStyle name="Normal 2 23 17" xfId="2059" xr:uid="{00000000-0005-0000-0000-0000240C0000}"/>
    <cellStyle name="Normal 2 23 17 2" xfId="2060" xr:uid="{00000000-0005-0000-0000-0000250C0000}"/>
    <cellStyle name="Normal 2 23 17 3" xfId="2061" xr:uid="{00000000-0005-0000-0000-0000260C0000}"/>
    <cellStyle name="Normal 2 23 18" xfId="2062" xr:uid="{00000000-0005-0000-0000-0000270C0000}"/>
    <cellStyle name="Normal 2 23 18 2" xfId="2063" xr:uid="{00000000-0005-0000-0000-0000280C0000}"/>
    <cellStyle name="Normal 2 23 18 3" xfId="2064" xr:uid="{00000000-0005-0000-0000-0000290C0000}"/>
    <cellStyle name="Normal 2 23 19" xfId="2065" xr:uid="{00000000-0005-0000-0000-00002A0C0000}"/>
    <cellStyle name="Normal 2 23 19 2" xfId="2066" xr:uid="{00000000-0005-0000-0000-00002B0C0000}"/>
    <cellStyle name="Normal 2 23 19 3" xfId="2067" xr:uid="{00000000-0005-0000-0000-00002C0C0000}"/>
    <cellStyle name="Normal 2 23 2" xfId="2068" xr:uid="{00000000-0005-0000-0000-00002D0C0000}"/>
    <cellStyle name="Normal 2 23 2 2" xfId="2069" xr:uid="{00000000-0005-0000-0000-00002E0C0000}"/>
    <cellStyle name="Normal 2 23 2 3" xfId="2070" xr:uid="{00000000-0005-0000-0000-00002F0C0000}"/>
    <cellStyle name="Normal 2 23 20" xfId="2071" xr:uid="{00000000-0005-0000-0000-0000300C0000}"/>
    <cellStyle name="Normal 2 23 20 2" xfId="2072" xr:uid="{00000000-0005-0000-0000-0000310C0000}"/>
    <cellStyle name="Normal 2 23 20 3" xfId="2073" xr:uid="{00000000-0005-0000-0000-0000320C0000}"/>
    <cellStyle name="Normal 2 23 21" xfId="2074" xr:uid="{00000000-0005-0000-0000-0000330C0000}"/>
    <cellStyle name="Normal 2 23 21 2" xfId="2075" xr:uid="{00000000-0005-0000-0000-0000340C0000}"/>
    <cellStyle name="Normal 2 23 21 3" xfId="2076" xr:uid="{00000000-0005-0000-0000-0000350C0000}"/>
    <cellStyle name="Normal 2 23 22" xfId="2077" xr:uid="{00000000-0005-0000-0000-0000360C0000}"/>
    <cellStyle name="Normal 2 23 22 2" xfId="2078" xr:uid="{00000000-0005-0000-0000-0000370C0000}"/>
    <cellStyle name="Normal 2 23 22 3" xfId="2079" xr:uid="{00000000-0005-0000-0000-0000380C0000}"/>
    <cellStyle name="Normal 2 23 23" xfId="2080" xr:uid="{00000000-0005-0000-0000-0000390C0000}"/>
    <cellStyle name="Normal 2 23 23 2" xfId="2081" xr:uid="{00000000-0005-0000-0000-00003A0C0000}"/>
    <cellStyle name="Normal 2 23 23 3" xfId="2082" xr:uid="{00000000-0005-0000-0000-00003B0C0000}"/>
    <cellStyle name="Normal 2 23 24" xfId="2083" xr:uid="{00000000-0005-0000-0000-00003C0C0000}"/>
    <cellStyle name="Normal 2 23 25" xfId="2084" xr:uid="{00000000-0005-0000-0000-00003D0C0000}"/>
    <cellStyle name="Normal 2 23 26" xfId="10856" xr:uid="{00000000-0005-0000-0000-00003E0C0000}"/>
    <cellStyle name="Normal 2 23 26 2" xfId="10857" xr:uid="{00000000-0005-0000-0000-00003F0C0000}"/>
    <cellStyle name="Normal 2 23 27" xfId="10858" xr:uid="{00000000-0005-0000-0000-0000400C0000}"/>
    <cellStyle name="Normal 2 23 28" xfId="10283" xr:uid="{00000000-0005-0000-0000-0000410C0000}"/>
    <cellStyle name="Normal 2 23 3" xfId="2085" xr:uid="{00000000-0005-0000-0000-0000420C0000}"/>
    <cellStyle name="Normal 2 23 3 2" xfId="2086" xr:uid="{00000000-0005-0000-0000-0000430C0000}"/>
    <cellStyle name="Normal 2 23 3 3" xfId="2087" xr:uid="{00000000-0005-0000-0000-0000440C0000}"/>
    <cellStyle name="Normal 2 23 4" xfId="2088" xr:uid="{00000000-0005-0000-0000-0000450C0000}"/>
    <cellStyle name="Normal 2 23 4 2" xfId="2089" xr:uid="{00000000-0005-0000-0000-0000460C0000}"/>
    <cellStyle name="Normal 2 23 4 3" xfId="2090" xr:uid="{00000000-0005-0000-0000-0000470C0000}"/>
    <cellStyle name="Normal 2 23 5" xfId="2091" xr:uid="{00000000-0005-0000-0000-0000480C0000}"/>
    <cellStyle name="Normal 2 23 5 2" xfId="2092" xr:uid="{00000000-0005-0000-0000-0000490C0000}"/>
    <cellStyle name="Normal 2 23 5 3" xfId="2093" xr:uid="{00000000-0005-0000-0000-00004A0C0000}"/>
    <cellStyle name="Normal 2 23 6" xfId="2094" xr:uid="{00000000-0005-0000-0000-00004B0C0000}"/>
    <cellStyle name="Normal 2 23 6 2" xfId="2095" xr:uid="{00000000-0005-0000-0000-00004C0C0000}"/>
    <cellStyle name="Normal 2 23 6 3" xfId="2096" xr:uid="{00000000-0005-0000-0000-00004D0C0000}"/>
    <cellStyle name="Normal 2 23 7" xfId="2097" xr:uid="{00000000-0005-0000-0000-00004E0C0000}"/>
    <cellStyle name="Normal 2 23 7 2" xfId="2098" xr:uid="{00000000-0005-0000-0000-00004F0C0000}"/>
    <cellStyle name="Normal 2 23 7 3" xfId="2099" xr:uid="{00000000-0005-0000-0000-0000500C0000}"/>
    <cellStyle name="Normal 2 23 8" xfId="2100" xr:uid="{00000000-0005-0000-0000-0000510C0000}"/>
    <cellStyle name="Normal 2 23 8 2" xfId="2101" xr:uid="{00000000-0005-0000-0000-0000520C0000}"/>
    <cellStyle name="Normal 2 23 8 3" xfId="2102" xr:uid="{00000000-0005-0000-0000-0000530C0000}"/>
    <cellStyle name="Normal 2 23 9" xfId="2103" xr:uid="{00000000-0005-0000-0000-0000540C0000}"/>
    <cellStyle name="Normal 2 23 9 2" xfId="2104" xr:uid="{00000000-0005-0000-0000-0000550C0000}"/>
    <cellStyle name="Normal 2 23 9 3" xfId="2105" xr:uid="{00000000-0005-0000-0000-0000560C0000}"/>
    <cellStyle name="Normal 2 24" xfId="2106" xr:uid="{00000000-0005-0000-0000-0000570C0000}"/>
    <cellStyle name="Normal 2 24 10" xfId="2107" xr:uid="{00000000-0005-0000-0000-0000580C0000}"/>
    <cellStyle name="Normal 2 24 10 2" xfId="2108" xr:uid="{00000000-0005-0000-0000-0000590C0000}"/>
    <cellStyle name="Normal 2 24 10 3" xfId="2109" xr:uid="{00000000-0005-0000-0000-00005A0C0000}"/>
    <cellStyle name="Normal 2 24 11" xfId="2110" xr:uid="{00000000-0005-0000-0000-00005B0C0000}"/>
    <cellStyle name="Normal 2 24 11 2" xfId="2111" xr:uid="{00000000-0005-0000-0000-00005C0C0000}"/>
    <cellStyle name="Normal 2 24 11 3" xfId="2112" xr:uid="{00000000-0005-0000-0000-00005D0C0000}"/>
    <cellStyle name="Normal 2 24 12" xfId="2113" xr:uid="{00000000-0005-0000-0000-00005E0C0000}"/>
    <cellStyle name="Normal 2 24 12 2" xfId="2114" xr:uid="{00000000-0005-0000-0000-00005F0C0000}"/>
    <cellStyle name="Normal 2 24 12 3" xfId="2115" xr:uid="{00000000-0005-0000-0000-0000600C0000}"/>
    <cellStyle name="Normal 2 24 13" xfId="2116" xr:uid="{00000000-0005-0000-0000-0000610C0000}"/>
    <cellStyle name="Normal 2 24 13 2" xfId="2117" xr:uid="{00000000-0005-0000-0000-0000620C0000}"/>
    <cellStyle name="Normal 2 24 13 3" xfId="2118" xr:uid="{00000000-0005-0000-0000-0000630C0000}"/>
    <cellStyle name="Normal 2 24 14" xfId="2119" xr:uid="{00000000-0005-0000-0000-0000640C0000}"/>
    <cellStyle name="Normal 2 24 14 2" xfId="2120" xr:uid="{00000000-0005-0000-0000-0000650C0000}"/>
    <cellStyle name="Normal 2 24 14 3" xfId="2121" xr:uid="{00000000-0005-0000-0000-0000660C0000}"/>
    <cellStyle name="Normal 2 24 15" xfId="2122" xr:uid="{00000000-0005-0000-0000-0000670C0000}"/>
    <cellStyle name="Normal 2 24 15 2" xfId="2123" xr:uid="{00000000-0005-0000-0000-0000680C0000}"/>
    <cellStyle name="Normal 2 24 15 3" xfId="2124" xr:uid="{00000000-0005-0000-0000-0000690C0000}"/>
    <cellStyle name="Normal 2 24 16" xfId="2125" xr:uid="{00000000-0005-0000-0000-00006A0C0000}"/>
    <cellStyle name="Normal 2 24 16 2" xfId="2126" xr:uid="{00000000-0005-0000-0000-00006B0C0000}"/>
    <cellStyle name="Normal 2 24 16 3" xfId="2127" xr:uid="{00000000-0005-0000-0000-00006C0C0000}"/>
    <cellStyle name="Normal 2 24 17" xfId="2128" xr:uid="{00000000-0005-0000-0000-00006D0C0000}"/>
    <cellStyle name="Normal 2 24 17 2" xfId="2129" xr:uid="{00000000-0005-0000-0000-00006E0C0000}"/>
    <cellStyle name="Normal 2 24 17 3" xfId="2130" xr:uid="{00000000-0005-0000-0000-00006F0C0000}"/>
    <cellStyle name="Normal 2 24 18" xfId="2131" xr:uid="{00000000-0005-0000-0000-0000700C0000}"/>
    <cellStyle name="Normal 2 24 18 2" xfId="2132" xr:uid="{00000000-0005-0000-0000-0000710C0000}"/>
    <cellStyle name="Normal 2 24 18 3" xfId="2133" xr:uid="{00000000-0005-0000-0000-0000720C0000}"/>
    <cellStyle name="Normal 2 24 19" xfId="2134" xr:uid="{00000000-0005-0000-0000-0000730C0000}"/>
    <cellStyle name="Normal 2 24 19 2" xfId="2135" xr:uid="{00000000-0005-0000-0000-0000740C0000}"/>
    <cellStyle name="Normal 2 24 19 3" xfId="2136" xr:uid="{00000000-0005-0000-0000-0000750C0000}"/>
    <cellStyle name="Normal 2 24 2" xfId="2137" xr:uid="{00000000-0005-0000-0000-0000760C0000}"/>
    <cellStyle name="Normal 2 24 2 2" xfId="2138" xr:uid="{00000000-0005-0000-0000-0000770C0000}"/>
    <cellStyle name="Normal 2 24 2 3" xfId="2139" xr:uid="{00000000-0005-0000-0000-0000780C0000}"/>
    <cellStyle name="Normal 2 24 20" xfId="2140" xr:uid="{00000000-0005-0000-0000-0000790C0000}"/>
    <cellStyle name="Normal 2 24 20 2" xfId="2141" xr:uid="{00000000-0005-0000-0000-00007A0C0000}"/>
    <cellStyle name="Normal 2 24 20 3" xfId="2142" xr:uid="{00000000-0005-0000-0000-00007B0C0000}"/>
    <cellStyle name="Normal 2 24 21" xfId="2143" xr:uid="{00000000-0005-0000-0000-00007C0C0000}"/>
    <cellStyle name="Normal 2 24 21 2" xfId="2144" xr:uid="{00000000-0005-0000-0000-00007D0C0000}"/>
    <cellStyle name="Normal 2 24 21 3" xfId="2145" xr:uid="{00000000-0005-0000-0000-00007E0C0000}"/>
    <cellStyle name="Normal 2 24 22" xfId="2146" xr:uid="{00000000-0005-0000-0000-00007F0C0000}"/>
    <cellStyle name="Normal 2 24 22 2" xfId="2147" xr:uid="{00000000-0005-0000-0000-0000800C0000}"/>
    <cellStyle name="Normal 2 24 22 3" xfId="2148" xr:uid="{00000000-0005-0000-0000-0000810C0000}"/>
    <cellStyle name="Normal 2 24 23" xfId="2149" xr:uid="{00000000-0005-0000-0000-0000820C0000}"/>
    <cellStyle name="Normal 2 24 23 2" xfId="2150" xr:uid="{00000000-0005-0000-0000-0000830C0000}"/>
    <cellStyle name="Normal 2 24 23 3" xfId="2151" xr:uid="{00000000-0005-0000-0000-0000840C0000}"/>
    <cellStyle name="Normal 2 24 24" xfId="2152" xr:uid="{00000000-0005-0000-0000-0000850C0000}"/>
    <cellStyle name="Normal 2 24 25" xfId="2153" xr:uid="{00000000-0005-0000-0000-0000860C0000}"/>
    <cellStyle name="Normal 2 24 3" xfId="2154" xr:uid="{00000000-0005-0000-0000-0000870C0000}"/>
    <cellStyle name="Normal 2 24 3 2" xfId="2155" xr:uid="{00000000-0005-0000-0000-0000880C0000}"/>
    <cellStyle name="Normal 2 24 3 3" xfId="2156" xr:uid="{00000000-0005-0000-0000-0000890C0000}"/>
    <cellStyle name="Normal 2 24 4" xfId="2157" xr:uid="{00000000-0005-0000-0000-00008A0C0000}"/>
    <cellStyle name="Normal 2 24 4 2" xfId="2158" xr:uid="{00000000-0005-0000-0000-00008B0C0000}"/>
    <cellStyle name="Normal 2 24 4 3" xfId="2159" xr:uid="{00000000-0005-0000-0000-00008C0C0000}"/>
    <cellStyle name="Normal 2 24 5" xfId="2160" xr:uid="{00000000-0005-0000-0000-00008D0C0000}"/>
    <cellStyle name="Normal 2 24 5 2" xfId="2161" xr:uid="{00000000-0005-0000-0000-00008E0C0000}"/>
    <cellStyle name="Normal 2 24 5 3" xfId="2162" xr:uid="{00000000-0005-0000-0000-00008F0C0000}"/>
    <cellStyle name="Normal 2 24 6" xfId="2163" xr:uid="{00000000-0005-0000-0000-0000900C0000}"/>
    <cellStyle name="Normal 2 24 6 2" xfId="2164" xr:uid="{00000000-0005-0000-0000-0000910C0000}"/>
    <cellStyle name="Normal 2 24 6 3" xfId="2165" xr:uid="{00000000-0005-0000-0000-0000920C0000}"/>
    <cellStyle name="Normal 2 24 7" xfId="2166" xr:uid="{00000000-0005-0000-0000-0000930C0000}"/>
    <cellStyle name="Normal 2 24 7 2" xfId="2167" xr:uid="{00000000-0005-0000-0000-0000940C0000}"/>
    <cellStyle name="Normal 2 24 7 3" xfId="2168" xr:uid="{00000000-0005-0000-0000-0000950C0000}"/>
    <cellStyle name="Normal 2 24 8" xfId="2169" xr:uid="{00000000-0005-0000-0000-0000960C0000}"/>
    <cellStyle name="Normal 2 24 8 2" xfId="2170" xr:uid="{00000000-0005-0000-0000-0000970C0000}"/>
    <cellStyle name="Normal 2 24 8 3" xfId="2171" xr:uid="{00000000-0005-0000-0000-0000980C0000}"/>
    <cellStyle name="Normal 2 24 9" xfId="2172" xr:uid="{00000000-0005-0000-0000-0000990C0000}"/>
    <cellStyle name="Normal 2 24 9 2" xfId="2173" xr:uid="{00000000-0005-0000-0000-00009A0C0000}"/>
    <cellStyle name="Normal 2 24 9 3" xfId="2174" xr:uid="{00000000-0005-0000-0000-00009B0C0000}"/>
    <cellStyle name="Normal 2 25" xfId="2175" xr:uid="{00000000-0005-0000-0000-00009C0C0000}"/>
    <cellStyle name="Normal 2 25 10" xfId="2176" xr:uid="{00000000-0005-0000-0000-00009D0C0000}"/>
    <cellStyle name="Normal 2 25 10 2" xfId="2177" xr:uid="{00000000-0005-0000-0000-00009E0C0000}"/>
    <cellStyle name="Normal 2 25 10 3" xfId="2178" xr:uid="{00000000-0005-0000-0000-00009F0C0000}"/>
    <cellStyle name="Normal 2 25 11" xfId="2179" xr:uid="{00000000-0005-0000-0000-0000A00C0000}"/>
    <cellStyle name="Normal 2 25 11 2" xfId="2180" xr:uid="{00000000-0005-0000-0000-0000A10C0000}"/>
    <cellStyle name="Normal 2 25 11 3" xfId="2181" xr:uid="{00000000-0005-0000-0000-0000A20C0000}"/>
    <cellStyle name="Normal 2 25 12" xfId="2182" xr:uid="{00000000-0005-0000-0000-0000A30C0000}"/>
    <cellStyle name="Normal 2 25 12 2" xfId="2183" xr:uid="{00000000-0005-0000-0000-0000A40C0000}"/>
    <cellStyle name="Normal 2 25 12 3" xfId="2184" xr:uid="{00000000-0005-0000-0000-0000A50C0000}"/>
    <cellStyle name="Normal 2 25 13" xfId="2185" xr:uid="{00000000-0005-0000-0000-0000A60C0000}"/>
    <cellStyle name="Normal 2 25 13 2" xfId="2186" xr:uid="{00000000-0005-0000-0000-0000A70C0000}"/>
    <cellStyle name="Normal 2 25 13 3" xfId="2187" xr:uid="{00000000-0005-0000-0000-0000A80C0000}"/>
    <cellStyle name="Normal 2 25 14" xfId="2188" xr:uid="{00000000-0005-0000-0000-0000A90C0000}"/>
    <cellStyle name="Normal 2 25 14 2" xfId="2189" xr:uid="{00000000-0005-0000-0000-0000AA0C0000}"/>
    <cellStyle name="Normal 2 25 14 3" xfId="2190" xr:uid="{00000000-0005-0000-0000-0000AB0C0000}"/>
    <cellStyle name="Normal 2 25 15" xfId="2191" xr:uid="{00000000-0005-0000-0000-0000AC0C0000}"/>
    <cellStyle name="Normal 2 25 15 2" xfId="2192" xr:uid="{00000000-0005-0000-0000-0000AD0C0000}"/>
    <cellStyle name="Normal 2 25 15 3" xfId="2193" xr:uid="{00000000-0005-0000-0000-0000AE0C0000}"/>
    <cellStyle name="Normal 2 25 16" xfId="2194" xr:uid="{00000000-0005-0000-0000-0000AF0C0000}"/>
    <cellStyle name="Normal 2 25 16 2" xfId="2195" xr:uid="{00000000-0005-0000-0000-0000B00C0000}"/>
    <cellStyle name="Normal 2 25 16 3" xfId="2196" xr:uid="{00000000-0005-0000-0000-0000B10C0000}"/>
    <cellStyle name="Normal 2 25 17" xfId="2197" xr:uid="{00000000-0005-0000-0000-0000B20C0000}"/>
    <cellStyle name="Normal 2 25 17 2" xfId="2198" xr:uid="{00000000-0005-0000-0000-0000B30C0000}"/>
    <cellStyle name="Normal 2 25 17 3" xfId="2199" xr:uid="{00000000-0005-0000-0000-0000B40C0000}"/>
    <cellStyle name="Normal 2 25 18" xfId="2200" xr:uid="{00000000-0005-0000-0000-0000B50C0000}"/>
    <cellStyle name="Normal 2 25 18 2" xfId="2201" xr:uid="{00000000-0005-0000-0000-0000B60C0000}"/>
    <cellStyle name="Normal 2 25 18 3" xfId="2202" xr:uid="{00000000-0005-0000-0000-0000B70C0000}"/>
    <cellStyle name="Normal 2 25 19" xfId="2203" xr:uid="{00000000-0005-0000-0000-0000B80C0000}"/>
    <cellStyle name="Normal 2 25 19 2" xfId="2204" xr:uid="{00000000-0005-0000-0000-0000B90C0000}"/>
    <cellStyle name="Normal 2 25 19 3" xfId="2205" xr:uid="{00000000-0005-0000-0000-0000BA0C0000}"/>
    <cellStyle name="Normal 2 25 2" xfId="2206" xr:uid="{00000000-0005-0000-0000-0000BB0C0000}"/>
    <cellStyle name="Normal 2 25 2 2" xfId="2207" xr:uid="{00000000-0005-0000-0000-0000BC0C0000}"/>
    <cellStyle name="Normal 2 25 2 3" xfId="2208" xr:uid="{00000000-0005-0000-0000-0000BD0C0000}"/>
    <cellStyle name="Normal 2 25 20" xfId="2209" xr:uid="{00000000-0005-0000-0000-0000BE0C0000}"/>
    <cellStyle name="Normal 2 25 20 2" xfId="2210" xr:uid="{00000000-0005-0000-0000-0000BF0C0000}"/>
    <cellStyle name="Normal 2 25 20 3" xfId="2211" xr:uid="{00000000-0005-0000-0000-0000C00C0000}"/>
    <cellStyle name="Normal 2 25 21" xfId="2212" xr:uid="{00000000-0005-0000-0000-0000C10C0000}"/>
    <cellStyle name="Normal 2 25 21 2" xfId="2213" xr:uid="{00000000-0005-0000-0000-0000C20C0000}"/>
    <cellStyle name="Normal 2 25 21 3" xfId="2214" xr:uid="{00000000-0005-0000-0000-0000C30C0000}"/>
    <cellStyle name="Normal 2 25 22" xfId="2215" xr:uid="{00000000-0005-0000-0000-0000C40C0000}"/>
    <cellStyle name="Normal 2 25 22 2" xfId="2216" xr:uid="{00000000-0005-0000-0000-0000C50C0000}"/>
    <cellStyle name="Normal 2 25 22 3" xfId="2217" xr:uid="{00000000-0005-0000-0000-0000C60C0000}"/>
    <cellStyle name="Normal 2 25 23" xfId="2218" xr:uid="{00000000-0005-0000-0000-0000C70C0000}"/>
    <cellStyle name="Normal 2 25 23 2" xfId="2219" xr:uid="{00000000-0005-0000-0000-0000C80C0000}"/>
    <cellStyle name="Normal 2 25 23 3" xfId="2220" xr:uid="{00000000-0005-0000-0000-0000C90C0000}"/>
    <cellStyle name="Normal 2 25 24" xfId="2221" xr:uid="{00000000-0005-0000-0000-0000CA0C0000}"/>
    <cellStyle name="Normal 2 25 25" xfId="2222" xr:uid="{00000000-0005-0000-0000-0000CB0C0000}"/>
    <cellStyle name="Normal 2 25 3" xfId="2223" xr:uid="{00000000-0005-0000-0000-0000CC0C0000}"/>
    <cellStyle name="Normal 2 25 3 2" xfId="2224" xr:uid="{00000000-0005-0000-0000-0000CD0C0000}"/>
    <cellStyle name="Normal 2 25 3 3" xfId="2225" xr:uid="{00000000-0005-0000-0000-0000CE0C0000}"/>
    <cellStyle name="Normal 2 25 4" xfId="2226" xr:uid="{00000000-0005-0000-0000-0000CF0C0000}"/>
    <cellStyle name="Normal 2 25 4 2" xfId="2227" xr:uid="{00000000-0005-0000-0000-0000D00C0000}"/>
    <cellStyle name="Normal 2 25 4 3" xfId="2228" xr:uid="{00000000-0005-0000-0000-0000D10C0000}"/>
    <cellStyle name="Normal 2 25 5" xfId="2229" xr:uid="{00000000-0005-0000-0000-0000D20C0000}"/>
    <cellStyle name="Normal 2 25 5 2" xfId="2230" xr:uid="{00000000-0005-0000-0000-0000D30C0000}"/>
    <cellStyle name="Normal 2 25 5 3" xfId="2231" xr:uid="{00000000-0005-0000-0000-0000D40C0000}"/>
    <cellStyle name="Normal 2 25 6" xfId="2232" xr:uid="{00000000-0005-0000-0000-0000D50C0000}"/>
    <cellStyle name="Normal 2 25 6 2" xfId="2233" xr:uid="{00000000-0005-0000-0000-0000D60C0000}"/>
    <cellStyle name="Normal 2 25 6 3" xfId="2234" xr:uid="{00000000-0005-0000-0000-0000D70C0000}"/>
    <cellStyle name="Normal 2 25 7" xfId="2235" xr:uid="{00000000-0005-0000-0000-0000D80C0000}"/>
    <cellStyle name="Normal 2 25 7 2" xfId="2236" xr:uid="{00000000-0005-0000-0000-0000D90C0000}"/>
    <cellStyle name="Normal 2 25 7 3" xfId="2237" xr:uid="{00000000-0005-0000-0000-0000DA0C0000}"/>
    <cellStyle name="Normal 2 25 8" xfId="2238" xr:uid="{00000000-0005-0000-0000-0000DB0C0000}"/>
    <cellStyle name="Normal 2 25 8 2" xfId="2239" xr:uid="{00000000-0005-0000-0000-0000DC0C0000}"/>
    <cellStyle name="Normal 2 25 8 3" xfId="2240" xr:uid="{00000000-0005-0000-0000-0000DD0C0000}"/>
    <cellStyle name="Normal 2 25 9" xfId="2241" xr:uid="{00000000-0005-0000-0000-0000DE0C0000}"/>
    <cellStyle name="Normal 2 25 9 2" xfId="2242" xr:uid="{00000000-0005-0000-0000-0000DF0C0000}"/>
    <cellStyle name="Normal 2 25 9 3" xfId="2243" xr:uid="{00000000-0005-0000-0000-0000E00C0000}"/>
    <cellStyle name="Normal 2 26" xfId="2244" xr:uid="{00000000-0005-0000-0000-0000E10C0000}"/>
    <cellStyle name="Normal 2 26 10" xfId="2245" xr:uid="{00000000-0005-0000-0000-0000E20C0000}"/>
    <cellStyle name="Normal 2 26 10 2" xfId="2246" xr:uid="{00000000-0005-0000-0000-0000E30C0000}"/>
    <cellStyle name="Normal 2 26 10 3" xfId="2247" xr:uid="{00000000-0005-0000-0000-0000E40C0000}"/>
    <cellStyle name="Normal 2 26 11" xfId="2248" xr:uid="{00000000-0005-0000-0000-0000E50C0000}"/>
    <cellStyle name="Normal 2 26 11 2" xfId="2249" xr:uid="{00000000-0005-0000-0000-0000E60C0000}"/>
    <cellStyle name="Normal 2 26 11 3" xfId="2250" xr:uid="{00000000-0005-0000-0000-0000E70C0000}"/>
    <cellStyle name="Normal 2 26 12" xfId="2251" xr:uid="{00000000-0005-0000-0000-0000E80C0000}"/>
    <cellStyle name="Normal 2 26 12 2" xfId="2252" xr:uid="{00000000-0005-0000-0000-0000E90C0000}"/>
    <cellStyle name="Normal 2 26 12 3" xfId="2253" xr:uid="{00000000-0005-0000-0000-0000EA0C0000}"/>
    <cellStyle name="Normal 2 26 13" xfId="2254" xr:uid="{00000000-0005-0000-0000-0000EB0C0000}"/>
    <cellStyle name="Normal 2 26 13 2" xfId="2255" xr:uid="{00000000-0005-0000-0000-0000EC0C0000}"/>
    <cellStyle name="Normal 2 26 13 3" xfId="2256" xr:uid="{00000000-0005-0000-0000-0000ED0C0000}"/>
    <cellStyle name="Normal 2 26 14" xfId="2257" xr:uid="{00000000-0005-0000-0000-0000EE0C0000}"/>
    <cellStyle name="Normal 2 26 14 2" xfId="2258" xr:uid="{00000000-0005-0000-0000-0000EF0C0000}"/>
    <cellStyle name="Normal 2 26 14 3" xfId="2259" xr:uid="{00000000-0005-0000-0000-0000F00C0000}"/>
    <cellStyle name="Normal 2 26 15" xfId="2260" xr:uid="{00000000-0005-0000-0000-0000F10C0000}"/>
    <cellStyle name="Normal 2 26 15 2" xfId="2261" xr:uid="{00000000-0005-0000-0000-0000F20C0000}"/>
    <cellStyle name="Normal 2 26 15 3" xfId="2262" xr:uid="{00000000-0005-0000-0000-0000F30C0000}"/>
    <cellStyle name="Normal 2 26 16" xfId="2263" xr:uid="{00000000-0005-0000-0000-0000F40C0000}"/>
    <cellStyle name="Normal 2 26 16 2" xfId="2264" xr:uid="{00000000-0005-0000-0000-0000F50C0000}"/>
    <cellStyle name="Normal 2 26 16 3" xfId="2265" xr:uid="{00000000-0005-0000-0000-0000F60C0000}"/>
    <cellStyle name="Normal 2 26 17" xfId="2266" xr:uid="{00000000-0005-0000-0000-0000F70C0000}"/>
    <cellStyle name="Normal 2 26 17 2" xfId="2267" xr:uid="{00000000-0005-0000-0000-0000F80C0000}"/>
    <cellStyle name="Normal 2 26 17 3" xfId="2268" xr:uid="{00000000-0005-0000-0000-0000F90C0000}"/>
    <cellStyle name="Normal 2 26 18" xfId="2269" xr:uid="{00000000-0005-0000-0000-0000FA0C0000}"/>
    <cellStyle name="Normal 2 26 18 2" xfId="2270" xr:uid="{00000000-0005-0000-0000-0000FB0C0000}"/>
    <cellStyle name="Normal 2 26 18 3" xfId="2271" xr:uid="{00000000-0005-0000-0000-0000FC0C0000}"/>
    <cellStyle name="Normal 2 26 19" xfId="2272" xr:uid="{00000000-0005-0000-0000-0000FD0C0000}"/>
    <cellStyle name="Normal 2 26 19 2" xfId="2273" xr:uid="{00000000-0005-0000-0000-0000FE0C0000}"/>
    <cellStyle name="Normal 2 26 19 3" xfId="2274" xr:uid="{00000000-0005-0000-0000-0000FF0C0000}"/>
    <cellStyle name="Normal 2 26 2" xfId="2275" xr:uid="{00000000-0005-0000-0000-0000000D0000}"/>
    <cellStyle name="Normal 2 26 2 2" xfId="2276" xr:uid="{00000000-0005-0000-0000-0000010D0000}"/>
    <cellStyle name="Normal 2 26 2 3" xfId="2277" xr:uid="{00000000-0005-0000-0000-0000020D0000}"/>
    <cellStyle name="Normal 2 26 20" xfId="2278" xr:uid="{00000000-0005-0000-0000-0000030D0000}"/>
    <cellStyle name="Normal 2 26 20 2" xfId="2279" xr:uid="{00000000-0005-0000-0000-0000040D0000}"/>
    <cellStyle name="Normal 2 26 20 3" xfId="2280" xr:uid="{00000000-0005-0000-0000-0000050D0000}"/>
    <cellStyle name="Normal 2 26 21" xfId="2281" xr:uid="{00000000-0005-0000-0000-0000060D0000}"/>
    <cellStyle name="Normal 2 26 21 2" xfId="2282" xr:uid="{00000000-0005-0000-0000-0000070D0000}"/>
    <cellStyle name="Normal 2 26 21 3" xfId="2283" xr:uid="{00000000-0005-0000-0000-0000080D0000}"/>
    <cellStyle name="Normal 2 26 22" xfId="2284" xr:uid="{00000000-0005-0000-0000-0000090D0000}"/>
    <cellStyle name="Normal 2 26 22 2" xfId="2285" xr:uid="{00000000-0005-0000-0000-00000A0D0000}"/>
    <cellStyle name="Normal 2 26 22 3" xfId="2286" xr:uid="{00000000-0005-0000-0000-00000B0D0000}"/>
    <cellStyle name="Normal 2 26 23" xfId="2287" xr:uid="{00000000-0005-0000-0000-00000C0D0000}"/>
    <cellStyle name="Normal 2 26 23 2" xfId="2288" xr:uid="{00000000-0005-0000-0000-00000D0D0000}"/>
    <cellStyle name="Normal 2 26 23 3" xfId="2289" xr:uid="{00000000-0005-0000-0000-00000E0D0000}"/>
    <cellStyle name="Normal 2 26 24" xfId="2290" xr:uid="{00000000-0005-0000-0000-00000F0D0000}"/>
    <cellStyle name="Normal 2 26 25" xfId="2291" xr:uid="{00000000-0005-0000-0000-0000100D0000}"/>
    <cellStyle name="Normal 2 26 3" xfId="2292" xr:uid="{00000000-0005-0000-0000-0000110D0000}"/>
    <cellStyle name="Normal 2 26 3 2" xfId="2293" xr:uid="{00000000-0005-0000-0000-0000120D0000}"/>
    <cellStyle name="Normal 2 26 3 3" xfId="2294" xr:uid="{00000000-0005-0000-0000-0000130D0000}"/>
    <cellStyle name="Normal 2 26 4" xfId="2295" xr:uid="{00000000-0005-0000-0000-0000140D0000}"/>
    <cellStyle name="Normal 2 26 4 2" xfId="2296" xr:uid="{00000000-0005-0000-0000-0000150D0000}"/>
    <cellStyle name="Normal 2 26 4 3" xfId="2297" xr:uid="{00000000-0005-0000-0000-0000160D0000}"/>
    <cellStyle name="Normal 2 26 5" xfId="2298" xr:uid="{00000000-0005-0000-0000-0000170D0000}"/>
    <cellStyle name="Normal 2 26 5 2" xfId="2299" xr:uid="{00000000-0005-0000-0000-0000180D0000}"/>
    <cellStyle name="Normal 2 26 5 3" xfId="2300" xr:uid="{00000000-0005-0000-0000-0000190D0000}"/>
    <cellStyle name="Normal 2 26 6" xfId="2301" xr:uid="{00000000-0005-0000-0000-00001A0D0000}"/>
    <cellStyle name="Normal 2 26 6 2" xfId="2302" xr:uid="{00000000-0005-0000-0000-00001B0D0000}"/>
    <cellStyle name="Normal 2 26 6 3" xfId="2303" xr:uid="{00000000-0005-0000-0000-00001C0D0000}"/>
    <cellStyle name="Normal 2 26 7" xfId="2304" xr:uid="{00000000-0005-0000-0000-00001D0D0000}"/>
    <cellStyle name="Normal 2 26 7 2" xfId="2305" xr:uid="{00000000-0005-0000-0000-00001E0D0000}"/>
    <cellStyle name="Normal 2 26 7 3" xfId="2306" xr:uid="{00000000-0005-0000-0000-00001F0D0000}"/>
    <cellStyle name="Normal 2 26 8" xfId="2307" xr:uid="{00000000-0005-0000-0000-0000200D0000}"/>
    <cellStyle name="Normal 2 26 8 2" xfId="2308" xr:uid="{00000000-0005-0000-0000-0000210D0000}"/>
    <cellStyle name="Normal 2 26 8 3" xfId="2309" xr:uid="{00000000-0005-0000-0000-0000220D0000}"/>
    <cellStyle name="Normal 2 26 9" xfId="2310" xr:uid="{00000000-0005-0000-0000-0000230D0000}"/>
    <cellStyle name="Normal 2 26 9 2" xfId="2311" xr:uid="{00000000-0005-0000-0000-0000240D0000}"/>
    <cellStyle name="Normal 2 26 9 3" xfId="2312" xr:uid="{00000000-0005-0000-0000-0000250D0000}"/>
    <cellStyle name="Normal 2 27" xfId="2313" xr:uid="{00000000-0005-0000-0000-0000260D0000}"/>
    <cellStyle name="Normal 2 27 10" xfId="2314" xr:uid="{00000000-0005-0000-0000-0000270D0000}"/>
    <cellStyle name="Normal 2 27 10 2" xfId="2315" xr:uid="{00000000-0005-0000-0000-0000280D0000}"/>
    <cellStyle name="Normal 2 27 10 3" xfId="2316" xr:uid="{00000000-0005-0000-0000-0000290D0000}"/>
    <cellStyle name="Normal 2 27 11" xfId="2317" xr:uid="{00000000-0005-0000-0000-00002A0D0000}"/>
    <cellStyle name="Normal 2 27 11 2" xfId="2318" xr:uid="{00000000-0005-0000-0000-00002B0D0000}"/>
    <cellStyle name="Normal 2 27 11 3" xfId="2319" xr:uid="{00000000-0005-0000-0000-00002C0D0000}"/>
    <cellStyle name="Normal 2 27 12" xfId="2320" xr:uid="{00000000-0005-0000-0000-00002D0D0000}"/>
    <cellStyle name="Normal 2 27 12 2" xfId="2321" xr:uid="{00000000-0005-0000-0000-00002E0D0000}"/>
    <cellStyle name="Normal 2 27 12 3" xfId="2322" xr:uid="{00000000-0005-0000-0000-00002F0D0000}"/>
    <cellStyle name="Normal 2 27 13" xfId="2323" xr:uid="{00000000-0005-0000-0000-0000300D0000}"/>
    <cellStyle name="Normal 2 27 13 2" xfId="2324" xr:uid="{00000000-0005-0000-0000-0000310D0000}"/>
    <cellStyle name="Normal 2 27 13 3" xfId="2325" xr:uid="{00000000-0005-0000-0000-0000320D0000}"/>
    <cellStyle name="Normal 2 27 14" xfId="2326" xr:uid="{00000000-0005-0000-0000-0000330D0000}"/>
    <cellStyle name="Normal 2 27 14 2" xfId="2327" xr:uid="{00000000-0005-0000-0000-0000340D0000}"/>
    <cellStyle name="Normal 2 27 14 3" xfId="2328" xr:uid="{00000000-0005-0000-0000-0000350D0000}"/>
    <cellStyle name="Normal 2 27 15" xfId="2329" xr:uid="{00000000-0005-0000-0000-0000360D0000}"/>
    <cellStyle name="Normal 2 27 15 2" xfId="2330" xr:uid="{00000000-0005-0000-0000-0000370D0000}"/>
    <cellStyle name="Normal 2 27 15 3" xfId="2331" xr:uid="{00000000-0005-0000-0000-0000380D0000}"/>
    <cellStyle name="Normal 2 27 16" xfId="2332" xr:uid="{00000000-0005-0000-0000-0000390D0000}"/>
    <cellStyle name="Normal 2 27 16 2" xfId="2333" xr:uid="{00000000-0005-0000-0000-00003A0D0000}"/>
    <cellStyle name="Normal 2 27 16 3" xfId="2334" xr:uid="{00000000-0005-0000-0000-00003B0D0000}"/>
    <cellStyle name="Normal 2 27 17" xfId="2335" xr:uid="{00000000-0005-0000-0000-00003C0D0000}"/>
    <cellStyle name="Normal 2 27 17 2" xfId="2336" xr:uid="{00000000-0005-0000-0000-00003D0D0000}"/>
    <cellStyle name="Normal 2 27 17 3" xfId="2337" xr:uid="{00000000-0005-0000-0000-00003E0D0000}"/>
    <cellStyle name="Normal 2 27 18" xfId="2338" xr:uid="{00000000-0005-0000-0000-00003F0D0000}"/>
    <cellStyle name="Normal 2 27 18 2" xfId="2339" xr:uid="{00000000-0005-0000-0000-0000400D0000}"/>
    <cellStyle name="Normal 2 27 18 3" xfId="2340" xr:uid="{00000000-0005-0000-0000-0000410D0000}"/>
    <cellStyle name="Normal 2 27 19" xfId="2341" xr:uid="{00000000-0005-0000-0000-0000420D0000}"/>
    <cellStyle name="Normal 2 27 19 2" xfId="2342" xr:uid="{00000000-0005-0000-0000-0000430D0000}"/>
    <cellStyle name="Normal 2 27 19 3" xfId="2343" xr:uid="{00000000-0005-0000-0000-0000440D0000}"/>
    <cellStyle name="Normal 2 27 2" xfId="2344" xr:uid="{00000000-0005-0000-0000-0000450D0000}"/>
    <cellStyle name="Normal 2 27 2 2" xfId="2345" xr:uid="{00000000-0005-0000-0000-0000460D0000}"/>
    <cellStyle name="Normal 2 27 2 3" xfId="2346" xr:uid="{00000000-0005-0000-0000-0000470D0000}"/>
    <cellStyle name="Normal 2 27 20" xfId="2347" xr:uid="{00000000-0005-0000-0000-0000480D0000}"/>
    <cellStyle name="Normal 2 27 20 2" xfId="2348" xr:uid="{00000000-0005-0000-0000-0000490D0000}"/>
    <cellStyle name="Normal 2 27 20 3" xfId="2349" xr:uid="{00000000-0005-0000-0000-00004A0D0000}"/>
    <cellStyle name="Normal 2 27 21" xfId="2350" xr:uid="{00000000-0005-0000-0000-00004B0D0000}"/>
    <cellStyle name="Normal 2 27 21 2" xfId="2351" xr:uid="{00000000-0005-0000-0000-00004C0D0000}"/>
    <cellStyle name="Normal 2 27 21 3" xfId="2352" xr:uid="{00000000-0005-0000-0000-00004D0D0000}"/>
    <cellStyle name="Normal 2 27 22" xfId="2353" xr:uid="{00000000-0005-0000-0000-00004E0D0000}"/>
    <cellStyle name="Normal 2 27 22 2" xfId="2354" xr:uid="{00000000-0005-0000-0000-00004F0D0000}"/>
    <cellStyle name="Normal 2 27 22 3" xfId="2355" xr:uid="{00000000-0005-0000-0000-0000500D0000}"/>
    <cellStyle name="Normal 2 27 23" xfId="2356" xr:uid="{00000000-0005-0000-0000-0000510D0000}"/>
    <cellStyle name="Normal 2 27 23 2" xfId="2357" xr:uid="{00000000-0005-0000-0000-0000520D0000}"/>
    <cellStyle name="Normal 2 27 23 3" xfId="2358" xr:uid="{00000000-0005-0000-0000-0000530D0000}"/>
    <cellStyle name="Normal 2 27 24" xfId="2359" xr:uid="{00000000-0005-0000-0000-0000540D0000}"/>
    <cellStyle name="Normal 2 27 25" xfId="2360" xr:uid="{00000000-0005-0000-0000-0000550D0000}"/>
    <cellStyle name="Normal 2 27 3" xfId="2361" xr:uid="{00000000-0005-0000-0000-0000560D0000}"/>
    <cellStyle name="Normal 2 27 3 2" xfId="2362" xr:uid="{00000000-0005-0000-0000-0000570D0000}"/>
    <cellStyle name="Normal 2 27 3 3" xfId="2363" xr:uid="{00000000-0005-0000-0000-0000580D0000}"/>
    <cellStyle name="Normal 2 27 4" xfId="2364" xr:uid="{00000000-0005-0000-0000-0000590D0000}"/>
    <cellStyle name="Normal 2 27 4 2" xfId="2365" xr:uid="{00000000-0005-0000-0000-00005A0D0000}"/>
    <cellStyle name="Normal 2 27 4 3" xfId="2366" xr:uid="{00000000-0005-0000-0000-00005B0D0000}"/>
    <cellStyle name="Normal 2 27 5" xfId="2367" xr:uid="{00000000-0005-0000-0000-00005C0D0000}"/>
    <cellStyle name="Normal 2 27 5 2" xfId="2368" xr:uid="{00000000-0005-0000-0000-00005D0D0000}"/>
    <cellStyle name="Normal 2 27 5 3" xfId="2369" xr:uid="{00000000-0005-0000-0000-00005E0D0000}"/>
    <cellStyle name="Normal 2 27 6" xfId="2370" xr:uid="{00000000-0005-0000-0000-00005F0D0000}"/>
    <cellStyle name="Normal 2 27 6 2" xfId="2371" xr:uid="{00000000-0005-0000-0000-0000600D0000}"/>
    <cellStyle name="Normal 2 27 6 3" xfId="2372" xr:uid="{00000000-0005-0000-0000-0000610D0000}"/>
    <cellStyle name="Normal 2 27 7" xfId="2373" xr:uid="{00000000-0005-0000-0000-0000620D0000}"/>
    <cellStyle name="Normal 2 27 7 2" xfId="2374" xr:uid="{00000000-0005-0000-0000-0000630D0000}"/>
    <cellStyle name="Normal 2 27 7 3" xfId="2375" xr:uid="{00000000-0005-0000-0000-0000640D0000}"/>
    <cellStyle name="Normal 2 27 8" xfId="2376" xr:uid="{00000000-0005-0000-0000-0000650D0000}"/>
    <cellStyle name="Normal 2 27 8 2" xfId="2377" xr:uid="{00000000-0005-0000-0000-0000660D0000}"/>
    <cellStyle name="Normal 2 27 8 3" xfId="2378" xr:uid="{00000000-0005-0000-0000-0000670D0000}"/>
    <cellStyle name="Normal 2 27 9" xfId="2379" xr:uid="{00000000-0005-0000-0000-0000680D0000}"/>
    <cellStyle name="Normal 2 27 9 2" xfId="2380" xr:uid="{00000000-0005-0000-0000-0000690D0000}"/>
    <cellStyle name="Normal 2 27 9 3" xfId="2381" xr:uid="{00000000-0005-0000-0000-00006A0D0000}"/>
    <cellStyle name="Normal 2 28" xfId="2382" xr:uid="{00000000-0005-0000-0000-00006B0D0000}"/>
    <cellStyle name="Normal 2 28 10" xfId="2383" xr:uid="{00000000-0005-0000-0000-00006C0D0000}"/>
    <cellStyle name="Normal 2 28 10 2" xfId="2384" xr:uid="{00000000-0005-0000-0000-00006D0D0000}"/>
    <cellStyle name="Normal 2 28 10 3" xfId="2385" xr:uid="{00000000-0005-0000-0000-00006E0D0000}"/>
    <cellStyle name="Normal 2 28 11" xfId="2386" xr:uid="{00000000-0005-0000-0000-00006F0D0000}"/>
    <cellStyle name="Normal 2 28 11 2" xfId="2387" xr:uid="{00000000-0005-0000-0000-0000700D0000}"/>
    <cellStyle name="Normal 2 28 11 3" xfId="2388" xr:uid="{00000000-0005-0000-0000-0000710D0000}"/>
    <cellStyle name="Normal 2 28 12" xfId="2389" xr:uid="{00000000-0005-0000-0000-0000720D0000}"/>
    <cellStyle name="Normal 2 28 12 2" xfId="2390" xr:uid="{00000000-0005-0000-0000-0000730D0000}"/>
    <cellStyle name="Normal 2 28 12 3" xfId="2391" xr:uid="{00000000-0005-0000-0000-0000740D0000}"/>
    <cellStyle name="Normal 2 28 13" xfId="2392" xr:uid="{00000000-0005-0000-0000-0000750D0000}"/>
    <cellStyle name="Normal 2 28 13 2" xfId="2393" xr:uid="{00000000-0005-0000-0000-0000760D0000}"/>
    <cellStyle name="Normal 2 28 13 3" xfId="2394" xr:uid="{00000000-0005-0000-0000-0000770D0000}"/>
    <cellStyle name="Normal 2 28 14" xfId="2395" xr:uid="{00000000-0005-0000-0000-0000780D0000}"/>
    <cellStyle name="Normal 2 28 14 2" xfId="2396" xr:uid="{00000000-0005-0000-0000-0000790D0000}"/>
    <cellStyle name="Normal 2 28 14 3" xfId="2397" xr:uid="{00000000-0005-0000-0000-00007A0D0000}"/>
    <cellStyle name="Normal 2 28 15" xfId="2398" xr:uid="{00000000-0005-0000-0000-00007B0D0000}"/>
    <cellStyle name="Normal 2 28 15 2" xfId="2399" xr:uid="{00000000-0005-0000-0000-00007C0D0000}"/>
    <cellStyle name="Normal 2 28 15 3" xfId="2400" xr:uid="{00000000-0005-0000-0000-00007D0D0000}"/>
    <cellStyle name="Normal 2 28 16" xfId="2401" xr:uid="{00000000-0005-0000-0000-00007E0D0000}"/>
    <cellStyle name="Normal 2 28 16 2" xfId="2402" xr:uid="{00000000-0005-0000-0000-00007F0D0000}"/>
    <cellStyle name="Normal 2 28 16 3" xfId="2403" xr:uid="{00000000-0005-0000-0000-0000800D0000}"/>
    <cellStyle name="Normal 2 28 17" xfId="2404" xr:uid="{00000000-0005-0000-0000-0000810D0000}"/>
    <cellStyle name="Normal 2 28 17 2" xfId="2405" xr:uid="{00000000-0005-0000-0000-0000820D0000}"/>
    <cellStyle name="Normal 2 28 17 3" xfId="2406" xr:uid="{00000000-0005-0000-0000-0000830D0000}"/>
    <cellStyle name="Normal 2 28 18" xfId="2407" xr:uid="{00000000-0005-0000-0000-0000840D0000}"/>
    <cellStyle name="Normal 2 28 18 2" xfId="2408" xr:uid="{00000000-0005-0000-0000-0000850D0000}"/>
    <cellStyle name="Normal 2 28 18 3" xfId="2409" xr:uid="{00000000-0005-0000-0000-0000860D0000}"/>
    <cellStyle name="Normal 2 28 19" xfId="2410" xr:uid="{00000000-0005-0000-0000-0000870D0000}"/>
    <cellStyle name="Normal 2 28 19 2" xfId="2411" xr:uid="{00000000-0005-0000-0000-0000880D0000}"/>
    <cellStyle name="Normal 2 28 19 3" xfId="2412" xr:uid="{00000000-0005-0000-0000-0000890D0000}"/>
    <cellStyle name="Normal 2 28 2" xfId="2413" xr:uid="{00000000-0005-0000-0000-00008A0D0000}"/>
    <cellStyle name="Normal 2 28 2 2" xfId="2414" xr:uid="{00000000-0005-0000-0000-00008B0D0000}"/>
    <cellStyle name="Normal 2 28 2 3" xfId="2415" xr:uid="{00000000-0005-0000-0000-00008C0D0000}"/>
    <cellStyle name="Normal 2 28 20" xfId="2416" xr:uid="{00000000-0005-0000-0000-00008D0D0000}"/>
    <cellStyle name="Normal 2 28 20 2" xfId="2417" xr:uid="{00000000-0005-0000-0000-00008E0D0000}"/>
    <cellStyle name="Normal 2 28 20 3" xfId="2418" xr:uid="{00000000-0005-0000-0000-00008F0D0000}"/>
    <cellStyle name="Normal 2 28 21" xfId="2419" xr:uid="{00000000-0005-0000-0000-0000900D0000}"/>
    <cellStyle name="Normal 2 28 21 2" xfId="2420" xr:uid="{00000000-0005-0000-0000-0000910D0000}"/>
    <cellStyle name="Normal 2 28 21 3" xfId="2421" xr:uid="{00000000-0005-0000-0000-0000920D0000}"/>
    <cellStyle name="Normal 2 28 22" xfId="2422" xr:uid="{00000000-0005-0000-0000-0000930D0000}"/>
    <cellStyle name="Normal 2 28 22 2" xfId="2423" xr:uid="{00000000-0005-0000-0000-0000940D0000}"/>
    <cellStyle name="Normal 2 28 22 3" xfId="2424" xr:uid="{00000000-0005-0000-0000-0000950D0000}"/>
    <cellStyle name="Normal 2 28 23" xfId="2425" xr:uid="{00000000-0005-0000-0000-0000960D0000}"/>
    <cellStyle name="Normal 2 28 23 2" xfId="2426" xr:uid="{00000000-0005-0000-0000-0000970D0000}"/>
    <cellStyle name="Normal 2 28 23 3" xfId="2427" xr:uid="{00000000-0005-0000-0000-0000980D0000}"/>
    <cellStyle name="Normal 2 28 24" xfId="2428" xr:uid="{00000000-0005-0000-0000-0000990D0000}"/>
    <cellStyle name="Normal 2 28 25" xfId="2429" xr:uid="{00000000-0005-0000-0000-00009A0D0000}"/>
    <cellStyle name="Normal 2 28 3" xfId="2430" xr:uid="{00000000-0005-0000-0000-00009B0D0000}"/>
    <cellStyle name="Normal 2 28 3 2" xfId="2431" xr:uid="{00000000-0005-0000-0000-00009C0D0000}"/>
    <cellStyle name="Normal 2 28 3 3" xfId="2432" xr:uid="{00000000-0005-0000-0000-00009D0D0000}"/>
    <cellStyle name="Normal 2 28 4" xfId="2433" xr:uid="{00000000-0005-0000-0000-00009E0D0000}"/>
    <cellStyle name="Normal 2 28 4 2" xfId="2434" xr:uid="{00000000-0005-0000-0000-00009F0D0000}"/>
    <cellStyle name="Normal 2 28 4 3" xfId="2435" xr:uid="{00000000-0005-0000-0000-0000A00D0000}"/>
    <cellStyle name="Normal 2 28 5" xfId="2436" xr:uid="{00000000-0005-0000-0000-0000A10D0000}"/>
    <cellStyle name="Normal 2 28 5 2" xfId="2437" xr:uid="{00000000-0005-0000-0000-0000A20D0000}"/>
    <cellStyle name="Normal 2 28 5 3" xfId="2438" xr:uid="{00000000-0005-0000-0000-0000A30D0000}"/>
    <cellStyle name="Normal 2 28 6" xfId="2439" xr:uid="{00000000-0005-0000-0000-0000A40D0000}"/>
    <cellStyle name="Normal 2 28 6 2" xfId="2440" xr:uid="{00000000-0005-0000-0000-0000A50D0000}"/>
    <cellStyle name="Normal 2 28 6 3" xfId="2441" xr:uid="{00000000-0005-0000-0000-0000A60D0000}"/>
    <cellStyle name="Normal 2 28 7" xfId="2442" xr:uid="{00000000-0005-0000-0000-0000A70D0000}"/>
    <cellStyle name="Normal 2 28 7 2" xfId="2443" xr:uid="{00000000-0005-0000-0000-0000A80D0000}"/>
    <cellStyle name="Normal 2 28 7 3" xfId="2444" xr:uid="{00000000-0005-0000-0000-0000A90D0000}"/>
    <cellStyle name="Normal 2 28 8" xfId="2445" xr:uid="{00000000-0005-0000-0000-0000AA0D0000}"/>
    <cellStyle name="Normal 2 28 8 2" xfId="2446" xr:uid="{00000000-0005-0000-0000-0000AB0D0000}"/>
    <cellStyle name="Normal 2 28 8 3" xfId="2447" xr:uid="{00000000-0005-0000-0000-0000AC0D0000}"/>
    <cellStyle name="Normal 2 28 9" xfId="2448" xr:uid="{00000000-0005-0000-0000-0000AD0D0000}"/>
    <cellStyle name="Normal 2 28 9 2" xfId="2449" xr:uid="{00000000-0005-0000-0000-0000AE0D0000}"/>
    <cellStyle name="Normal 2 28 9 3" xfId="2450" xr:uid="{00000000-0005-0000-0000-0000AF0D0000}"/>
    <cellStyle name="Normal 2 29" xfId="2451" xr:uid="{00000000-0005-0000-0000-0000B00D0000}"/>
    <cellStyle name="Normal 2 29 10" xfId="2452" xr:uid="{00000000-0005-0000-0000-0000B10D0000}"/>
    <cellStyle name="Normal 2 29 10 2" xfId="2453" xr:uid="{00000000-0005-0000-0000-0000B20D0000}"/>
    <cellStyle name="Normal 2 29 10 3" xfId="2454" xr:uid="{00000000-0005-0000-0000-0000B30D0000}"/>
    <cellStyle name="Normal 2 29 11" xfId="2455" xr:uid="{00000000-0005-0000-0000-0000B40D0000}"/>
    <cellStyle name="Normal 2 29 11 2" xfId="2456" xr:uid="{00000000-0005-0000-0000-0000B50D0000}"/>
    <cellStyle name="Normal 2 29 11 3" xfId="2457" xr:uid="{00000000-0005-0000-0000-0000B60D0000}"/>
    <cellStyle name="Normal 2 29 12" xfId="2458" xr:uid="{00000000-0005-0000-0000-0000B70D0000}"/>
    <cellStyle name="Normal 2 29 12 2" xfId="2459" xr:uid="{00000000-0005-0000-0000-0000B80D0000}"/>
    <cellStyle name="Normal 2 29 12 3" xfId="2460" xr:uid="{00000000-0005-0000-0000-0000B90D0000}"/>
    <cellStyle name="Normal 2 29 13" xfId="2461" xr:uid="{00000000-0005-0000-0000-0000BA0D0000}"/>
    <cellStyle name="Normal 2 29 13 2" xfId="2462" xr:uid="{00000000-0005-0000-0000-0000BB0D0000}"/>
    <cellStyle name="Normal 2 29 13 3" xfId="2463" xr:uid="{00000000-0005-0000-0000-0000BC0D0000}"/>
    <cellStyle name="Normal 2 29 14" xfId="2464" xr:uid="{00000000-0005-0000-0000-0000BD0D0000}"/>
    <cellStyle name="Normal 2 29 14 2" xfId="2465" xr:uid="{00000000-0005-0000-0000-0000BE0D0000}"/>
    <cellStyle name="Normal 2 29 14 3" xfId="2466" xr:uid="{00000000-0005-0000-0000-0000BF0D0000}"/>
    <cellStyle name="Normal 2 29 15" xfId="2467" xr:uid="{00000000-0005-0000-0000-0000C00D0000}"/>
    <cellStyle name="Normal 2 29 15 2" xfId="2468" xr:uid="{00000000-0005-0000-0000-0000C10D0000}"/>
    <cellStyle name="Normal 2 29 15 3" xfId="2469" xr:uid="{00000000-0005-0000-0000-0000C20D0000}"/>
    <cellStyle name="Normal 2 29 16" xfId="2470" xr:uid="{00000000-0005-0000-0000-0000C30D0000}"/>
    <cellStyle name="Normal 2 29 16 2" xfId="2471" xr:uid="{00000000-0005-0000-0000-0000C40D0000}"/>
    <cellStyle name="Normal 2 29 16 3" xfId="2472" xr:uid="{00000000-0005-0000-0000-0000C50D0000}"/>
    <cellStyle name="Normal 2 29 17" xfId="2473" xr:uid="{00000000-0005-0000-0000-0000C60D0000}"/>
    <cellStyle name="Normal 2 29 17 2" xfId="2474" xr:uid="{00000000-0005-0000-0000-0000C70D0000}"/>
    <cellStyle name="Normal 2 29 17 3" xfId="2475" xr:uid="{00000000-0005-0000-0000-0000C80D0000}"/>
    <cellStyle name="Normal 2 29 18" xfId="2476" xr:uid="{00000000-0005-0000-0000-0000C90D0000}"/>
    <cellStyle name="Normal 2 29 18 2" xfId="2477" xr:uid="{00000000-0005-0000-0000-0000CA0D0000}"/>
    <cellStyle name="Normal 2 29 18 3" xfId="2478" xr:uid="{00000000-0005-0000-0000-0000CB0D0000}"/>
    <cellStyle name="Normal 2 29 19" xfId="2479" xr:uid="{00000000-0005-0000-0000-0000CC0D0000}"/>
    <cellStyle name="Normal 2 29 19 2" xfId="2480" xr:uid="{00000000-0005-0000-0000-0000CD0D0000}"/>
    <cellStyle name="Normal 2 29 19 3" xfId="2481" xr:uid="{00000000-0005-0000-0000-0000CE0D0000}"/>
    <cellStyle name="Normal 2 29 2" xfId="2482" xr:uid="{00000000-0005-0000-0000-0000CF0D0000}"/>
    <cellStyle name="Normal 2 29 2 2" xfId="2483" xr:uid="{00000000-0005-0000-0000-0000D00D0000}"/>
    <cellStyle name="Normal 2 29 2 3" xfId="2484" xr:uid="{00000000-0005-0000-0000-0000D10D0000}"/>
    <cellStyle name="Normal 2 29 20" xfId="2485" xr:uid="{00000000-0005-0000-0000-0000D20D0000}"/>
    <cellStyle name="Normal 2 29 20 2" xfId="2486" xr:uid="{00000000-0005-0000-0000-0000D30D0000}"/>
    <cellStyle name="Normal 2 29 20 3" xfId="2487" xr:uid="{00000000-0005-0000-0000-0000D40D0000}"/>
    <cellStyle name="Normal 2 29 21" xfId="2488" xr:uid="{00000000-0005-0000-0000-0000D50D0000}"/>
    <cellStyle name="Normal 2 29 21 2" xfId="2489" xr:uid="{00000000-0005-0000-0000-0000D60D0000}"/>
    <cellStyle name="Normal 2 29 21 3" xfId="2490" xr:uid="{00000000-0005-0000-0000-0000D70D0000}"/>
    <cellStyle name="Normal 2 29 22" xfId="2491" xr:uid="{00000000-0005-0000-0000-0000D80D0000}"/>
    <cellStyle name="Normal 2 29 22 2" xfId="2492" xr:uid="{00000000-0005-0000-0000-0000D90D0000}"/>
    <cellStyle name="Normal 2 29 22 3" xfId="2493" xr:uid="{00000000-0005-0000-0000-0000DA0D0000}"/>
    <cellStyle name="Normal 2 29 23" xfId="2494" xr:uid="{00000000-0005-0000-0000-0000DB0D0000}"/>
    <cellStyle name="Normal 2 29 23 2" xfId="2495" xr:uid="{00000000-0005-0000-0000-0000DC0D0000}"/>
    <cellStyle name="Normal 2 29 23 3" xfId="2496" xr:uid="{00000000-0005-0000-0000-0000DD0D0000}"/>
    <cellStyle name="Normal 2 29 24" xfId="2497" xr:uid="{00000000-0005-0000-0000-0000DE0D0000}"/>
    <cellStyle name="Normal 2 29 25" xfId="2498" xr:uid="{00000000-0005-0000-0000-0000DF0D0000}"/>
    <cellStyle name="Normal 2 29 3" xfId="2499" xr:uid="{00000000-0005-0000-0000-0000E00D0000}"/>
    <cellStyle name="Normal 2 29 3 2" xfId="2500" xr:uid="{00000000-0005-0000-0000-0000E10D0000}"/>
    <cellStyle name="Normal 2 29 3 3" xfId="2501" xr:uid="{00000000-0005-0000-0000-0000E20D0000}"/>
    <cellStyle name="Normal 2 29 4" xfId="2502" xr:uid="{00000000-0005-0000-0000-0000E30D0000}"/>
    <cellStyle name="Normal 2 29 4 2" xfId="2503" xr:uid="{00000000-0005-0000-0000-0000E40D0000}"/>
    <cellStyle name="Normal 2 29 4 3" xfId="2504" xr:uid="{00000000-0005-0000-0000-0000E50D0000}"/>
    <cellStyle name="Normal 2 29 5" xfId="2505" xr:uid="{00000000-0005-0000-0000-0000E60D0000}"/>
    <cellStyle name="Normal 2 29 5 2" xfId="2506" xr:uid="{00000000-0005-0000-0000-0000E70D0000}"/>
    <cellStyle name="Normal 2 29 5 3" xfId="2507" xr:uid="{00000000-0005-0000-0000-0000E80D0000}"/>
    <cellStyle name="Normal 2 29 6" xfId="2508" xr:uid="{00000000-0005-0000-0000-0000E90D0000}"/>
    <cellStyle name="Normal 2 29 6 2" xfId="2509" xr:uid="{00000000-0005-0000-0000-0000EA0D0000}"/>
    <cellStyle name="Normal 2 29 6 3" xfId="2510" xr:uid="{00000000-0005-0000-0000-0000EB0D0000}"/>
    <cellStyle name="Normal 2 29 7" xfId="2511" xr:uid="{00000000-0005-0000-0000-0000EC0D0000}"/>
    <cellStyle name="Normal 2 29 7 2" xfId="2512" xr:uid="{00000000-0005-0000-0000-0000ED0D0000}"/>
    <cellStyle name="Normal 2 29 7 3" xfId="2513" xr:uid="{00000000-0005-0000-0000-0000EE0D0000}"/>
    <cellStyle name="Normal 2 29 8" xfId="2514" xr:uid="{00000000-0005-0000-0000-0000EF0D0000}"/>
    <cellStyle name="Normal 2 29 8 2" xfId="2515" xr:uid="{00000000-0005-0000-0000-0000F00D0000}"/>
    <cellStyle name="Normal 2 29 8 3" xfId="2516" xr:uid="{00000000-0005-0000-0000-0000F10D0000}"/>
    <cellStyle name="Normal 2 29 9" xfId="2517" xr:uid="{00000000-0005-0000-0000-0000F20D0000}"/>
    <cellStyle name="Normal 2 29 9 2" xfId="2518" xr:uid="{00000000-0005-0000-0000-0000F30D0000}"/>
    <cellStyle name="Normal 2 29 9 3" xfId="2519" xr:uid="{00000000-0005-0000-0000-0000F40D0000}"/>
    <cellStyle name="Normal 2 3" xfId="54" xr:uid="{00000000-0005-0000-0000-0000F50D0000}"/>
    <cellStyle name="Normal 2 3 10" xfId="2520" xr:uid="{00000000-0005-0000-0000-0000F60D0000}"/>
    <cellStyle name="Normal 2 3 10 2" xfId="2521" xr:uid="{00000000-0005-0000-0000-0000F70D0000}"/>
    <cellStyle name="Normal 2 3 10 2 2" xfId="8509" xr:uid="{00000000-0005-0000-0000-0000F80D0000}"/>
    <cellStyle name="Normal 2 3 10 2 2 2" xfId="10859" xr:uid="{00000000-0005-0000-0000-0000F90D0000}"/>
    <cellStyle name="Normal 2 3 10 2 3" xfId="10860" xr:uid="{00000000-0005-0000-0000-0000FA0D0000}"/>
    <cellStyle name="Normal 2 3 10 3" xfId="2522" xr:uid="{00000000-0005-0000-0000-0000FB0D0000}"/>
    <cellStyle name="Normal 2 3 10 3 2" xfId="8510" xr:uid="{00000000-0005-0000-0000-0000FC0D0000}"/>
    <cellStyle name="Normal 2 3 10 3 2 2" xfId="10861" xr:uid="{00000000-0005-0000-0000-0000FD0D0000}"/>
    <cellStyle name="Normal 2 3 10 3 3" xfId="10862" xr:uid="{00000000-0005-0000-0000-0000FE0D0000}"/>
    <cellStyle name="Normal 2 3 10 4" xfId="8508" xr:uid="{00000000-0005-0000-0000-0000FF0D0000}"/>
    <cellStyle name="Normal 2 3 10 4 2" xfId="10863" xr:uid="{00000000-0005-0000-0000-0000000E0000}"/>
    <cellStyle name="Normal 2 3 10 5" xfId="10864" xr:uid="{00000000-0005-0000-0000-0000010E0000}"/>
    <cellStyle name="Normal 2 3 11" xfId="2523" xr:uid="{00000000-0005-0000-0000-0000020E0000}"/>
    <cellStyle name="Normal 2 3 11 2" xfId="2524" xr:uid="{00000000-0005-0000-0000-0000030E0000}"/>
    <cellStyle name="Normal 2 3 11 2 2" xfId="8512" xr:uid="{00000000-0005-0000-0000-0000040E0000}"/>
    <cellStyle name="Normal 2 3 11 2 2 2" xfId="10865" xr:uid="{00000000-0005-0000-0000-0000050E0000}"/>
    <cellStyle name="Normal 2 3 11 2 3" xfId="10866" xr:uid="{00000000-0005-0000-0000-0000060E0000}"/>
    <cellStyle name="Normal 2 3 11 3" xfId="2525" xr:uid="{00000000-0005-0000-0000-0000070E0000}"/>
    <cellStyle name="Normal 2 3 11 3 2" xfId="8513" xr:uid="{00000000-0005-0000-0000-0000080E0000}"/>
    <cellStyle name="Normal 2 3 11 3 2 2" xfId="10867" xr:uid="{00000000-0005-0000-0000-0000090E0000}"/>
    <cellStyle name="Normal 2 3 11 3 3" xfId="10868" xr:uid="{00000000-0005-0000-0000-00000A0E0000}"/>
    <cellStyle name="Normal 2 3 11 4" xfId="8511" xr:uid="{00000000-0005-0000-0000-00000B0E0000}"/>
    <cellStyle name="Normal 2 3 11 4 2" xfId="10869" xr:uid="{00000000-0005-0000-0000-00000C0E0000}"/>
    <cellStyle name="Normal 2 3 11 5" xfId="10870" xr:uid="{00000000-0005-0000-0000-00000D0E0000}"/>
    <cellStyle name="Normal 2 3 12" xfId="2526" xr:uid="{00000000-0005-0000-0000-00000E0E0000}"/>
    <cellStyle name="Normal 2 3 12 2" xfId="2527" xr:uid="{00000000-0005-0000-0000-00000F0E0000}"/>
    <cellStyle name="Normal 2 3 12 2 2" xfId="8515" xr:uid="{00000000-0005-0000-0000-0000100E0000}"/>
    <cellStyle name="Normal 2 3 12 2 2 2" xfId="10871" xr:uid="{00000000-0005-0000-0000-0000110E0000}"/>
    <cellStyle name="Normal 2 3 12 2 3" xfId="10872" xr:uid="{00000000-0005-0000-0000-0000120E0000}"/>
    <cellStyle name="Normal 2 3 12 3" xfId="2528" xr:uid="{00000000-0005-0000-0000-0000130E0000}"/>
    <cellStyle name="Normal 2 3 12 3 2" xfId="8516" xr:uid="{00000000-0005-0000-0000-0000140E0000}"/>
    <cellStyle name="Normal 2 3 12 3 2 2" xfId="10873" xr:uid="{00000000-0005-0000-0000-0000150E0000}"/>
    <cellStyle name="Normal 2 3 12 3 3" xfId="10874" xr:uid="{00000000-0005-0000-0000-0000160E0000}"/>
    <cellStyle name="Normal 2 3 12 4" xfId="8514" xr:uid="{00000000-0005-0000-0000-0000170E0000}"/>
    <cellStyle name="Normal 2 3 12 4 2" xfId="10875" xr:uid="{00000000-0005-0000-0000-0000180E0000}"/>
    <cellStyle name="Normal 2 3 12 5" xfId="10876" xr:uid="{00000000-0005-0000-0000-0000190E0000}"/>
    <cellStyle name="Normal 2 3 13" xfId="2529" xr:uid="{00000000-0005-0000-0000-00001A0E0000}"/>
    <cellStyle name="Normal 2 3 13 2" xfId="2530" xr:uid="{00000000-0005-0000-0000-00001B0E0000}"/>
    <cellStyle name="Normal 2 3 13 2 2" xfId="8518" xr:uid="{00000000-0005-0000-0000-00001C0E0000}"/>
    <cellStyle name="Normal 2 3 13 2 2 2" xfId="10877" xr:uid="{00000000-0005-0000-0000-00001D0E0000}"/>
    <cellStyle name="Normal 2 3 13 2 3" xfId="10878" xr:uid="{00000000-0005-0000-0000-00001E0E0000}"/>
    <cellStyle name="Normal 2 3 13 3" xfId="2531" xr:uid="{00000000-0005-0000-0000-00001F0E0000}"/>
    <cellStyle name="Normal 2 3 13 3 2" xfId="8519" xr:uid="{00000000-0005-0000-0000-0000200E0000}"/>
    <cellStyle name="Normal 2 3 13 3 2 2" xfId="10879" xr:uid="{00000000-0005-0000-0000-0000210E0000}"/>
    <cellStyle name="Normal 2 3 13 3 3" xfId="10880" xr:uid="{00000000-0005-0000-0000-0000220E0000}"/>
    <cellStyle name="Normal 2 3 13 4" xfId="8517" xr:uid="{00000000-0005-0000-0000-0000230E0000}"/>
    <cellStyle name="Normal 2 3 13 4 2" xfId="10881" xr:uid="{00000000-0005-0000-0000-0000240E0000}"/>
    <cellStyle name="Normal 2 3 13 5" xfId="10882" xr:uid="{00000000-0005-0000-0000-0000250E0000}"/>
    <cellStyle name="Normal 2 3 14" xfId="2532" xr:uid="{00000000-0005-0000-0000-0000260E0000}"/>
    <cellStyle name="Normal 2 3 14 2" xfId="2533" xr:uid="{00000000-0005-0000-0000-0000270E0000}"/>
    <cellStyle name="Normal 2 3 14 2 2" xfId="8521" xr:uid="{00000000-0005-0000-0000-0000280E0000}"/>
    <cellStyle name="Normal 2 3 14 2 2 2" xfId="10883" xr:uid="{00000000-0005-0000-0000-0000290E0000}"/>
    <cellStyle name="Normal 2 3 14 2 3" xfId="10884" xr:uid="{00000000-0005-0000-0000-00002A0E0000}"/>
    <cellStyle name="Normal 2 3 14 3" xfId="2534" xr:uid="{00000000-0005-0000-0000-00002B0E0000}"/>
    <cellStyle name="Normal 2 3 14 3 2" xfId="8522" xr:uid="{00000000-0005-0000-0000-00002C0E0000}"/>
    <cellStyle name="Normal 2 3 14 3 2 2" xfId="10885" xr:uid="{00000000-0005-0000-0000-00002D0E0000}"/>
    <cellStyle name="Normal 2 3 14 3 3" xfId="10886" xr:uid="{00000000-0005-0000-0000-00002E0E0000}"/>
    <cellStyle name="Normal 2 3 14 4" xfId="8520" xr:uid="{00000000-0005-0000-0000-00002F0E0000}"/>
    <cellStyle name="Normal 2 3 14 4 2" xfId="10887" xr:uid="{00000000-0005-0000-0000-0000300E0000}"/>
    <cellStyle name="Normal 2 3 14 5" xfId="10888" xr:uid="{00000000-0005-0000-0000-0000310E0000}"/>
    <cellStyle name="Normal 2 3 15" xfId="2535" xr:uid="{00000000-0005-0000-0000-0000320E0000}"/>
    <cellStyle name="Normal 2 3 15 2" xfId="2536" xr:uid="{00000000-0005-0000-0000-0000330E0000}"/>
    <cellStyle name="Normal 2 3 15 2 2" xfId="8524" xr:uid="{00000000-0005-0000-0000-0000340E0000}"/>
    <cellStyle name="Normal 2 3 15 2 2 2" xfId="10889" xr:uid="{00000000-0005-0000-0000-0000350E0000}"/>
    <cellStyle name="Normal 2 3 15 2 3" xfId="10890" xr:uid="{00000000-0005-0000-0000-0000360E0000}"/>
    <cellStyle name="Normal 2 3 15 3" xfId="2537" xr:uid="{00000000-0005-0000-0000-0000370E0000}"/>
    <cellStyle name="Normal 2 3 15 3 2" xfId="8525" xr:uid="{00000000-0005-0000-0000-0000380E0000}"/>
    <cellStyle name="Normal 2 3 15 3 2 2" xfId="10891" xr:uid="{00000000-0005-0000-0000-0000390E0000}"/>
    <cellStyle name="Normal 2 3 15 3 3" xfId="10892" xr:uid="{00000000-0005-0000-0000-00003A0E0000}"/>
    <cellStyle name="Normal 2 3 15 4" xfId="8523" xr:uid="{00000000-0005-0000-0000-00003B0E0000}"/>
    <cellStyle name="Normal 2 3 15 4 2" xfId="10893" xr:uid="{00000000-0005-0000-0000-00003C0E0000}"/>
    <cellStyle name="Normal 2 3 15 5" xfId="10894" xr:uid="{00000000-0005-0000-0000-00003D0E0000}"/>
    <cellStyle name="Normal 2 3 16" xfId="2538" xr:uid="{00000000-0005-0000-0000-00003E0E0000}"/>
    <cellStyle name="Normal 2 3 16 2" xfId="2539" xr:uid="{00000000-0005-0000-0000-00003F0E0000}"/>
    <cellStyle name="Normal 2 3 16 2 2" xfId="8527" xr:uid="{00000000-0005-0000-0000-0000400E0000}"/>
    <cellStyle name="Normal 2 3 16 2 2 2" xfId="10895" xr:uid="{00000000-0005-0000-0000-0000410E0000}"/>
    <cellStyle name="Normal 2 3 16 2 3" xfId="10896" xr:uid="{00000000-0005-0000-0000-0000420E0000}"/>
    <cellStyle name="Normal 2 3 16 3" xfId="2540" xr:uid="{00000000-0005-0000-0000-0000430E0000}"/>
    <cellStyle name="Normal 2 3 16 3 2" xfId="8528" xr:uid="{00000000-0005-0000-0000-0000440E0000}"/>
    <cellStyle name="Normal 2 3 16 3 2 2" xfId="10897" xr:uid="{00000000-0005-0000-0000-0000450E0000}"/>
    <cellStyle name="Normal 2 3 16 3 3" xfId="10898" xr:uid="{00000000-0005-0000-0000-0000460E0000}"/>
    <cellStyle name="Normal 2 3 16 4" xfId="8526" xr:uid="{00000000-0005-0000-0000-0000470E0000}"/>
    <cellStyle name="Normal 2 3 16 4 2" xfId="10899" xr:uid="{00000000-0005-0000-0000-0000480E0000}"/>
    <cellStyle name="Normal 2 3 16 5" xfId="10900" xr:uid="{00000000-0005-0000-0000-0000490E0000}"/>
    <cellStyle name="Normal 2 3 17" xfId="2541" xr:uid="{00000000-0005-0000-0000-00004A0E0000}"/>
    <cellStyle name="Normal 2 3 17 2" xfId="2542" xr:uid="{00000000-0005-0000-0000-00004B0E0000}"/>
    <cellStyle name="Normal 2 3 17 2 2" xfId="8530" xr:uid="{00000000-0005-0000-0000-00004C0E0000}"/>
    <cellStyle name="Normal 2 3 17 2 2 2" xfId="10901" xr:uid="{00000000-0005-0000-0000-00004D0E0000}"/>
    <cellStyle name="Normal 2 3 17 2 3" xfId="10902" xr:uid="{00000000-0005-0000-0000-00004E0E0000}"/>
    <cellStyle name="Normal 2 3 17 3" xfId="2543" xr:uid="{00000000-0005-0000-0000-00004F0E0000}"/>
    <cellStyle name="Normal 2 3 17 3 2" xfId="8531" xr:uid="{00000000-0005-0000-0000-0000500E0000}"/>
    <cellStyle name="Normal 2 3 17 3 2 2" xfId="10903" xr:uid="{00000000-0005-0000-0000-0000510E0000}"/>
    <cellStyle name="Normal 2 3 17 3 3" xfId="10904" xr:uid="{00000000-0005-0000-0000-0000520E0000}"/>
    <cellStyle name="Normal 2 3 17 4" xfId="8529" xr:uid="{00000000-0005-0000-0000-0000530E0000}"/>
    <cellStyle name="Normal 2 3 17 4 2" xfId="10905" xr:uid="{00000000-0005-0000-0000-0000540E0000}"/>
    <cellStyle name="Normal 2 3 17 5" xfId="10906" xr:uid="{00000000-0005-0000-0000-0000550E0000}"/>
    <cellStyle name="Normal 2 3 18" xfId="2544" xr:uid="{00000000-0005-0000-0000-0000560E0000}"/>
    <cellStyle name="Normal 2 3 19" xfId="2545" xr:uid="{00000000-0005-0000-0000-0000570E0000}"/>
    <cellStyle name="Normal 2 3 2" xfId="2546" xr:uid="{00000000-0005-0000-0000-0000580E0000}"/>
    <cellStyle name="Normal 2 3 2 2" xfId="2547" xr:uid="{00000000-0005-0000-0000-0000590E0000}"/>
    <cellStyle name="Normal 2 3 2 2 2" xfId="8533" xr:uid="{00000000-0005-0000-0000-00005A0E0000}"/>
    <cellStyle name="Normal 2 3 2 2 2 2" xfId="10907" xr:uid="{00000000-0005-0000-0000-00005B0E0000}"/>
    <cellStyle name="Normal 2 3 2 2 3" xfId="10908" xr:uid="{00000000-0005-0000-0000-00005C0E0000}"/>
    <cellStyle name="Normal 2 3 2 3" xfId="2548" xr:uid="{00000000-0005-0000-0000-00005D0E0000}"/>
    <cellStyle name="Normal 2 3 2 3 2" xfId="8534" xr:uid="{00000000-0005-0000-0000-00005E0E0000}"/>
    <cellStyle name="Normal 2 3 2 3 2 2" xfId="10909" xr:uid="{00000000-0005-0000-0000-00005F0E0000}"/>
    <cellStyle name="Normal 2 3 2 3 3" xfId="10910" xr:uid="{00000000-0005-0000-0000-0000600E0000}"/>
    <cellStyle name="Normal 2 3 2 4" xfId="7608" xr:uid="{00000000-0005-0000-0000-0000610E0000}"/>
    <cellStyle name="Normal 2 3 2 4 2" xfId="10912" xr:uid="{00000000-0005-0000-0000-0000620E0000}"/>
    <cellStyle name="Normal 2 3 2 4 3" xfId="10911" xr:uid="{00000000-0005-0000-0000-0000630E0000}"/>
    <cellStyle name="Normal 2 3 2 5" xfId="8532" xr:uid="{00000000-0005-0000-0000-0000640E0000}"/>
    <cellStyle name="Normal 2 3 20" xfId="2549" xr:uid="{00000000-0005-0000-0000-0000650E0000}"/>
    <cellStyle name="Normal 2 3 21" xfId="2550" xr:uid="{00000000-0005-0000-0000-0000660E0000}"/>
    <cellStyle name="Normal 2 3 22" xfId="2551" xr:uid="{00000000-0005-0000-0000-0000670E0000}"/>
    <cellStyle name="Normal 2 3 23" xfId="7607" xr:uid="{00000000-0005-0000-0000-0000680E0000}"/>
    <cellStyle name="Normal 2 3 23 2" xfId="10914" xr:uid="{00000000-0005-0000-0000-0000690E0000}"/>
    <cellStyle name="Normal 2 3 23 3" xfId="10913" xr:uid="{00000000-0005-0000-0000-00006A0E0000}"/>
    <cellStyle name="Normal 2 3 3" xfId="2552" xr:uid="{00000000-0005-0000-0000-00006B0E0000}"/>
    <cellStyle name="Normal 2 3 3 2" xfId="2553" xr:uid="{00000000-0005-0000-0000-00006C0E0000}"/>
    <cellStyle name="Normal 2 3 3 2 2" xfId="8536" xr:uid="{00000000-0005-0000-0000-00006D0E0000}"/>
    <cellStyle name="Normal 2 3 3 2 2 2" xfId="10915" xr:uid="{00000000-0005-0000-0000-00006E0E0000}"/>
    <cellStyle name="Normal 2 3 3 2 3" xfId="10916" xr:uid="{00000000-0005-0000-0000-00006F0E0000}"/>
    <cellStyle name="Normal 2 3 3 3" xfId="2554" xr:uid="{00000000-0005-0000-0000-0000700E0000}"/>
    <cellStyle name="Normal 2 3 3 3 2" xfId="8537" xr:uid="{00000000-0005-0000-0000-0000710E0000}"/>
    <cellStyle name="Normal 2 3 3 3 2 2" xfId="10917" xr:uid="{00000000-0005-0000-0000-0000720E0000}"/>
    <cellStyle name="Normal 2 3 3 3 3" xfId="10918" xr:uid="{00000000-0005-0000-0000-0000730E0000}"/>
    <cellStyle name="Normal 2 3 3 4" xfId="7609" xr:uid="{00000000-0005-0000-0000-0000740E0000}"/>
    <cellStyle name="Normal 2 3 3 4 2" xfId="10920" xr:uid="{00000000-0005-0000-0000-0000750E0000}"/>
    <cellStyle name="Normal 2 3 3 4 3" xfId="10919" xr:uid="{00000000-0005-0000-0000-0000760E0000}"/>
    <cellStyle name="Normal 2 3 3 5" xfId="8535" xr:uid="{00000000-0005-0000-0000-0000770E0000}"/>
    <cellStyle name="Normal 2 3 4" xfId="2555" xr:uid="{00000000-0005-0000-0000-0000780E0000}"/>
    <cellStyle name="Normal 2 3 4 2" xfId="2556" xr:uid="{00000000-0005-0000-0000-0000790E0000}"/>
    <cellStyle name="Normal 2 3 4 2 2" xfId="8539" xr:uid="{00000000-0005-0000-0000-00007A0E0000}"/>
    <cellStyle name="Normal 2 3 4 2 2 2" xfId="10921" xr:uid="{00000000-0005-0000-0000-00007B0E0000}"/>
    <cellStyle name="Normal 2 3 4 2 3" xfId="10922" xr:uid="{00000000-0005-0000-0000-00007C0E0000}"/>
    <cellStyle name="Normal 2 3 4 3" xfId="2557" xr:uid="{00000000-0005-0000-0000-00007D0E0000}"/>
    <cellStyle name="Normal 2 3 4 3 2" xfId="8540" xr:uid="{00000000-0005-0000-0000-00007E0E0000}"/>
    <cellStyle name="Normal 2 3 4 3 2 2" xfId="10923" xr:uid="{00000000-0005-0000-0000-00007F0E0000}"/>
    <cellStyle name="Normal 2 3 4 3 3" xfId="10924" xr:uid="{00000000-0005-0000-0000-0000800E0000}"/>
    <cellStyle name="Normal 2 3 4 4" xfId="8538" xr:uid="{00000000-0005-0000-0000-0000810E0000}"/>
    <cellStyle name="Normal 2 3 4 4 2" xfId="10925" xr:uid="{00000000-0005-0000-0000-0000820E0000}"/>
    <cellStyle name="Normal 2 3 4 5" xfId="10926" xr:uid="{00000000-0005-0000-0000-0000830E0000}"/>
    <cellStyle name="Normal 2 3 5" xfId="2558" xr:uid="{00000000-0005-0000-0000-0000840E0000}"/>
    <cellStyle name="Normal 2 3 5 2" xfId="2559" xr:uid="{00000000-0005-0000-0000-0000850E0000}"/>
    <cellStyle name="Normal 2 3 5 2 2" xfId="8542" xr:uid="{00000000-0005-0000-0000-0000860E0000}"/>
    <cellStyle name="Normal 2 3 5 2 2 2" xfId="10927" xr:uid="{00000000-0005-0000-0000-0000870E0000}"/>
    <cellStyle name="Normal 2 3 5 2 3" xfId="10928" xr:uid="{00000000-0005-0000-0000-0000880E0000}"/>
    <cellStyle name="Normal 2 3 5 3" xfId="2560" xr:uid="{00000000-0005-0000-0000-0000890E0000}"/>
    <cellStyle name="Normal 2 3 5 3 2" xfId="8543" xr:uid="{00000000-0005-0000-0000-00008A0E0000}"/>
    <cellStyle name="Normal 2 3 5 3 2 2" xfId="10929" xr:uid="{00000000-0005-0000-0000-00008B0E0000}"/>
    <cellStyle name="Normal 2 3 5 3 3" xfId="10930" xr:uid="{00000000-0005-0000-0000-00008C0E0000}"/>
    <cellStyle name="Normal 2 3 5 4" xfId="8541" xr:uid="{00000000-0005-0000-0000-00008D0E0000}"/>
    <cellStyle name="Normal 2 3 5 4 2" xfId="10931" xr:uid="{00000000-0005-0000-0000-00008E0E0000}"/>
    <cellStyle name="Normal 2 3 5 5" xfId="10932" xr:uid="{00000000-0005-0000-0000-00008F0E0000}"/>
    <cellStyle name="Normal 2 3 6" xfId="2561" xr:uid="{00000000-0005-0000-0000-0000900E0000}"/>
    <cellStyle name="Normal 2 3 6 2" xfId="2562" xr:uid="{00000000-0005-0000-0000-0000910E0000}"/>
    <cellStyle name="Normal 2 3 6 2 2" xfId="8545" xr:uid="{00000000-0005-0000-0000-0000920E0000}"/>
    <cellStyle name="Normal 2 3 6 2 2 2" xfId="10933" xr:uid="{00000000-0005-0000-0000-0000930E0000}"/>
    <cellStyle name="Normal 2 3 6 2 3" xfId="10934" xr:uid="{00000000-0005-0000-0000-0000940E0000}"/>
    <cellStyle name="Normal 2 3 6 3" xfId="2563" xr:uid="{00000000-0005-0000-0000-0000950E0000}"/>
    <cellStyle name="Normal 2 3 6 3 2" xfId="8546" xr:uid="{00000000-0005-0000-0000-0000960E0000}"/>
    <cellStyle name="Normal 2 3 6 3 2 2" xfId="10935" xr:uid="{00000000-0005-0000-0000-0000970E0000}"/>
    <cellStyle name="Normal 2 3 6 3 3" xfId="10936" xr:uid="{00000000-0005-0000-0000-0000980E0000}"/>
    <cellStyle name="Normal 2 3 6 4" xfId="8544" xr:uid="{00000000-0005-0000-0000-0000990E0000}"/>
    <cellStyle name="Normal 2 3 6 4 2" xfId="10937" xr:uid="{00000000-0005-0000-0000-00009A0E0000}"/>
    <cellStyle name="Normal 2 3 6 5" xfId="10938" xr:uid="{00000000-0005-0000-0000-00009B0E0000}"/>
    <cellStyle name="Normal 2 3 7" xfId="2564" xr:uid="{00000000-0005-0000-0000-00009C0E0000}"/>
    <cellStyle name="Normal 2 3 7 2" xfId="2565" xr:uid="{00000000-0005-0000-0000-00009D0E0000}"/>
    <cellStyle name="Normal 2 3 7 2 2" xfId="8548" xr:uid="{00000000-0005-0000-0000-00009E0E0000}"/>
    <cellStyle name="Normal 2 3 7 2 2 2" xfId="10939" xr:uid="{00000000-0005-0000-0000-00009F0E0000}"/>
    <cellStyle name="Normal 2 3 7 2 3" xfId="10940" xr:uid="{00000000-0005-0000-0000-0000A00E0000}"/>
    <cellStyle name="Normal 2 3 7 3" xfId="2566" xr:uid="{00000000-0005-0000-0000-0000A10E0000}"/>
    <cellStyle name="Normal 2 3 7 3 2" xfId="8549" xr:uid="{00000000-0005-0000-0000-0000A20E0000}"/>
    <cellStyle name="Normal 2 3 7 3 2 2" xfId="10941" xr:uid="{00000000-0005-0000-0000-0000A30E0000}"/>
    <cellStyle name="Normal 2 3 7 3 3" xfId="10942" xr:uid="{00000000-0005-0000-0000-0000A40E0000}"/>
    <cellStyle name="Normal 2 3 7 4" xfId="8547" xr:uid="{00000000-0005-0000-0000-0000A50E0000}"/>
    <cellStyle name="Normal 2 3 7 4 2" xfId="10943" xr:uid="{00000000-0005-0000-0000-0000A60E0000}"/>
    <cellStyle name="Normal 2 3 7 5" xfId="10944" xr:uid="{00000000-0005-0000-0000-0000A70E0000}"/>
    <cellStyle name="Normal 2 3 8" xfId="2567" xr:uid="{00000000-0005-0000-0000-0000A80E0000}"/>
    <cellStyle name="Normal 2 3 8 2" xfId="2568" xr:uid="{00000000-0005-0000-0000-0000A90E0000}"/>
    <cellStyle name="Normal 2 3 8 2 2" xfId="8551" xr:uid="{00000000-0005-0000-0000-0000AA0E0000}"/>
    <cellStyle name="Normal 2 3 8 2 2 2" xfId="10945" xr:uid="{00000000-0005-0000-0000-0000AB0E0000}"/>
    <cellStyle name="Normal 2 3 8 2 3" xfId="10946" xr:uid="{00000000-0005-0000-0000-0000AC0E0000}"/>
    <cellStyle name="Normal 2 3 8 3" xfId="2569" xr:uid="{00000000-0005-0000-0000-0000AD0E0000}"/>
    <cellStyle name="Normal 2 3 8 3 2" xfId="8552" xr:uid="{00000000-0005-0000-0000-0000AE0E0000}"/>
    <cellStyle name="Normal 2 3 8 3 2 2" xfId="10947" xr:uid="{00000000-0005-0000-0000-0000AF0E0000}"/>
    <cellStyle name="Normal 2 3 8 3 3" xfId="10948" xr:uid="{00000000-0005-0000-0000-0000B00E0000}"/>
    <cellStyle name="Normal 2 3 8 4" xfId="8550" xr:uid="{00000000-0005-0000-0000-0000B10E0000}"/>
    <cellStyle name="Normal 2 3 8 4 2" xfId="10949" xr:uid="{00000000-0005-0000-0000-0000B20E0000}"/>
    <cellStyle name="Normal 2 3 8 5" xfId="10950" xr:uid="{00000000-0005-0000-0000-0000B30E0000}"/>
    <cellStyle name="Normal 2 3 9" xfId="2570" xr:uid="{00000000-0005-0000-0000-0000B40E0000}"/>
    <cellStyle name="Normal 2 3 9 2" xfId="2571" xr:uid="{00000000-0005-0000-0000-0000B50E0000}"/>
    <cellStyle name="Normal 2 3 9 2 2" xfId="8554" xr:uid="{00000000-0005-0000-0000-0000B60E0000}"/>
    <cellStyle name="Normal 2 3 9 2 2 2" xfId="10951" xr:uid="{00000000-0005-0000-0000-0000B70E0000}"/>
    <cellStyle name="Normal 2 3 9 2 3" xfId="10952" xr:uid="{00000000-0005-0000-0000-0000B80E0000}"/>
    <cellStyle name="Normal 2 3 9 3" xfId="2572" xr:uid="{00000000-0005-0000-0000-0000B90E0000}"/>
    <cellStyle name="Normal 2 3 9 3 2" xfId="8555" xr:uid="{00000000-0005-0000-0000-0000BA0E0000}"/>
    <cellStyle name="Normal 2 3 9 3 2 2" xfId="10953" xr:uid="{00000000-0005-0000-0000-0000BB0E0000}"/>
    <cellStyle name="Normal 2 3 9 3 3" xfId="10954" xr:uid="{00000000-0005-0000-0000-0000BC0E0000}"/>
    <cellStyle name="Normal 2 3 9 4" xfId="8553" xr:uid="{00000000-0005-0000-0000-0000BD0E0000}"/>
    <cellStyle name="Normal 2 3 9 4 2" xfId="10955" xr:uid="{00000000-0005-0000-0000-0000BE0E0000}"/>
    <cellStyle name="Normal 2 3 9 5" xfId="10956" xr:uid="{00000000-0005-0000-0000-0000BF0E0000}"/>
    <cellStyle name="Normal 2 30" xfId="2573" xr:uid="{00000000-0005-0000-0000-0000C00E0000}"/>
    <cellStyle name="Normal 2 30 10" xfId="2574" xr:uid="{00000000-0005-0000-0000-0000C10E0000}"/>
    <cellStyle name="Normal 2 30 10 2" xfId="2575" xr:uid="{00000000-0005-0000-0000-0000C20E0000}"/>
    <cellStyle name="Normal 2 30 10 3" xfId="2576" xr:uid="{00000000-0005-0000-0000-0000C30E0000}"/>
    <cellStyle name="Normal 2 30 11" xfId="2577" xr:uid="{00000000-0005-0000-0000-0000C40E0000}"/>
    <cellStyle name="Normal 2 30 11 2" xfId="2578" xr:uid="{00000000-0005-0000-0000-0000C50E0000}"/>
    <cellStyle name="Normal 2 30 11 3" xfId="2579" xr:uid="{00000000-0005-0000-0000-0000C60E0000}"/>
    <cellStyle name="Normal 2 30 12" xfId="2580" xr:uid="{00000000-0005-0000-0000-0000C70E0000}"/>
    <cellStyle name="Normal 2 30 12 2" xfId="2581" xr:uid="{00000000-0005-0000-0000-0000C80E0000}"/>
    <cellStyle name="Normal 2 30 12 3" xfId="2582" xr:uid="{00000000-0005-0000-0000-0000C90E0000}"/>
    <cellStyle name="Normal 2 30 13" xfId="2583" xr:uid="{00000000-0005-0000-0000-0000CA0E0000}"/>
    <cellStyle name="Normal 2 30 13 2" xfId="2584" xr:uid="{00000000-0005-0000-0000-0000CB0E0000}"/>
    <cellStyle name="Normal 2 30 13 3" xfId="2585" xr:uid="{00000000-0005-0000-0000-0000CC0E0000}"/>
    <cellStyle name="Normal 2 30 14" xfId="2586" xr:uid="{00000000-0005-0000-0000-0000CD0E0000}"/>
    <cellStyle name="Normal 2 30 14 2" xfId="2587" xr:uid="{00000000-0005-0000-0000-0000CE0E0000}"/>
    <cellStyle name="Normal 2 30 14 3" xfId="2588" xr:uid="{00000000-0005-0000-0000-0000CF0E0000}"/>
    <cellStyle name="Normal 2 30 15" xfId="2589" xr:uid="{00000000-0005-0000-0000-0000D00E0000}"/>
    <cellStyle name="Normal 2 30 15 2" xfId="2590" xr:uid="{00000000-0005-0000-0000-0000D10E0000}"/>
    <cellStyle name="Normal 2 30 15 3" xfId="2591" xr:uid="{00000000-0005-0000-0000-0000D20E0000}"/>
    <cellStyle name="Normal 2 30 16" xfId="2592" xr:uid="{00000000-0005-0000-0000-0000D30E0000}"/>
    <cellStyle name="Normal 2 30 16 2" xfId="2593" xr:uid="{00000000-0005-0000-0000-0000D40E0000}"/>
    <cellStyle name="Normal 2 30 16 3" xfId="2594" xr:uid="{00000000-0005-0000-0000-0000D50E0000}"/>
    <cellStyle name="Normal 2 30 17" xfId="2595" xr:uid="{00000000-0005-0000-0000-0000D60E0000}"/>
    <cellStyle name="Normal 2 30 17 2" xfId="2596" xr:uid="{00000000-0005-0000-0000-0000D70E0000}"/>
    <cellStyle name="Normal 2 30 17 3" xfId="2597" xr:uid="{00000000-0005-0000-0000-0000D80E0000}"/>
    <cellStyle name="Normal 2 30 18" xfId="2598" xr:uid="{00000000-0005-0000-0000-0000D90E0000}"/>
    <cellStyle name="Normal 2 30 18 2" xfId="2599" xr:uid="{00000000-0005-0000-0000-0000DA0E0000}"/>
    <cellStyle name="Normal 2 30 18 3" xfId="2600" xr:uid="{00000000-0005-0000-0000-0000DB0E0000}"/>
    <cellStyle name="Normal 2 30 19" xfId="2601" xr:uid="{00000000-0005-0000-0000-0000DC0E0000}"/>
    <cellStyle name="Normal 2 30 19 2" xfId="2602" xr:uid="{00000000-0005-0000-0000-0000DD0E0000}"/>
    <cellStyle name="Normal 2 30 19 3" xfId="2603" xr:uid="{00000000-0005-0000-0000-0000DE0E0000}"/>
    <cellStyle name="Normal 2 30 2" xfId="2604" xr:uid="{00000000-0005-0000-0000-0000DF0E0000}"/>
    <cellStyle name="Normal 2 30 2 2" xfId="2605" xr:uid="{00000000-0005-0000-0000-0000E00E0000}"/>
    <cellStyle name="Normal 2 30 2 3" xfId="2606" xr:uid="{00000000-0005-0000-0000-0000E10E0000}"/>
    <cellStyle name="Normal 2 30 20" xfId="2607" xr:uid="{00000000-0005-0000-0000-0000E20E0000}"/>
    <cellStyle name="Normal 2 30 20 2" xfId="2608" xr:uid="{00000000-0005-0000-0000-0000E30E0000}"/>
    <cellStyle name="Normal 2 30 20 3" xfId="2609" xr:uid="{00000000-0005-0000-0000-0000E40E0000}"/>
    <cellStyle name="Normal 2 30 21" xfId="2610" xr:uid="{00000000-0005-0000-0000-0000E50E0000}"/>
    <cellStyle name="Normal 2 30 21 2" xfId="2611" xr:uid="{00000000-0005-0000-0000-0000E60E0000}"/>
    <cellStyle name="Normal 2 30 21 3" xfId="2612" xr:uid="{00000000-0005-0000-0000-0000E70E0000}"/>
    <cellStyle name="Normal 2 30 22" xfId="2613" xr:uid="{00000000-0005-0000-0000-0000E80E0000}"/>
    <cellStyle name="Normal 2 30 22 2" xfId="2614" xr:uid="{00000000-0005-0000-0000-0000E90E0000}"/>
    <cellStyle name="Normal 2 30 22 3" xfId="2615" xr:uid="{00000000-0005-0000-0000-0000EA0E0000}"/>
    <cellStyle name="Normal 2 30 23" xfId="2616" xr:uid="{00000000-0005-0000-0000-0000EB0E0000}"/>
    <cellStyle name="Normal 2 30 23 2" xfId="2617" xr:uid="{00000000-0005-0000-0000-0000EC0E0000}"/>
    <cellStyle name="Normal 2 30 23 3" xfId="2618" xr:uid="{00000000-0005-0000-0000-0000ED0E0000}"/>
    <cellStyle name="Normal 2 30 24" xfId="2619" xr:uid="{00000000-0005-0000-0000-0000EE0E0000}"/>
    <cellStyle name="Normal 2 30 25" xfId="2620" xr:uid="{00000000-0005-0000-0000-0000EF0E0000}"/>
    <cellStyle name="Normal 2 30 3" xfId="2621" xr:uid="{00000000-0005-0000-0000-0000F00E0000}"/>
    <cellStyle name="Normal 2 30 3 2" xfId="2622" xr:uid="{00000000-0005-0000-0000-0000F10E0000}"/>
    <cellStyle name="Normal 2 30 3 3" xfId="2623" xr:uid="{00000000-0005-0000-0000-0000F20E0000}"/>
    <cellStyle name="Normal 2 30 4" xfId="2624" xr:uid="{00000000-0005-0000-0000-0000F30E0000}"/>
    <cellStyle name="Normal 2 30 4 2" xfId="2625" xr:uid="{00000000-0005-0000-0000-0000F40E0000}"/>
    <cellStyle name="Normal 2 30 4 3" xfId="2626" xr:uid="{00000000-0005-0000-0000-0000F50E0000}"/>
    <cellStyle name="Normal 2 30 5" xfId="2627" xr:uid="{00000000-0005-0000-0000-0000F60E0000}"/>
    <cellStyle name="Normal 2 30 5 2" xfId="2628" xr:uid="{00000000-0005-0000-0000-0000F70E0000}"/>
    <cellStyle name="Normal 2 30 5 3" xfId="2629" xr:uid="{00000000-0005-0000-0000-0000F80E0000}"/>
    <cellStyle name="Normal 2 30 6" xfId="2630" xr:uid="{00000000-0005-0000-0000-0000F90E0000}"/>
    <cellStyle name="Normal 2 30 6 2" xfId="2631" xr:uid="{00000000-0005-0000-0000-0000FA0E0000}"/>
    <cellStyle name="Normal 2 30 6 3" xfId="2632" xr:uid="{00000000-0005-0000-0000-0000FB0E0000}"/>
    <cellStyle name="Normal 2 30 7" xfId="2633" xr:uid="{00000000-0005-0000-0000-0000FC0E0000}"/>
    <cellStyle name="Normal 2 30 7 2" xfId="2634" xr:uid="{00000000-0005-0000-0000-0000FD0E0000}"/>
    <cellStyle name="Normal 2 30 7 3" xfId="2635" xr:uid="{00000000-0005-0000-0000-0000FE0E0000}"/>
    <cellStyle name="Normal 2 30 8" xfId="2636" xr:uid="{00000000-0005-0000-0000-0000FF0E0000}"/>
    <cellStyle name="Normal 2 30 8 2" xfId="2637" xr:uid="{00000000-0005-0000-0000-0000000F0000}"/>
    <cellStyle name="Normal 2 30 8 3" xfId="2638" xr:uid="{00000000-0005-0000-0000-0000010F0000}"/>
    <cellStyle name="Normal 2 30 9" xfId="2639" xr:uid="{00000000-0005-0000-0000-0000020F0000}"/>
    <cellStyle name="Normal 2 30 9 2" xfId="2640" xr:uid="{00000000-0005-0000-0000-0000030F0000}"/>
    <cellStyle name="Normal 2 30 9 3" xfId="2641" xr:uid="{00000000-0005-0000-0000-0000040F0000}"/>
    <cellStyle name="Normal 2 31" xfId="2642" xr:uid="{00000000-0005-0000-0000-0000050F0000}"/>
    <cellStyle name="Normal 2 31 10" xfId="2643" xr:uid="{00000000-0005-0000-0000-0000060F0000}"/>
    <cellStyle name="Normal 2 31 10 2" xfId="2644" xr:uid="{00000000-0005-0000-0000-0000070F0000}"/>
    <cellStyle name="Normal 2 31 10 3" xfId="2645" xr:uid="{00000000-0005-0000-0000-0000080F0000}"/>
    <cellStyle name="Normal 2 31 11" xfId="2646" xr:uid="{00000000-0005-0000-0000-0000090F0000}"/>
    <cellStyle name="Normal 2 31 11 2" xfId="2647" xr:uid="{00000000-0005-0000-0000-00000A0F0000}"/>
    <cellStyle name="Normal 2 31 11 3" xfId="2648" xr:uid="{00000000-0005-0000-0000-00000B0F0000}"/>
    <cellStyle name="Normal 2 31 12" xfId="2649" xr:uid="{00000000-0005-0000-0000-00000C0F0000}"/>
    <cellStyle name="Normal 2 31 12 2" xfId="2650" xr:uid="{00000000-0005-0000-0000-00000D0F0000}"/>
    <cellStyle name="Normal 2 31 12 3" xfId="2651" xr:uid="{00000000-0005-0000-0000-00000E0F0000}"/>
    <cellStyle name="Normal 2 31 13" xfId="2652" xr:uid="{00000000-0005-0000-0000-00000F0F0000}"/>
    <cellStyle name="Normal 2 31 13 2" xfId="2653" xr:uid="{00000000-0005-0000-0000-0000100F0000}"/>
    <cellStyle name="Normal 2 31 13 3" xfId="2654" xr:uid="{00000000-0005-0000-0000-0000110F0000}"/>
    <cellStyle name="Normal 2 31 14" xfId="2655" xr:uid="{00000000-0005-0000-0000-0000120F0000}"/>
    <cellStyle name="Normal 2 31 14 2" xfId="2656" xr:uid="{00000000-0005-0000-0000-0000130F0000}"/>
    <cellStyle name="Normal 2 31 14 3" xfId="2657" xr:uid="{00000000-0005-0000-0000-0000140F0000}"/>
    <cellStyle name="Normal 2 31 15" xfId="2658" xr:uid="{00000000-0005-0000-0000-0000150F0000}"/>
    <cellStyle name="Normal 2 31 15 2" xfId="2659" xr:uid="{00000000-0005-0000-0000-0000160F0000}"/>
    <cellStyle name="Normal 2 31 15 3" xfId="2660" xr:uid="{00000000-0005-0000-0000-0000170F0000}"/>
    <cellStyle name="Normal 2 31 16" xfId="2661" xr:uid="{00000000-0005-0000-0000-0000180F0000}"/>
    <cellStyle name="Normal 2 31 16 2" xfId="2662" xr:uid="{00000000-0005-0000-0000-0000190F0000}"/>
    <cellStyle name="Normal 2 31 16 3" xfId="2663" xr:uid="{00000000-0005-0000-0000-00001A0F0000}"/>
    <cellStyle name="Normal 2 31 17" xfId="2664" xr:uid="{00000000-0005-0000-0000-00001B0F0000}"/>
    <cellStyle name="Normal 2 31 17 2" xfId="2665" xr:uid="{00000000-0005-0000-0000-00001C0F0000}"/>
    <cellStyle name="Normal 2 31 17 3" xfId="2666" xr:uid="{00000000-0005-0000-0000-00001D0F0000}"/>
    <cellStyle name="Normal 2 31 18" xfId="2667" xr:uid="{00000000-0005-0000-0000-00001E0F0000}"/>
    <cellStyle name="Normal 2 31 18 2" xfId="2668" xr:uid="{00000000-0005-0000-0000-00001F0F0000}"/>
    <cellStyle name="Normal 2 31 18 3" xfId="2669" xr:uid="{00000000-0005-0000-0000-0000200F0000}"/>
    <cellStyle name="Normal 2 31 19" xfId="2670" xr:uid="{00000000-0005-0000-0000-0000210F0000}"/>
    <cellStyle name="Normal 2 31 19 2" xfId="2671" xr:uid="{00000000-0005-0000-0000-0000220F0000}"/>
    <cellStyle name="Normal 2 31 19 3" xfId="2672" xr:uid="{00000000-0005-0000-0000-0000230F0000}"/>
    <cellStyle name="Normal 2 31 2" xfId="2673" xr:uid="{00000000-0005-0000-0000-0000240F0000}"/>
    <cellStyle name="Normal 2 31 2 2" xfId="2674" xr:uid="{00000000-0005-0000-0000-0000250F0000}"/>
    <cellStyle name="Normal 2 31 2 3" xfId="2675" xr:uid="{00000000-0005-0000-0000-0000260F0000}"/>
    <cellStyle name="Normal 2 31 20" xfId="2676" xr:uid="{00000000-0005-0000-0000-0000270F0000}"/>
    <cellStyle name="Normal 2 31 20 2" xfId="2677" xr:uid="{00000000-0005-0000-0000-0000280F0000}"/>
    <cellStyle name="Normal 2 31 20 3" xfId="2678" xr:uid="{00000000-0005-0000-0000-0000290F0000}"/>
    <cellStyle name="Normal 2 31 21" xfId="2679" xr:uid="{00000000-0005-0000-0000-00002A0F0000}"/>
    <cellStyle name="Normal 2 31 21 2" xfId="2680" xr:uid="{00000000-0005-0000-0000-00002B0F0000}"/>
    <cellStyle name="Normal 2 31 21 3" xfId="2681" xr:uid="{00000000-0005-0000-0000-00002C0F0000}"/>
    <cellStyle name="Normal 2 31 22" xfId="2682" xr:uid="{00000000-0005-0000-0000-00002D0F0000}"/>
    <cellStyle name="Normal 2 31 22 2" xfId="2683" xr:uid="{00000000-0005-0000-0000-00002E0F0000}"/>
    <cellStyle name="Normal 2 31 22 3" xfId="2684" xr:uid="{00000000-0005-0000-0000-00002F0F0000}"/>
    <cellStyle name="Normal 2 31 23" xfId="2685" xr:uid="{00000000-0005-0000-0000-0000300F0000}"/>
    <cellStyle name="Normal 2 31 23 2" xfId="2686" xr:uid="{00000000-0005-0000-0000-0000310F0000}"/>
    <cellStyle name="Normal 2 31 23 3" xfId="2687" xr:uid="{00000000-0005-0000-0000-0000320F0000}"/>
    <cellStyle name="Normal 2 31 24" xfId="2688" xr:uid="{00000000-0005-0000-0000-0000330F0000}"/>
    <cellStyle name="Normal 2 31 25" xfId="2689" xr:uid="{00000000-0005-0000-0000-0000340F0000}"/>
    <cellStyle name="Normal 2 31 3" xfId="2690" xr:uid="{00000000-0005-0000-0000-0000350F0000}"/>
    <cellStyle name="Normal 2 31 3 2" xfId="2691" xr:uid="{00000000-0005-0000-0000-0000360F0000}"/>
    <cellStyle name="Normal 2 31 3 3" xfId="2692" xr:uid="{00000000-0005-0000-0000-0000370F0000}"/>
    <cellStyle name="Normal 2 31 4" xfId="2693" xr:uid="{00000000-0005-0000-0000-0000380F0000}"/>
    <cellStyle name="Normal 2 31 4 2" xfId="2694" xr:uid="{00000000-0005-0000-0000-0000390F0000}"/>
    <cellStyle name="Normal 2 31 4 3" xfId="2695" xr:uid="{00000000-0005-0000-0000-00003A0F0000}"/>
    <cellStyle name="Normal 2 31 5" xfId="2696" xr:uid="{00000000-0005-0000-0000-00003B0F0000}"/>
    <cellStyle name="Normal 2 31 5 2" xfId="2697" xr:uid="{00000000-0005-0000-0000-00003C0F0000}"/>
    <cellStyle name="Normal 2 31 5 3" xfId="2698" xr:uid="{00000000-0005-0000-0000-00003D0F0000}"/>
    <cellStyle name="Normal 2 31 6" xfId="2699" xr:uid="{00000000-0005-0000-0000-00003E0F0000}"/>
    <cellStyle name="Normal 2 31 6 2" xfId="2700" xr:uid="{00000000-0005-0000-0000-00003F0F0000}"/>
    <cellStyle name="Normal 2 31 6 3" xfId="2701" xr:uid="{00000000-0005-0000-0000-0000400F0000}"/>
    <cellStyle name="Normal 2 31 7" xfId="2702" xr:uid="{00000000-0005-0000-0000-0000410F0000}"/>
    <cellStyle name="Normal 2 31 7 2" xfId="2703" xr:uid="{00000000-0005-0000-0000-0000420F0000}"/>
    <cellStyle name="Normal 2 31 7 3" xfId="2704" xr:uid="{00000000-0005-0000-0000-0000430F0000}"/>
    <cellStyle name="Normal 2 31 8" xfId="2705" xr:uid="{00000000-0005-0000-0000-0000440F0000}"/>
    <cellStyle name="Normal 2 31 8 2" xfId="2706" xr:uid="{00000000-0005-0000-0000-0000450F0000}"/>
    <cellStyle name="Normal 2 31 8 3" xfId="2707" xr:uid="{00000000-0005-0000-0000-0000460F0000}"/>
    <cellStyle name="Normal 2 31 9" xfId="2708" xr:uid="{00000000-0005-0000-0000-0000470F0000}"/>
    <cellStyle name="Normal 2 31 9 2" xfId="2709" xr:uid="{00000000-0005-0000-0000-0000480F0000}"/>
    <cellStyle name="Normal 2 31 9 3" xfId="2710" xr:uid="{00000000-0005-0000-0000-0000490F0000}"/>
    <cellStyle name="Normal 2 32" xfId="2711" xr:uid="{00000000-0005-0000-0000-00004A0F0000}"/>
    <cellStyle name="Normal 2 32 10" xfId="2712" xr:uid="{00000000-0005-0000-0000-00004B0F0000}"/>
    <cellStyle name="Normal 2 32 10 2" xfId="2713" xr:uid="{00000000-0005-0000-0000-00004C0F0000}"/>
    <cellStyle name="Normal 2 32 10 3" xfId="2714" xr:uid="{00000000-0005-0000-0000-00004D0F0000}"/>
    <cellStyle name="Normal 2 32 11" xfId="2715" xr:uid="{00000000-0005-0000-0000-00004E0F0000}"/>
    <cellStyle name="Normal 2 32 11 2" xfId="2716" xr:uid="{00000000-0005-0000-0000-00004F0F0000}"/>
    <cellStyle name="Normal 2 32 11 3" xfId="2717" xr:uid="{00000000-0005-0000-0000-0000500F0000}"/>
    <cellStyle name="Normal 2 32 12" xfId="2718" xr:uid="{00000000-0005-0000-0000-0000510F0000}"/>
    <cellStyle name="Normal 2 32 12 2" xfId="2719" xr:uid="{00000000-0005-0000-0000-0000520F0000}"/>
    <cellStyle name="Normal 2 32 12 3" xfId="2720" xr:uid="{00000000-0005-0000-0000-0000530F0000}"/>
    <cellStyle name="Normal 2 32 13" xfId="2721" xr:uid="{00000000-0005-0000-0000-0000540F0000}"/>
    <cellStyle name="Normal 2 32 13 2" xfId="2722" xr:uid="{00000000-0005-0000-0000-0000550F0000}"/>
    <cellStyle name="Normal 2 32 13 3" xfId="2723" xr:uid="{00000000-0005-0000-0000-0000560F0000}"/>
    <cellStyle name="Normal 2 32 14" xfId="2724" xr:uid="{00000000-0005-0000-0000-0000570F0000}"/>
    <cellStyle name="Normal 2 32 14 2" xfId="2725" xr:uid="{00000000-0005-0000-0000-0000580F0000}"/>
    <cellStyle name="Normal 2 32 14 3" xfId="2726" xr:uid="{00000000-0005-0000-0000-0000590F0000}"/>
    <cellStyle name="Normal 2 32 15" xfId="2727" xr:uid="{00000000-0005-0000-0000-00005A0F0000}"/>
    <cellStyle name="Normal 2 32 15 2" xfId="2728" xr:uid="{00000000-0005-0000-0000-00005B0F0000}"/>
    <cellStyle name="Normal 2 32 15 3" xfId="2729" xr:uid="{00000000-0005-0000-0000-00005C0F0000}"/>
    <cellStyle name="Normal 2 32 16" xfId="2730" xr:uid="{00000000-0005-0000-0000-00005D0F0000}"/>
    <cellStyle name="Normal 2 32 16 2" xfId="2731" xr:uid="{00000000-0005-0000-0000-00005E0F0000}"/>
    <cellStyle name="Normal 2 32 16 3" xfId="2732" xr:uid="{00000000-0005-0000-0000-00005F0F0000}"/>
    <cellStyle name="Normal 2 32 17" xfId="2733" xr:uid="{00000000-0005-0000-0000-0000600F0000}"/>
    <cellStyle name="Normal 2 32 17 2" xfId="2734" xr:uid="{00000000-0005-0000-0000-0000610F0000}"/>
    <cellStyle name="Normal 2 32 17 3" xfId="2735" xr:uid="{00000000-0005-0000-0000-0000620F0000}"/>
    <cellStyle name="Normal 2 32 18" xfId="2736" xr:uid="{00000000-0005-0000-0000-0000630F0000}"/>
    <cellStyle name="Normal 2 32 18 2" xfId="2737" xr:uid="{00000000-0005-0000-0000-0000640F0000}"/>
    <cellStyle name="Normal 2 32 18 3" xfId="2738" xr:uid="{00000000-0005-0000-0000-0000650F0000}"/>
    <cellStyle name="Normal 2 32 19" xfId="2739" xr:uid="{00000000-0005-0000-0000-0000660F0000}"/>
    <cellStyle name="Normal 2 32 19 2" xfId="2740" xr:uid="{00000000-0005-0000-0000-0000670F0000}"/>
    <cellStyle name="Normal 2 32 19 3" xfId="2741" xr:uid="{00000000-0005-0000-0000-0000680F0000}"/>
    <cellStyle name="Normal 2 32 2" xfId="2742" xr:uid="{00000000-0005-0000-0000-0000690F0000}"/>
    <cellStyle name="Normal 2 32 2 2" xfId="2743" xr:uid="{00000000-0005-0000-0000-00006A0F0000}"/>
    <cellStyle name="Normal 2 32 2 3" xfId="2744" xr:uid="{00000000-0005-0000-0000-00006B0F0000}"/>
    <cellStyle name="Normal 2 32 20" xfId="2745" xr:uid="{00000000-0005-0000-0000-00006C0F0000}"/>
    <cellStyle name="Normal 2 32 20 2" xfId="2746" xr:uid="{00000000-0005-0000-0000-00006D0F0000}"/>
    <cellStyle name="Normal 2 32 20 3" xfId="2747" xr:uid="{00000000-0005-0000-0000-00006E0F0000}"/>
    <cellStyle name="Normal 2 32 21" xfId="2748" xr:uid="{00000000-0005-0000-0000-00006F0F0000}"/>
    <cellStyle name="Normal 2 32 21 2" xfId="2749" xr:uid="{00000000-0005-0000-0000-0000700F0000}"/>
    <cellStyle name="Normal 2 32 21 3" xfId="2750" xr:uid="{00000000-0005-0000-0000-0000710F0000}"/>
    <cellStyle name="Normal 2 32 22" xfId="2751" xr:uid="{00000000-0005-0000-0000-0000720F0000}"/>
    <cellStyle name="Normal 2 32 22 2" xfId="2752" xr:uid="{00000000-0005-0000-0000-0000730F0000}"/>
    <cellStyle name="Normal 2 32 22 3" xfId="2753" xr:uid="{00000000-0005-0000-0000-0000740F0000}"/>
    <cellStyle name="Normal 2 32 23" xfId="2754" xr:uid="{00000000-0005-0000-0000-0000750F0000}"/>
    <cellStyle name="Normal 2 32 23 2" xfId="2755" xr:uid="{00000000-0005-0000-0000-0000760F0000}"/>
    <cellStyle name="Normal 2 32 23 3" xfId="2756" xr:uid="{00000000-0005-0000-0000-0000770F0000}"/>
    <cellStyle name="Normal 2 32 24" xfId="2757" xr:uid="{00000000-0005-0000-0000-0000780F0000}"/>
    <cellStyle name="Normal 2 32 25" xfId="2758" xr:uid="{00000000-0005-0000-0000-0000790F0000}"/>
    <cellStyle name="Normal 2 32 3" xfId="2759" xr:uid="{00000000-0005-0000-0000-00007A0F0000}"/>
    <cellStyle name="Normal 2 32 3 2" xfId="2760" xr:uid="{00000000-0005-0000-0000-00007B0F0000}"/>
    <cellStyle name="Normal 2 32 3 3" xfId="2761" xr:uid="{00000000-0005-0000-0000-00007C0F0000}"/>
    <cellStyle name="Normal 2 32 4" xfId="2762" xr:uid="{00000000-0005-0000-0000-00007D0F0000}"/>
    <cellStyle name="Normal 2 32 4 2" xfId="2763" xr:uid="{00000000-0005-0000-0000-00007E0F0000}"/>
    <cellStyle name="Normal 2 32 4 3" xfId="2764" xr:uid="{00000000-0005-0000-0000-00007F0F0000}"/>
    <cellStyle name="Normal 2 32 5" xfId="2765" xr:uid="{00000000-0005-0000-0000-0000800F0000}"/>
    <cellStyle name="Normal 2 32 5 2" xfId="2766" xr:uid="{00000000-0005-0000-0000-0000810F0000}"/>
    <cellStyle name="Normal 2 32 5 3" xfId="2767" xr:uid="{00000000-0005-0000-0000-0000820F0000}"/>
    <cellStyle name="Normal 2 32 6" xfId="2768" xr:uid="{00000000-0005-0000-0000-0000830F0000}"/>
    <cellStyle name="Normal 2 32 6 2" xfId="2769" xr:uid="{00000000-0005-0000-0000-0000840F0000}"/>
    <cellStyle name="Normal 2 32 6 3" xfId="2770" xr:uid="{00000000-0005-0000-0000-0000850F0000}"/>
    <cellStyle name="Normal 2 32 7" xfId="2771" xr:uid="{00000000-0005-0000-0000-0000860F0000}"/>
    <cellStyle name="Normal 2 32 7 2" xfId="2772" xr:uid="{00000000-0005-0000-0000-0000870F0000}"/>
    <cellStyle name="Normal 2 32 7 3" xfId="2773" xr:uid="{00000000-0005-0000-0000-0000880F0000}"/>
    <cellStyle name="Normal 2 32 8" xfId="2774" xr:uid="{00000000-0005-0000-0000-0000890F0000}"/>
    <cellStyle name="Normal 2 32 8 2" xfId="2775" xr:uid="{00000000-0005-0000-0000-00008A0F0000}"/>
    <cellStyle name="Normal 2 32 8 3" xfId="2776" xr:uid="{00000000-0005-0000-0000-00008B0F0000}"/>
    <cellStyle name="Normal 2 32 9" xfId="2777" xr:uid="{00000000-0005-0000-0000-00008C0F0000}"/>
    <cellStyle name="Normal 2 32 9 2" xfId="2778" xr:uid="{00000000-0005-0000-0000-00008D0F0000}"/>
    <cellStyle name="Normal 2 32 9 3" xfId="2779" xr:uid="{00000000-0005-0000-0000-00008E0F0000}"/>
    <cellStyle name="Normal 2 33" xfId="2780" xr:uid="{00000000-0005-0000-0000-00008F0F0000}"/>
    <cellStyle name="Normal 2 33 10" xfId="2781" xr:uid="{00000000-0005-0000-0000-0000900F0000}"/>
    <cellStyle name="Normal 2 33 10 2" xfId="2782" xr:uid="{00000000-0005-0000-0000-0000910F0000}"/>
    <cellStyle name="Normal 2 33 10 3" xfId="2783" xr:uid="{00000000-0005-0000-0000-0000920F0000}"/>
    <cellStyle name="Normal 2 33 11" xfId="2784" xr:uid="{00000000-0005-0000-0000-0000930F0000}"/>
    <cellStyle name="Normal 2 33 11 2" xfId="2785" xr:uid="{00000000-0005-0000-0000-0000940F0000}"/>
    <cellStyle name="Normal 2 33 11 3" xfId="2786" xr:uid="{00000000-0005-0000-0000-0000950F0000}"/>
    <cellStyle name="Normal 2 33 12" xfId="2787" xr:uid="{00000000-0005-0000-0000-0000960F0000}"/>
    <cellStyle name="Normal 2 33 12 2" xfId="2788" xr:uid="{00000000-0005-0000-0000-0000970F0000}"/>
    <cellStyle name="Normal 2 33 12 3" xfId="2789" xr:uid="{00000000-0005-0000-0000-0000980F0000}"/>
    <cellStyle name="Normal 2 33 13" xfId="2790" xr:uid="{00000000-0005-0000-0000-0000990F0000}"/>
    <cellStyle name="Normal 2 33 13 2" xfId="2791" xr:uid="{00000000-0005-0000-0000-00009A0F0000}"/>
    <cellStyle name="Normal 2 33 13 3" xfId="2792" xr:uid="{00000000-0005-0000-0000-00009B0F0000}"/>
    <cellStyle name="Normal 2 33 14" xfId="2793" xr:uid="{00000000-0005-0000-0000-00009C0F0000}"/>
    <cellStyle name="Normal 2 33 14 2" xfId="2794" xr:uid="{00000000-0005-0000-0000-00009D0F0000}"/>
    <cellStyle name="Normal 2 33 14 3" xfId="2795" xr:uid="{00000000-0005-0000-0000-00009E0F0000}"/>
    <cellStyle name="Normal 2 33 15" xfId="2796" xr:uid="{00000000-0005-0000-0000-00009F0F0000}"/>
    <cellStyle name="Normal 2 33 15 2" xfId="2797" xr:uid="{00000000-0005-0000-0000-0000A00F0000}"/>
    <cellStyle name="Normal 2 33 15 3" xfId="2798" xr:uid="{00000000-0005-0000-0000-0000A10F0000}"/>
    <cellStyle name="Normal 2 33 16" xfId="2799" xr:uid="{00000000-0005-0000-0000-0000A20F0000}"/>
    <cellStyle name="Normal 2 33 16 2" xfId="2800" xr:uid="{00000000-0005-0000-0000-0000A30F0000}"/>
    <cellStyle name="Normal 2 33 16 3" xfId="2801" xr:uid="{00000000-0005-0000-0000-0000A40F0000}"/>
    <cellStyle name="Normal 2 33 17" xfId="2802" xr:uid="{00000000-0005-0000-0000-0000A50F0000}"/>
    <cellStyle name="Normal 2 33 17 2" xfId="2803" xr:uid="{00000000-0005-0000-0000-0000A60F0000}"/>
    <cellStyle name="Normal 2 33 17 3" xfId="2804" xr:uid="{00000000-0005-0000-0000-0000A70F0000}"/>
    <cellStyle name="Normal 2 33 18" xfId="2805" xr:uid="{00000000-0005-0000-0000-0000A80F0000}"/>
    <cellStyle name="Normal 2 33 18 2" xfId="2806" xr:uid="{00000000-0005-0000-0000-0000A90F0000}"/>
    <cellStyle name="Normal 2 33 18 3" xfId="2807" xr:uid="{00000000-0005-0000-0000-0000AA0F0000}"/>
    <cellStyle name="Normal 2 33 19" xfId="2808" xr:uid="{00000000-0005-0000-0000-0000AB0F0000}"/>
    <cellStyle name="Normal 2 33 19 2" xfId="2809" xr:uid="{00000000-0005-0000-0000-0000AC0F0000}"/>
    <cellStyle name="Normal 2 33 19 3" xfId="2810" xr:uid="{00000000-0005-0000-0000-0000AD0F0000}"/>
    <cellStyle name="Normal 2 33 2" xfId="2811" xr:uid="{00000000-0005-0000-0000-0000AE0F0000}"/>
    <cellStyle name="Normal 2 33 2 2" xfId="2812" xr:uid="{00000000-0005-0000-0000-0000AF0F0000}"/>
    <cellStyle name="Normal 2 33 2 3" xfId="2813" xr:uid="{00000000-0005-0000-0000-0000B00F0000}"/>
    <cellStyle name="Normal 2 33 20" xfId="2814" xr:uid="{00000000-0005-0000-0000-0000B10F0000}"/>
    <cellStyle name="Normal 2 33 20 2" xfId="2815" xr:uid="{00000000-0005-0000-0000-0000B20F0000}"/>
    <cellStyle name="Normal 2 33 20 3" xfId="2816" xr:uid="{00000000-0005-0000-0000-0000B30F0000}"/>
    <cellStyle name="Normal 2 33 21" xfId="2817" xr:uid="{00000000-0005-0000-0000-0000B40F0000}"/>
    <cellStyle name="Normal 2 33 21 2" xfId="2818" xr:uid="{00000000-0005-0000-0000-0000B50F0000}"/>
    <cellStyle name="Normal 2 33 21 3" xfId="2819" xr:uid="{00000000-0005-0000-0000-0000B60F0000}"/>
    <cellStyle name="Normal 2 33 22" xfId="2820" xr:uid="{00000000-0005-0000-0000-0000B70F0000}"/>
    <cellStyle name="Normal 2 33 22 2" xfId="2821" xr:uid="{00000000-0005-0000-0000-0000B80F0000}"/>
    <cellStyle name="Normal 2 33 22 3" xfId="2822" xr:uid="{00000000-0005-0000-0000-0000B90F0000}"/>
    <cellStyle name="Normal 2 33 23" xfId="2823" xr:uid="{00000000-0005-0000-0000-0000BA0F0000}"/>
    <cellStyle name="Normal 2 33 23 2" xfId="2824" xr:uid="{00000000-0005-0000-0000-0000BB0F0000}"/>
    <cellStyle name="Normal 2 33 23 3" xfId="2825" xr:uid="{00000000-0005-0000-0000-0000BC0F0000}"/>
    <cellStyle name="Normal 2 33 24" xfId="2826" xr:uid="{00000000-0005-0000-0000-0000BD0F0000}"/>
    <cellStyle name="Normal 2 33 25" xfId="2827" xr:uid="{00000000-0005-0000-0000-0000BE0F0000}"/>
    <cellStyle name="Normal 2 33 3" xfId="2828" xr:uid="{00000000-0005-0000-0000-0000BF0F0000}"/>
    <cellStyle name="Normal 2 33 3 2" xfId="2829" xr:uid="{00000000-0005-0000-0000-0000C00F0000}"/>
    <cellStyle name="Normal 2 33 3 3" xfId="2830" xr:uid="{00000000-0005-0000-0000-0000C10F0000}"/>
    <cellStyle name="Normal 2 33 4" xfId="2831" xr:uid="{00000000-0005-0000-0000-0000C20F0000}"/>
    <cellStyle name="Normal 2 33 4 2" xfId="2832" xr:uid="{00000000-0005-0000-0000-0000C30F0000}"/>
    <cellStyle name="Normal 2 33 4 3" xfId="2833" xr:uid="{00000000-0005-0000-0000-0000C40F0000}"/>
    <cellStyle name="Normal 2 33 5" xfId="2834" xr:uid="{00000000-0005-0000-0000-0000C50F0000}"/>
    <cellStyle name="Normal 2 33 5 2" xfId="2835" xr:uid="{00000000-0005-0000-0000-0000C60F0000}"/>
    <cellStyle name="Normal 2 33 5 3" xfId="2836" xr:uid="{00000000-0005-0000-0000-0000C70F0000}"/>
    <cellStyle name="Normal 2 33 6" xfId="2837" xr:uid="{00000000-0005-0000-0000-0000C80F0000}"/>
    <cellStyle name="Normal 2 33 6 2" xfId="2838" xr:uid="{00000000-0005-0000-0000-0000C90F0000}"/>
    <cellStyle name="Normal 2 33 6 3" xfId="2839" xr:uid="{00000000-0005-0000-0000-0000CA0F0000}"/>
    <cellStyle name="Normal 2 33 7" xfId="2840" xr:uid="{00000000-0005-0000-0000-0000CB0F0000}"/>
    <cellStyle name="Normal 2 33 7 2" xfId="2841" xr:uid="{00000000-0005-0000-0000-0000CC0F0000}"/>
    <cellStyle name="Normal 2 33 7 3" xfId="2842" xr:uid="{00000000-0005-0000-0000-0000CD0F0000}"/>
    <cellStyle name="Normal 2 33 8" xfId="2843" xr:uid="{00000000-0005-0000-0000-0000CE0F0000}"/>
    <cellStyle name="Normal 2 33 8 2" xfId="2844" xr:uid="{00000000-0005-0000-0000-0000CF0F0000}"/>
    <cellStyle name="Normal 2 33 8 3" xfId="2845" xr:uid="{00000000-0005-0000-0000-0000D00F0000}"/>
    <cellStyle name="Normal 2 33 9" xfId="2846" xr:uid="{00000000-0005-0000-0000-0000D10F0000}"/>
    <cellStyle name="Normal 2 33 9 2" xfId="2847" xr:uid="{00000000-0005-0000-0000-0000D20F0000}"/>
    <cellStyle name="Normal 2 33 9 3" xfId="2848" xr:uid="{00000000-0005-0000-0000-0000D30F0000}"/>
    <cellStyle name="Normal 2 34" xfId="2849" xr:uid="{00000000-0005-0000-0000-0000D40F0000}"/>
    <cellStyle name="Normal 2 34 10" xfId="2850" xr:uid="{00000000-0005-0000-0000-0000D50F0000}"/>
    <cellStyle name="Normal 2 34 10 2" xfId="2851" xr:uid="{00000000-0005-0000-0000-0000D60F0000}"/>
    <cellStyle name="Normal 2 34 10 3" xfId="2852" xr:uid="{00000000-0005-0000-0000-0000D70F0000}"/>
    <cellStyle name="Normal 2 34 11" xfId="2853" xr:uid="{00000000-0005-0000-0000-0000D80F0000}"/>
    <cellStyle name="Normal 2 34 11 2" xfId="2854" xr:uid="{00000000-0005-0000-0000-0000D90F0000}"/>
    <cellStyle name="Normal 2 34 11 3" xfId="2855" xr:uid="{00000000-0005-0000-0000-0000DA0F0000}"/>
    <cellStyle name="Normal 2 34 12" xfId="2856" xr:uid="{00000000-0005-0000-0000-0000DB0F0000}"/>
    <cellStyle name="Normal 2 34 12 2" xfId="2857" xr:uid="{00000000-0005-0000-0000-0000DC0F0000}"/>
    <cellStyle name="Normal 2 34 12 3" xfId="2858" xr:uid="{00000000-0005-0000-0000-0000DD0F0000}"/>
    <cellStyle name="Normal 2 34 13" xfId="2859" xr:uid="{00000000-0005-0000-0000-0000DE0F0000}"/>
    <cellStyle name="Normal 2 34 13 2" xfId="2860" xr:uid="{00000000-0005-0000-0000-0000DF0F0000}"/>
    <cellStyle name="Normal 2 34 13 3" xfId="2861" xr:uid="{00000000-0005-0000-0000-0000E00F0000}"/>
    <cellStyle name="Normal 2 34 14" xfId="2862" xr:uid="{00000000-0005-0000-0000-0000E10F0000}"/>
    <cellStyle name="Normal 2 34 14 2" xfId="2863" xr:uid="{00000000-0005-0000-0000-0000E20F0000}"/>
    <cellStyle name="Normal 2 34 14 3" xfId="2864" xr:uid="{00000000-0005-0000-0000-0000E30F0000}"/>
    <cellStyle name="Normal 2 34 15" xfId="2865" xr:uid="{00000000-0005-0000-0000-0000E40F0000}"/>
    <cellStyle name="Normal 2 34 15 2" xfId="2866" xr:uid="{00000000-0005-0000-0000-0000E50F0000}"/>
    <cellStyle name="Normal 2 34 15 3" xfId="2867" xr:uid="{00000000-0005-0000-0000-0000E60F0000}"/>
    <cellStyle name="Normal 2 34 16" xfId="2868" xr:uid="{00000000-0005-0000-0000-0000E70F0000}"/>
    <cellStyle name="Normal 2 34 16 2" xfId="2869" xr:uid="{00000000-0005-0000-0000-0000E80F0000}"/>
    <cellStyle name="Normal 2 34 16 3" xfId="2870" xr:uid="{00000000-0005-0000-0000-0000E90F0000}"/>
    <cellStyle name="Normal 2 34 17" xfId="2871" xr:uid="{00000000-0005-0000-0000-0000EA0F0000}"/>
    <cellStyle name="Normal 2 34 17 2" xfId="2872" xr:uid="{00000000-0005-0000-0000-0000EB0F0000}"/>
    <cellStyle name="Normal 2 34 17 3" xfId="2873" xr:uid="{00000000-0005-0000-0000-0000EC0F0000}"/>
    <cellStyle name="Normal 2 34 18" xfId="2874" xr:uid="{00000000-0005-0000-0000-0000ED0F0000}"/>
    <cellStyle name="Normal 2 34 18 2" xfId="2875" xr:uid="{00000000-0005-0000-0000-0000EE0F0000}"/>
    <cellStyle name="Normal 2 34 18 3" xfId="2876" xr:uid="{00000000-0005-0000-0000-0000EF0F0000}"/>
    <cellStyle name="Normal 2 34 19" xfId="2877" xr:uid="{00000000-0005-0000-0000-0000F00F0000}"/>
    <cellStyle name="Normal 2 34 19 2" xfId="2878" xr:uid="{00000000-0005-0000-0000-0000F10F0000}"/>
    <cellStyle name="Normal 2 34 19 3" xfId="2879" xr:uid="{00000000-0005-0000-0000-0000F20F0000}"/>
    <cellStyle name="Normal 2 34 2" xfId="2880" xr:uid="{00000000-0005-0000-0000-0000F30F0000}"/>
    <cellStyle name="Normal 2 34 2 2" xfId="2881" xr:uid="{00000000-0005-0000-0000-0000F40F0000}"/>
    <cellStyle name="Normal 2 34 2 3" xfId="2882" xr:uid="{00000000-0005-0000-0000-0000F50F0000}"/>
    <cellStyle name="Normal 2 34 20" xfId="2883" xr:uid="{00000000-0005-0000-0000-0000F60F0000}"/>
    <cellStyle name="Normal 2 34 20 2" xfId="2884" xr:uid="{00000000-0005-0000-0000-0000F70F0000}"/>
    <cellStyle name="Normal 2 34 20 3" xfId="2885" xr:uid="{00000000-0005-0000-0000-0000F80F0000}"/>
    <cellStyle name="Normal 2 34 21" xfId="2886" xr:uid="{00000000-0005-0000-0000-0000F90F0000}"/>
    <cellStyle name="Normal 2 34 21 2" xfId="2887" xr:uid="{00000000-0005-0000-0000-0000FA0F0000}"/>
    <cellStyle name="Normal 2 34 21 3" xfId="2888" xr:uid="{00000000-0005-0000-0000-0000FB0F0000}"/>
    <cellStyle name="Normal 2 34 22" xfId="2889" xr:uid="{00000000-0005-0000-0000-0000FC0F0000}"/>
    <cellStyle name="Normal 2 34 22 2" xfId="2890" xr:uid="{00000000-0005-0000-0000-0000FD0F0000}"/>
    <cellStyle name="Normal 2 34 22 3" xfId="2891" xr:uid="{00000000-0005-0000-0000-0000FE0F0000}"/>
    <cellStyle name="Normal 2 34 23" xfId="2892" xr:uid="{00000000-0005-0000-0000-0000FF0F0000}"/>
    <cellStyle name="Normal 2 34 23 2" xfId="2893" xr:uid="{00000000-0005-0000-0000-000000100000}"/>
    <cellStyle name="Normal 2 34 23 3" xfId="2894" xr:uid="{00000000-0005-0000-0000-000001100000}"/>
    <cellStyle name="Normal 2 34 24" xfId="2895" xr:uid="{00000000-0005-0000-0000-000002100000}"/>
    <cellStyle name="Normal 2 34 25" xfId="2896" xr:uid="{00000000-0005-0000-0000-000003100000}"/>
    <cellStyle name="Normal 2 34 3" xfId="2897" xr:uid="{00000000-0005-0000-0000-000004100000}"/>
    <cellStyle name="Normal 2 34 3 2" xfId="2898" xr:uid="{00000000-0005-0000-0000-000005100000}"/>
    <cellStyle name="Normal 2 34 3 3" xfId="2899" xr:uid="{00000000-0005-0000-0000-000006100000}"/>
    <cellStyle name="Normal 2 34 4" xfId="2900" xr:uid="{00000000-0005-0000-0000-000007100000}"/>
    <cellStyle name="Normal 2 34 4 2" xfId="2901" xr:uid="{00000000-0005-0000-0000-000008100000}"/>
    <cellStyle name="Normal 2 34 4 3" xfId="2902" xr:uid="{00000000-0005-0000-0000-000009100000}"/>
    <cellStyle name="Normal 2 34 5" xfId="2903" xr:uid="{00000000-0005-0000-0000-00000A100000}"/>
    <cellStyle name="Normal 2 34 5 2" xfId="2904" xr:uid="{00000000-0005-0000-0000-00000B100000}"/>
    <cellStyle name="Normal 2 34 5 3" xfId="2905" xr:uid="{00000000-0005-0000-0000-00000C100000}"/>
    <cellStyle name="Normal 2 34 6" xfId="2906" xr:uid="{00000000-0005-0000-0000-00000D100000}"/>
    <cellStyle name="Normal 2 34 6 2" xfId="2907" xr:uid="{00000000-0005-0000-0000-00000E100000}"/>
    <cellStyle name="Normal 2 34 6 3" xfId="2908" xr:uid="{00000000-0005-0000-0000-00000F100000}"/>
    <cellStyle name="Normal 2 34 7" xfId="2909" xr:uid="{00000000-0005-0000-0000-000010100000}"/>
    <cellStyle name="Normal 2 34 7 2" xfId="2910" xr:uid="{00000000-0005-0000-0000-000011100000}"/>
    <cellStyle name="Normal 2 34 7 3" xfId="2911" xr:uid="{00000000-0005-0000-0000-000012100000}"/>
    <cellStyle name="Normal 2 34 8" xfId="2912" xr:uid="{00000000-0005-0000-0000-000013100000}"/>
    <cellStyle name="Normal 2 34 8 2" xfId="2913" xr:uid="{00000000-0005-0000-0000-000014100000}"/>
    <cellStyle name="Normal 2 34 8 3" xfId="2914" xr:uid="{00000000-0005-0000-0000-000015100000}"/>
    <cellStyle name="Normal 2 34 9" xfId="2915" xr:uid="{00000000-0005-0000-0000-000016100000}"/>
    <cellStyle name="Normal 2 34 9 2" xfId="2916" xr:uid="{00000000-0005-0000-0000-000017100000}"/>
    <cellStyle name="Normal 2 34 9 3" xfId="2917" xr:uid="{00000000-0005-0000-0000-000018100000}"/>
    <cellStyle name="Normal 2 35" xfId="2918" xr:uid="{00000000-0005-0000-0000-000019100000}"/>
    <cellStyle name="Normal 2 35 10" xfId="2919" xr:uid="{00000000-0005-0000-0000-00001A100000}"/>
    <cellStyle name="Normal 2 35 10 2" xfId="2920" xr:uid="{00000000-0005-0000-0000-00001B100000}"/>
    <cellStyle name="Normal 2 35 10 3" xfId="2921" xr:uid="{00000000-0005-0000-0000-00001C100000}"/>
    <cellStyle name="Normal 2 35 11" xfId="2922" xr:uid="{00000000-0005-0000-0000-00001D100000}"/>
    <cellStyle name="Normal 2 35 11 2" xfId="2923" xr:uid="{00000000-0005-0000-0000-00001E100000}"/>
    <cellStyle name="Normal 2 35 11 3" xfId="2924" xr:uid="{00000000-0005-0000-0000-00001F100000}"/>
    <cellStyle name="Normal 2 35 12" xfId="2925" xr:uid="{00000000-0005-0000-0000-000020100000}"/>
    <cellStyle name="Normal 2 35 12 2" xfId="2926" xr:uid="{00000000-0005-0000-0000-000021100000}"/>
    <cellStyle name="Normal 2 35 12 3" xfId="2927" xr:uid="{00000000-0005-0000-0000-000022100000}"/>
    <cellStyle name="Normal 2 35 13" xfId="2928" xr:uid="{00000000-0005-0000-0000-000023100000}"/>
    <cellStyle name="Normal 2 35 13 2" xfId="2929" xr:uid="{00000000-0005-0000-0000-000024100000}"/>
    <cellStyle name="Normal 2 35 13 3" xfId="2930" xr:uid="{00000000-0005-0000-0000-000025100000}"/>
    <cellStyle name="Normal 2 35 14" xfId="2931" xr:uid="{00000000-0005-0000-0000-000026100000}"/>
    <cellStyle name="Normal 2 35 14 2" xfId="2932" xr:uid="{00000000-0005-0000-0000-000027100000}"/>
    <cellStyle name="Normal 2 35 14 3" xfId="2933" xr:uid="{00000000-0005-0000-0000-000028100000}"/>
    <cellStyle name="Normal 2 35 15" xfId="2934" xr:uid="{00000000-0005-0000-0000-000029100000}"/>
    <cellStyle name="Normal 2 35 15 2" xfId="2935" xr:uid="{00000000-0005-0000-0000-00002A100000}"/>
    <cellStyle name="Normal 2 35 15 3" xfId="2936" xr:uid="{00000000-0005-0000-0000-00002B100000}"/>
    <cellStyle name="Normal 2 35 16" xfId="2937" xr:uid="{00000000-0005-0000-0000-00002C100000}"/>
    <cellStyle name="Normal 2 35 16 2" xfId="2938" xr:uid="{00000000-0005-0000-0000-00002D100000}"/>
    <cellStyle name="Normal 2 35 16 3" xfId="2939" xr:uid="{00000000-0005-0000-0000-00002E100000}"/>
    <cellStyle name="Normal 2 35 17" xfId="2940" xr:uid="{00000000-0005-0000-0000-00002F100000}"/>
    <cellStyle name="Normal 2 35 17 2" xfId="2941" xr:uid="{00000000-0005-0000-0000-000030100000}"/>
    <cellStyle name="Normal 2 35 17 3" xfId="2942" xr:uid="{00000000-0005-0000-0000-000031100000}"/>
    <cellStyle name="Normal 2 35 18" xfId="2943" xr:uid="{00000000-0005-0000-0000-000032100000}"/>
    <cellStyle name="Normal 2 35 18 2" xfId="2944" xr:uid="{00000000-0005-0000-0000-000033100000}"/>
    <cellStyle name="Normal 2 35 18 3" xfId="2945" xr:uid="{00000000-0005-0000-0000-000034100000}"/>
    <cellStyle name="Normal 2 35 19" xfId="2946" xr:uid="{00000000-0005-0000-0000-000035100000}"/>
    <cellStyle name="Normal 2 35 19 2" xfId="2947" xr:uid="{00000000-0005-0000-0000-000036100000}"/>
    <cellStyle name="Normal 2 35 19 3" xfId="2948" xr:uid="{00000000-0005-0000-0000-000037100000}"/>
    <cellStyle name="Normal 2 35 2" xfId="2949" xr:uid="{00000000-0005-0000-0000-000038100000}"/>
    <cellStyle name="Normal 2 35 2 2" xfId="2950" xr:uid="{00000000-0005-0000-0000-000039100000}"/>
    <cellStyle name="Normal 2 35 2 3" xfId="2951" xr:uid="{00000000-0005-0000-0000-00003A100000}"/>
    <cellStyle name="Normal 2 35 20" xfId="2952" xr:uid="{00000000-0005-0000-0000-00003B100000}"/>
    <cellStyle name="Normal 2 35 20 2" xfId="2953" xr:uid="{00000000-0005-0000-0000-00003C100000}"/>
    <cellStyle name="Normal 2 35 20 3" xfId="2954" xr:uid="{00000000-0005-0000-0000-00003D100000}"/>
    <cellStyle name="Normal 2 35 21" xfId="2955" xr:uid="{00000000-0005-0000-0000-00003E100000}"/>
    <cellStyle name="Normal 2 35 21 2" xfId="2956" xr:uid="{00000000-0005-0000-0000-00003F100000}"/>
    <cellStyle name="Normal 2 35 21 3" xfId="2957" xr:uid="{00000000-0005-0000-0000-000040100000}"/>
    <cellStyle name="Normal 2 35 22" xfId="2958" xr:uid="{00000000-0005-0000-0000-000041100000}"/>
    <cellStyle name="Normal 2 35 22 2" xfId="2959" xr:uid="{00000000-0005-0000-0000-000042100000}"/>
    <cellStyle name="Normal 2 35 22 3" xfId="2960" xr:uid="{00000000-0005-0000-0000-000043100000}"/>
    <cellStyle name="Normal 2 35 23" xfId="2961" xr:uid="{00000000-0005-0000-0000-000044100000}"/>
    <cellStyle name="Normal 2 35 23 2" xfId="2962" xr:uid="{00000000-0005-0000-0000-000045100000}"/>
    <cellStyle name="Normal 2 35 23 3" xfId="2963" xr:uid="{00000000-0005-0000-0000-000046100000}"/>
    <cellStyle name="Normal 2 35 24" xfId="2964" xr:uid="{00000000-0005-0000-0000-000047100000}"/>
    <cellStyle name="Normal 2 35 25" xfId="2965" xr:uid="{00000000-0005-0000-0000-000048100000}"/>
    <cellStyle name="Normal 2 35 3" xfId="2966" xr:uid="{00000000-0005-0000-0000-000049100000}"/>
    <cellStyle name="Normal 2 35 3 2" xfId="2967" xr:uid="{00000000-0005-0000-0000-00004A100000}"/>
    <cellStyle name="Normal 2 35 3 3" xfId="2968" xr:uid="{00000000-0005-0000-0000-00004B100000}"/>
    <cellStyle name="Normal 2 35 4" xfId="2969" xr:uid="{00000000-0005-0000-0000-00004C100000}"/>
    <cellStyle name="Normal 2 35 4 2" xfId="2970" xr:uid="{00000000-0005-0000-0000-00004D100000}"/>
    <cellStyle name="Normal 2 35 4 3" xfId="2971" xr:uid="{00000000-0005-0000-0000-00004E100000}"/>
    <cellStyle name="Normal 2 35 5" xfId="2972" xr:uid="{00000000-0005-0000-0000-00004F100000}"/>
    <cellStyle name="Normal 2 35 5 2" xfId="2973" xr:uid="{00000000-0005-0000-0000-000050100000}"/>
    <cellStyle name="Normal 2 35 5 3" xfId="2974" xr:uid="{00000000-0005-0000-0000-000051100000}"/>
    <cellStyle name="Normal 2 35 6" xfId="2975" xr:uid="{00000000-0005-0000-0000-000052100000}"/>
    <cellStyle name="Normal 2 35 6 2" xfId="2976" xr:uid="{00000000-0005-0000-0000-000053100000}"/>
    <cellStyle name="Normal 2 35 6 3" xfId="2977" xr:uid="{00000000-0005-0000-0000-000054100000}"/>
    <cellStyle name="Normal 2 35 7" xfId="2978" xr:uid="{00000000-0005-0000-0000-000055100000}"/>
    <cellStyle name="Normal 2 35 7 2" xfId="2979" xr:uid="{00000000-0005-0000-0000-000056100000}"/>
    <cellStyle name="Normal 2 35 7 3" xfId="2980" xr:uid="{00000000-0005-0000-0000-000057100000}"/>
    <cellStyle name="Normal 2 35 8" xfId="2981" xr:uid="{00000000-0005-0000-0000-000058100000}"/>
    <cellStyle name="Normal 2 35 8 2" xfId="2982" xr:uid="{00000000-0005-0000-0000-000059100000}"/>
    <cellStyle name="Normal 2 35 8 3" xfId="2983" xr:uid="{00000000-0005-0000-0000-00005A100000}"/>
    <cellStyle name="Normal 2 35 9" xfId="2984" xr:uid="{00000000-0005-0000-0000-00005B100000}"/>
    <cellStyle name="Normal 2 35 9 2" xfId="2985" xr:uid="{00000000-0005-0000-0000-00005C100000}"/>
    <cellStyle name="Normal 2 35 9 3" xfId="2986" xr:uid="{00000000-0005-0000-0000-00005D100000}"/>
    <cellStyle name="Normal 2 36" xfId="2987" xr:uid="{00000000-0005-0000-0000-00005E100000}"/>
    <cellStyle name="Normal 2 36 10" xfId="2988" xr:uid="{00000000-0005-0000-0000-00005F100000}"/>
    <cellStyle name="Normal 2 36 10 2" xfId="2989" xr:uid="{00000000-0005-0000-0000-000060100000}"/>
    <cellStyle name="Normal 2 36 10 3" xfId="2990" xr:uid="{00000000-0005-0000-0000-000061100000}"/>
    <cellStyle name="Normal 2 36 11" xfId="2991" xr:uid="{00000000-0005-0000-0000-000062100000}"/>
    <cellStyle name="Normal 2 36 11 2" xfId="2992" xr:uid="{00000000-0005-0000-0000-000063100000}"/>
    <cellStyle name="Normal 2 36 11 3" xfId="2993" xr:uid="{00000000-0005-0000-0000-000064100000}"/>
    <cellStyle name="Normal 2 36 12" xfId="2994" xr:uid="{00000000-0005-0000-0000-000065100000}"/>
    <cellStyle name="Normal 2 36 12 2" xfId="2995" xr:uid="{00000000-0005-0000-0000-000066100000}"/>
    <cellStyle name="Normal 2 36 12 3" xfId="2996" xr:uid="{00000000-0005-0000-0000-000067100000}"/>
    <cellStyle name="Normal 2 36 13" xfId="2997" xr:uid="{00000000-0005-0000-0000-000068100000}"/>
    <cellStyle name="Normal 2 36 13 2" xfId="2998" xr:uid="{00000000-0005-0000-0000-000069100000}"/>
    <cellStyle name="Normal 2 36 13 3" xfId="2999" xr:uid="{00000000-0005-0000-0000-00006A100000}"/>
    <cellStyle name="Normal 2 36 14" xfId="3000" xr:uid="{00000000-0005-0000-0000-00006B100000}"/>
    <cellStyle name="Normal 2 36 14 2" xfId="3001" xr:uid="{00000000-0005-0000-0000-00006C100000}"/>
    <cellStyle name="Normal 2 36 14 3" xfId="3002" xr:uid="{00000000-0005-0000-0000-00006D100000}"/>
    <cellStyle name="Normal 2 36 15" xfId="3003" xr:uid="{00000000-0005-0000-0000-00006E100000}"/>
    <cellStyle name="Normal 2 36 15 2" xfId="3004" xr:uid="{00000000-0005-0000-0000-00006F100000}"/>
    <cellStyle name="Normal 2 36 15 3" xfId="3005" xr:uid="{00000000-0005-0000-0000-000070100000}"/>
    <cellStyle name="Normal 2 36 16" xfId="3006" xr:uid="{00000000-0005-0000-0000-000071100000}"/>
    <cellStyle name="Normal 2 36 16 2" xfId="3007" xr:uid="{00000000-0005-0000-0000-000072100000}"/>
    <cellStyle name="Normal 2 36 16 3" xfId="3008" xr:uid="{00000000-0005-0000-0000-000073100000}"/>
    <cellStyle name="Normal 2 36 17" xfId="3009" xr:uid="{00000000-0005-0000-0000-000074100000}"/>
    <cellStyle name="Normal 2 36 17 2" xfId="3010" xr:uid="{00000000-0005-0000-0000-000075100000}"/>
    <cellStyle name="Normal 2 36 17 3" xfId="3011" xr:uid="{00000000-0005-0000-0000-000076100000}"/>
    <cellStyle name="Normal 2 36 18" xfId="3012" xr:uid="{00000000-0005-0000-0000-000077100000}"/>
    <cellStyle name="Normal 2 36 18 2" xfId="3013" xr:uid="{00000000-0005-0000-0000-000078100000}"/>
    <cellStyle name="Normal 2 36 18 3" xfId="3014" xr:uid="{00000000-0005-0000-0000-000079100000}"/>
    <cellStyle name="Normal 2 36 19" xfId="3015" xr:uid="{00000000-0005-0000-0000-00007A100000}"/>
    <cellStyle name="Normal 2 36 19 2" xfId="3016" xr:uid="{00000000-0005-0000-0000-00007B100000}"/>
    <cellStyle name="Normal 2 36 19 3" xfId="3017" xr:uid="{00000000-0005-0000-0000-00007C100000}"/>
    <cellStyle name="Normal 2 36 2" xfId="3018" xr:uid="{00000000-0005-0000-0000-00007D100000}"/>
    <cellStyle name="Normal 2 36 2 2" xfId="3019" xr:uid="{00000000-0005-0000-0000-00007E100000}"/>
    <cellStyle name="Normal 2 36 2 3" xfId="3020" xr:uid="{00000000-0005-0000-0000-00007F100000}"/>
    <cellStyle name="Normal 2 36 20" xfId="3021" xr:uid="{00000000-0005-0000-0000-000080100000}"/>
    <cellStyle name="Normal 2 36 20 2" xfId="3022" xr:uid="{00000000-0005-0000-0000-000081100000}"/>
    <cellStyle name="Normal 2 36 20 3" xfId="3023" xr:uid="{00000000-0005-0000-0000-000082100000}"/>
    <cellStyle name="Normal 2 36 21" xfId="3024" xr:uid="{00000000-0005-0000-0000-000083100000}"/>
    <cellStyle name="Normal 2 36 21 2" xfId="3025" xr:uid="{00000000-0005-0000-0000-000084100000}"/>
    <cellStyle name="Normal 2 36 21 3" xfId="3026" xr:uid="{00000000-0005-0000-0000-000085100000}"/>
    <cellStyle name="Normal 2 36 22" xfId="3027" xr:uid="{00000000-0005-0000-0000-000086100000}"/>
    <cellStyle name="Normal 2 36 22 2" xfId="3028" xr:uid="{00000000-0005-0000-0000-000087100000}"/>
    <cellStyle name="Normal 2 36 22 3" xfId="3029" xr:uid="{00000000-0005-0000-0000-000088100000}"/>
    <cellStyle name="Normal 2 36 23" xfId="3030" xr:uid="{00000000-0005-0000-0000-000089100000}"/>
    <cellStyle name="Normal 2 36 23 2" xfId="3031" xr:uid="{00000000-0005-0000-0000-00008A100000}"/>
    <cellStyle name="Normal 2 36 23 3" xfId="3032" xr:uid="{00000000-0005-0000-0000-00008B100000}"/>
    <cellStyle name="Normal 2 36 24" xfId="3033" xr:uid="{00000000-0005-0000-0000-00008C100000}"/>
    <cellStyle name="Normal 2 36 25" xfId="3034" xr:uid="{00000000-0005-0000-0000-00008D100000}"/>
    <cellStyle name="Normal 2 36 3" xfId="3035" xr:uid="{00000000-0005-0000-0000-00008E100000}"/>
    <cellStyle name="Normal 2 36 3 2" xfId="3036" xr:uid="{00000000-0005-0000-0000-00008F100000}"/>
    <cellStyle name="Normal 2 36 3 3" xfId="3037" xr:uid="{00000000-0005-0000-0000-000090100000}"/>
    <cellStyle name="Normal 2 36 4" xfId="3038" xr:uid="{00000000-0005-0000-0000-000091100000}"/>
    <cellStyle name="Normal 2 36 4 2" xfId="3039" xr:uid="{00000000-0005-0000-0000-000092100000}"/>
    <cellStyle name="Normal 2 36 4 3" xfId="3040" xr:uid="{00000000-0005-0000-0000-000093100000}"/>
    <cellStyle name="Normal 2 36 5" xfId="3041" xr:uid="{00000000-0005-0000-0000-000094100000}"/>
    <cellStyle name="Normal 2 36 5 2" xfId="3042" xr:uid="{00000000-0005-0000-0000-000095100000}"/>
    <cellStyle name="Normal 2 36 5 3" xfId="3043" xr:uid="{00000000-0005-0000-0000-000096100000}"/>
    <cellStyle name="Normal 2 36 6" xfId="3044" xr:uid="{00000000-0005-0000-0000-000097100000}"/>
    <cellStyle name="Normal 2 36 6 2" xfId="3045" xr:uid="{00000000-0005-0000-0000-000098100000}"/>
    <cellStyle name="Normal 2 36 6 3" xfId="3046" xr:uid="{00000000-0005-0000-0000-000099100000}"/>
    <cellStyle name="Normal 2 36 7" xfId="3047" xr:uid="{00000000-0005-0000-0000-00009A100000}"/>
    <cellStyle name="Normal 2 36 7 2" xfId="3048" xr:uid="{00000000-0005-0000-0000-00009B100000}"/>
    <cellStyle name="Normal 2 36 7 3" xfId="3049" xr:uid="{00000000-0005-0000-0000-00009C100000}"/>
    <cellStyle name="Normal 2 36 8" xfId="3050" xr:uid="{00000000-0005-0000-0000-00009D100000}"/>
    <cellStyle name="Normal 2 36 8 2" xfId="3051" xr:uid="{00000000-0005-0000-0000-00009E100000}"/>
    <cellStyle name="Normal 2 36 8 3" xfId="3052" xr:uid="{00000000-0005-0000-0000-00009F100000}"/>
    <cellStyle name="Normal 2 36 9" xfId="3053" xr:uid="{00000000-0005-0000-0000-0000A0100000}"/>
    <cellStyle name="Normal 2 36 9 2" xfId="3054" xr:uid="{00000000-0005-0000-0000-0000A1100000}"/>
    <cellStyle name="Normal 2 36 9 3" xfId="3055" xr:uid="{00000000-0005-0000-0000-0000A2100000}"/>
    <cellStyle name="Normal 2 37" xfId="3056" xr:uid="{00000000-0005-0000-0000-0000A3100000}"/>
    <cellStyle name="Normal 2 37 10" xfId="3057" xr:uid="{00000000-0005-0000-0000-0000A4100000}"/>
    <cellStyle name="Normal 2 37 10 2" xfId="3058" xr:uid="{00000000-0005-0000-0000-0000A5100000}"/>
    <cellStyle name="Normal 2 37 10 3" xfId="3059" xr:uid="{00000000-0005-0000-0000-0000A6100000}"/>
    <cellStyle name="Normal 2 37 11" xfId="3060" xr:uid="{00000000-0005-0000-0000-0000A7100000}"/>
    <cellStyle name="Normal 2 37 11 2" xfId="3061" xr:uid="{00000000-0005-0000-0000-0000A8100000}"/>
    <cellStyle name="Normal 2 37 11 3" xfId="3062" xr:uid="{00000000-0005-0000-0000-0000A9100000}"/>
    <cellStyle name="Normal 2 37 12" xfId="3063" xr:uid="{00000000-0005-0000-0000-0000AA100000}"/>
    <cellStyle name="Normal 2 37 12 2" xfId="3064" xr:uid="{00000000-0005-0000-0000-0000AB100000}"/>
    <cellStyle name="Normal 2 37 12 3" xfId="3065" xr:uid="{00000000-0005-0000-0000-0000AC100000}"/>
    <cellStyle name="Normal 2 37 13" xfId="3066" xr:uid="{00000000-0005-0000-0000-0000AD100000}"/>
    <cellStyle name="Normal 2 37 13 2" xfId="3067" xr:uid="{00000000-0005-0000-0000-0000AE100000}"/>
    <cellStyle name="Normal 2 37 13 3" xfId="3068" xr:uid="{00000000-0005-0000-0000-0000AF100000}"/>
    <cellStyle name="Normal 2 37 14" xfId="3069" xr:uid="{00000000-0005-0000-0000-0000B0100000}"/>
    <cellStyle name="Normal 2 37 14 2" xfId="3070" xr:uid="{00000000-0005-0000-0000-0000B1100000}"/>
    <cellStyle name="Normal 2 37 14 3" xfId="3071" xr:uid="{00000000-0005-0000-0000-0000B2100000}"/>
    <cellStyle name="Normal 2 37 15" xfId="3072" xr:uid="{00000000-0005-0000-0000-0000B3100000}"/>
    <cellStyle name="Normal 2 37 15 2" xfId="3073" xr:uid="{00000000-0005-0000-0000-0000B4100000}"/>
    <cellStyle name="Normal 2 37 15 3" xfId="3074" xr:uid="{00000000-0005-0000-0000-0000B5100000}"/>
    <cellStyle name="Normal 2 37 16" xfId="3075" xr:uid="{00000000-0005-0000-0000-0000B6100000}"/>
    <cellStyle name="Normal 2 37 16 2" xfId="3076" xr:uid="{00000000-0005-0000-0000-0000B7100000}"/>
    <cellStyle name="Normal 2 37 16 3" xfId="3077" xr:uid="{00000000-0005-0000-0000-0000B8100000}"/>
    <cellStyle name="Normal 2 37 17" xfId="3078" xr:uid="{00000000-0005-0000-0000-0000B9100000}"/>
    <cellStyle name="Normal 2 37 17 2" xfId="3079" xr:uid="{00000000-0005-0000-0000-0000BA100000}"/>
    <cellStyle name="Normal 2 37 17 3" xfId="3080" xr:uid="{00000000-0005-0000-0000-0000BB100000}"/>
    <cellStyle name="Normal 2 37 18" xfId="3081" xr:uid="{00000000-0005-0000-0000-0000BC100000}"/>
    <cellStyle name="Normal 2 37 18 2" xfId="3082" xr:uid="{00000000-0005-0000-0000-0000BD100000}"/>
    <cellStyle name="Normal 2 37 18 3" xfId="3083" xr:uid="{00000000-0005-0000-0000-0000BE100000}"/>
    <cellStyle name="Normal 2 37 19" xfId="3084" xr:uid="{00000000-0005-0000-0000-0000BF100000}"/>
    <cellStyle name="Normal 2 37 19 2" xfId="3085" xr:uid="{00000000-0005-0000-0000-0000C0100000}"/>
    <cellStyle name="Normal 2 37 19 3" xfId="3086" xr:uid="{00000000-0005-0000-0000-0000C1100000}"/>
    <cellStyle name="Normal 2 37 2" xfId="3087" xr:uid="{00000000-0005-0000-0000-0000C2100000}"/>
    <cellStyle name="Normal 2 37 2 2" xfId="3088" xr:uid="{00000000-0005-0000-0000-0000C3100000}"/>
    <cellStyle name="Normal 2 37 2 3" xfId="3089" xr:uid="{00000000-0005-0000-0000-0000C4100000}"/>
    <cellStyle name="Normal 2 37 20" xfId="3090" xr:uid="{00000000-0005-0000-0000-0000C5100000}"/>
    <cellStyle name="Normal 2 37 20 2" xfId="3091" xr:uid="{00000000-0005-0000-0000-0000C6100000}"/>
    <cellStyle name="Normal 2 37 20 3" xfId="3092" xr:uid="{00000000-0005-0000-0000-0000C7100000}"/>
    <cellStyle name="Normal 2 37 21" xfId="3093" xr:uid="{00000000-0005-0000-0000-0000C8100000}"/>
    <cellStyle name="Normal 2 37 21 2" xfId="3094" xr:uid="{00000000-0005-0000-0000-0000C9100000}"/>
    <cellStyle name="Normal 2 37 21 3" xfId="3095" xr:uid="{00000000-0005-0000-0000-0000CA100000}"/>
    <cellStyle name="Normal 2 37 22" xfId="3096" xr:uid="{00000000-0005-0000-0000-0000CB100000}"/>
    <cellStyle name="Normal 2 37 22 2" xfId="3097" xr:uid="{00000000-0005-0000-0000-0000CC100000}"/>
    <cellStyle name="Normal 2 37 22 3" xfId="3098" xr:uid="{00000000-0005-0000-0000-0000CD100000}"/>
    <cellStyle name="Normal 2 37 23" xfId="3099" xr:uid="{00000000-0005-0000-0000-0000CE100000}"/>
    <cellStyle name="Normal 2 37 23 2" xfId="3100" xr:uid="{00000000-0005-0000-0000-0000CF100000}"/>
    <cellStyle name="Normal 2 37 23 3" xfId="3101" xr:uid="{00000000-0005-0000-0000-0000D0100000}"/>
    <cellStyle name="Normal 2 37 24" xfId="3102" xr:uid="{00000000-0005-0000-0000-0000D1100000}"/>
    <cellStyle name="Normal 2 37 25" xfId="3103" xr:uid="{00000000-0005-0000-0000-0000D2100000}"/>
    <cellStyle name="Normal 2 37 3" xfId="3104" xr:uid="{00000000-0005-0000-0000-0000D3100000}"/>
    <cellStyle name="Normal 2 37 3 2" xfId="3105" xr:uid="{00000000-0005-0000-0000-0000D4100000}"/>
    <cellStyle name="Normal 2 37 3 3" xfId="3106" xr:uid="{00000000-0005-0000-0000-0000D5100000}"/>
    <cellStyle name="Normal 2 37 4" xfId="3107" xr:uid="{00000000-0005-0000-0000-0000D6100000}"/>
    <cellStyle name="Normal 2 37 4 2" xfId="3108" xr:uid="{00000000-0005-0000-0000-0000D7100000}"/>
    <cellStyle name="Normal 2 37 4 3" xfId="3109" xr:uid="{00000000-0005-0000-0000-0000D8100000}"/>
    <cellStyle name="Normal 2 37 5" xfId="3110" xr:uid="{00000000-0005-0000-0000-0000D9100000}"/>
    <cellStyle name="Normal 2 37 5 2" xfId="3111" xr:uid="{00000000-0005-0000-0000-0000DA100000}"/>
    <cellStyle name="Normal 2 37 5 3" xfId="3112" xr:uid="{00000000-0005-0000-0000-0000DB100000}"/>
    <cellStyle name="Normal 2 37 6" xfId="3113" xr:uid="{00000000-0005-0000-0000-0000DC100000}"/>
    <cellStyle name="Normal 2 37 6 2" xfId="3114" xr:uid="{00000000-0005-0000-0000-0000DD100000}"/>
    <cellStyle name="Normal 2 37 6 3" xfId="3115" xr:uid="{00000000-0005-0000-0000-0000DE100000}"/>
    <cellStyle name="Normal 2 37 7" xfId="3116" xr:uid="{00000000-0005-0000-0000-0000DF100000}"/>
    <cellStyle name="Normal 2 37 7 2" xfId="3117" xr:uid="{00000000-0005-0000-0000-0000E0100000}"/>
    <cellStyle name="Normal 2 37 7 3" xfId="3118" xr:uid="{00000000-0005-0000-0000-0000E1100000}"/>
    <cellStyle name="Normal 2 37 8" xfId="3119" xr:uid="{00000000-0005-0000-0000-0000E2100000}"/>
    <cellStyle name="Normal 2 37 8 2" xfId="3120" xr:uid="{00000000-0005-0000-0000-0000E3100000}"/>
    <cellStyle name="Normal 2 37 8 3" xfId="3121" xr:uid="{00000000-0005-0000-0000-0000E4100000}"/>
    <cellStyle name="Normal 2 37 9" xfId="3122" xr:uid="{00000000-0005-0000-0000-0000E5100000}"/>
    <cellStyle name="Normal 2 37 9 2" xfId="3123" xr:uid="{00000000-0005-0000-0000-0000E6100000}"/>
    <cellStyle name="Normal 2 37 9 3" xfId="3124" xr:uid="{00000000-0005-0000-0000-0000E7100000}"/>
    <cellStyle name="Normal 2 38" xfId="3125" xr:uid="{00000000-0005-0000-0000-0000E8100000}"/>
    <cellStyle name="Normal 2 38 10" xfId="3126" xr:uid="{00000000-0005-0000-0000-0000E9100000}"/>
    <cellStyle name="Normal 2 38 10 2" xfId="3127" xr:uid="{00000000-0005-0000-0000-0000EA100000}"/>
    <cellStyle name="Normal 2 38 10 3" xfId="3128" xr:uid="{00000000-0005-0000-0000-0000EB100000}"/>
    <cellStyle name="Normal 2 38 11" xfId="3129" xr:uid="{00000000-0005-0000-0000-0000EC100000}"/>
    <cellStyle name="Normal 2 38 11 2" xfId="3130" xr:uid="{00000000-0005-0000-0000-0000ED100000}"/>
    <cellStyle name="Normal 2 38 11 3" xfId="3131" xr:uid="{00000000-0005-0000-0000-0000EE100000}"/>
    <cellStyle name="Normal 2 38 12" xfId="3132" xr:uid="{00000000-0005-0000-0000-0000EF100000}"/>
    <cellStyle name="Normal 2 38 12 2" xfId="3133" xr:uid="{00000000-0005-0000-0000-0000F0100000}"/>
    <cellStyle name="Normal 2 38 12 3" xfId="3134" xr:uid="{00000000-0005-0000-0000-0000F1100000}"/>
    <cellStyle name="Normal 2 38 13" xfId="3135" xr:uid="{00000000-0005-0000-0000-0000F2100000}"/>
    <cellStyle name="Normal 2 38 13 2" xfId="3136" xr:uid="{00000000-0005-0000-0000-0000F3100000}"/>
    <cellStyle name="Normal 2 38 13 3" xfId="3137" xr:uid="{00000000-0005-0000-0000-0000F4100000}"/>
    <cellStyle name="Normal 2 38 14" xfId="3138" xr:uid="{00000000-0005-0000-0000-0000F5100000}"/>
    <cellStyle name="Normal 2 38 14 2" xfId="3139" xr:uid="{00000000-0005-0000-0000-0000F6100000}"/>
    <cellStyle name="Normal 2 38 14 3" xfId="3140" xr:uid="{00000000-0005-0000-0000-0000F7100000}"/>
    <cellStyle name="Normal 2 38 15" xfId="3141" xr:uid="{00000000-0005-0000-0000-0000F8100000}"/>
    <cellStyle name="Normal 2 38 15 2" xfId="3142" xr:uid="{00000000-0005-0000-0000-0000F9100000}"/>
    <cellStyle name="Normal 2 38 15 3" xfId="3143" xr:uid="{00000000-0005-0000-0000-0000FA100000}"/>
    <cellStyle name="Normal 2 38 16" xfId="3144" xr:uid="{00000000-0005-0000-0000-0000FB100000}"/>
    <cellStyle name="Normal 2 38 16 2" xfId="3145" xr:uid="{00000000-0005-0000-0000-0000FC100000}"/>
    <cellStyle name="Normal 2 38 16 3" xfId="3146" xr:uid="{00000000-0005-0000-0000-0000FD100000}"/>
    <cellStyle name="Normal 2 38 17" xfId="3147" xr:uid="{00000000-0005-0000-0000-0000FE100000}"/>
    <cellStyle name="Normal 2 38 17 2" xfId="3148" xr:uid="{00000000-0005-0000-0000-0000FF100000}"/>
    <cellStyle name="Normal 2 38 17 3" xfId="3149" xr:uid="{00000000-0005-0000-0000-000000110000}"/>
    <cellStyle name="Normal 2 38 18" xfId="3150" xr:uid="{00000000-0005-0000-0000-000001110000}"/>
    <cellStyle name="Normal 2 38 18 2" xfId="3151" xr:uid="{00000000-0005-0000-0000-000002110000}"/>
    <cellStyle name="Normal 2 38 18 3" xfId="3152" xr:uid="{00000000-0005-0000-0000-000003110000}"/>
    <cellStyle name="Normal 2 38 19" xfId="3153" xr:uid="{00000000-0005-0000-0000-000004110000}"/>
    <cellStyle name="Normal 2 38 19 2" xfId="3154" xr:uid="{00000000-0005-0000-0000-000005110000}"/>
    <cellStyle name="Normal 2 38 19 3" xfId="3155" xr:uid="{00000000-0005-0000-0000-000006110000}"/>
    <cellStyle name="Normal 2 38 2" xfId="3156" xr:uid="{00000000-0005-0000-0000-000007110000}"/>
    <cellStyle name="Normal 2 38 2 2" xfId="3157" xr:uid="{00000000-0005-0000-0000-000008110000}"/>
    <cellStyle name="Normal 2 38 2 3" xfId="3158" xr:uid="{00000000-0005-0000-0000-000009110000}"/>
    <cellStyle name="Normal 2 38 20" xfId="3159" xr:uid="{00000000-0005-0000-0000-00000A110000}"/>
    <cellStyle name="Normal 2 38 20 2" xfId="3160" xr:uid="{00000000-0005-0000-0000-00000B110000}"/>
    <cellStyle name="Normal 2 38 20 3" xfId="3161" xr:uid="{00000000-0005-0000-0000-00000C110000}"/>
    <cellStyle name="Normal 2 38 21" xfId="3162" xr:uid="{00000000-0005-0000-0000-00000D110000}"/>
    <cellStyle name="Normal 2 38 21 2" xfId="3163" xr:uid="{00000000-0005-0000-0000-00000E110000}"/>
    <cellStyle name="Normal 2 38 21 3" xfId="3164" xr:uid="{00000000-0005-0000-0000-00000F110000}"/>
    <cellStyle name="Normal 2 38 22" xfId="3165" xr:uid="{00000000-0005-0000-0000-000010110000}"/>
    <cellStyle name="Normal 2 38 22 2" xfId="3166" xr:uid="{00000000-0005-0000-0000-000011110000}"/>
    <cellStyle name="Normal 2 38 22 3" xfId="3167" xr:uid="{00000000-0005-0000-0000-000012110000}"/>
    <cellStyle name="Normal 2 38 23" xfId="3168" xr:uid="{00000000-0005-0000-0000-000013110000}"/>
    <cellStyle name="Normal 2 38 23 2" xfId="3169" xr:uid="{00000000-0005-0000-0000-000014110000}"/>
    <cellStyle name="Normal 2 38 23 3" xfId="3170" xr:uid="{00000000-0005-0000-0000-000015110000}"/>
    <cellStyle name="Normal 2 38 24" xfId="3171" xr:uid="{00000000-0005-0000-0000-000016110000}"/>
    <cellStyle name="Normal 2 38 25" xfId="3172" xr:uid="{00000000-0005-0000-0000-000017110000}"/>
    <cellStyle name="Normal 2 38 3" xfId="3173" xr:uid="{00000000-0005-0000-0000-000018110000}"/>
    <cellStyle name="Normal 2 38 3 2" xfId="3174" xr:uid="{00000000-0005-0000-0000-000019110000}"/>
    <cellStyle name="Normal 2 38 3 3" xfId="3175" xr:uid="{00000000-0005-0000-0000-00001A110000}"/>
    <cellStyle name="Normal 2 38 4" xfId="3176" xr:uid="{00000000-0005-0000-0000-00001B110000}"/>
    <cellStyle name="Normal 2 38 4 2" xfId="3177" xr:uid="{00000000-0005-0000-0000-00001C110000}"/>
    <cellStyle name="Normal 2 38 4 3" xfId="3178" xr:uid="{00000000-0005-0000-0000-00001D110000}"/>
    <cellStyle name="Normal 2 38 5" xfId="3179" xr:uid="{00000000-0005-0000-0000-00001E110000}"/>
    <cellStyle name="Normal 2 38 5 2" xfId="3180" xr:uid="{00000000-0005-0000-0000-00001F110000}"/>
    <cellStyle name="Normal 2 38 5 3" xfId="3181" xr:uid="{00000000-0005-0000-0000-000020110000}"/>
    <cellStyle name="Normal 2 38 6" xfId="3182" xr:uid="{00000000-0005-0000-0000-000021110000}"/>
    <cellStyle name="Normal 2 38 6 2" xfId="3183" xr:uid="{00000000-0005-0000-0000-000022110000}"/>
    <cellStyle name="Normal 2 38 6 3" xfId="3184" xr:uid="{00000000-0005-0000-0000-000023110000}"/>
    <cellStyle name="Normal 2 38 7" xfId="3185" xr:uid="{00000000-0005-0000-0000-000024110000}"/>
    <cellStyle name="Normal 2 38 7 2" xfId="3186" xr:uid="{00000000-0005-0000-0000-000025110000}"/>
    <cellStyle name="Normal 2 38 7 3" xfId="3187" xr:uid="{00000000-0005-0000-0000-000026110000}"/>
    <cellStyle name="Normal 2 38 8" xfId="3188" xr:uid="{00000000-0005-0000-0000-000027110000}"/>
    <cellStyle name="Normal 2 38 8 2" xfId="3189" xr:uid="{00000000-0005-0000-0000-000028110000}"/>
    <cellStyle name="Normal 2 38 8 3" xfId="3190" xr:uid="{00000000-0005-0000-0000-000029110000}"/>
    <cellStyle name="Normal 2 38 9" xfId="3191" xr:uid="{00000000-0005-0000-0000-00002A110000}"/>
    <cellStyle name="Normal 2 38 9 2" xfId="3192" xr:uid="{00000000-0005-0000-0000-00002B110000}"/>
    <cellStyle name="Normal 2 38 9 3" xfId="3193" xr:uid="{00000000-0005-0000-0000-00002C110000}"/>
    <cellStyle name="Normal 2 39" xfId="3194" xr:uid="{00000000-0005-0000-0000-00002D110000}"/>
    <cellStyle name="Normal 2 39 10" xfId="3195" xr:uid="{00000000-0005-0000-0000-00002E110000}"/>
    <cellStyle name="Normal 2 39 10 2" xfId="3196" xr:uid="{00000000-0005-0000-0000-00002F110000}"/>
    <cellStyle name="Normal 2 39 10 3" xfId="3197" xr:uid="{00000000-0005-0000-0000-000030110000}"/>
    <cellStyle name="Normal 2 39 11" xfId="3198" xr:uid="{00000000-0005-0000-0000-000031110000}"/>
    <cellStyle name="Normal 2 39 11 2" xfId="3199" xr:uid="{00000000-0005-0000-0000-000032110000}"/>
    <cellStyle name="Normal 2 39 11 3" xfId="3200" xr:uid="{00000000-0005-0000-0000-000033110000}"/>
    <cellStyle name="Normal 2 39 12" xfId="3201" xr:uid="{00000000-0005-0000-0000-000034110000}"/>
    <cellStyle name="Normal 2 39 12 2" xfId="3202" xr:uid="{00000000-0005-0000-0000-000035110000}"/>
    <cellStyle name="Normal 2 39 12 3" xfId="3203" xr:uid="{00000000-0005-0000-0000-000036110000}"/>
    <cellStyle name="Normal 2 39 13" xfId="3204" xr:uid="{00000000-0005-0000-0000-000037110000}"/>
    <cellStyle name="Normal 2 39 13 2" xfId="3205" xr:uid="{00000000-0005-0000-0000-000038110000}"/>
    <cellStyle name="Normal 2 39 13 3" xfId="3206" xr:uid="{00000000-0005-0000-0000-000039110000}"/>
    <cellStyle name="Normal 2 39 14" xfId="3207" xr:uid="{00000000-0005-0000-0000-00003A110000}"/>
    <cellStyle name="Normal 2 39 14 2" xfId="3208" xr:uid="{00000000-0005-0000-0000-00003B110000}"/>
    <cellStyle name="Normal 2 39 14 3" xfId="3209" xr:uid="{00000000-0005-0000-0000-00003C110000}"/>
    <cellStyle name="Normal 2 39 15" xfId="3210" xr:uid="{00000000-0005-0000-0000-00003D110000}"/>
    <cellStyle name="Normal 2 39 15 2" xfId="3211" xr:uid="{00000000-0005-0000-0000-00003E110000}"/>
    <cellStyle name="Normal 2 39 15 3" xfId="3212" xr:uid="{00000000-0005-0000-0000-00003F110000}"/>
    <cellStyle name="Normal 2 39 16" xfId="3213" xr:uid="{00000000-0005-0000-0000-000040110000}"/>
    <cellStyle name="Normal 2 39 16 2" xfId="3214" xr:uid="{00000000-0005-0000-0000-000041110000}"/>
    <cellStyle name="Normal 2 39 16 3" xfId="3215" xr:uid="{00000000-0005-0000-0000-000042110000}"/>
    <cellStyle name="Normal 2 39 17" xfId="3216" xr:uid="{00000000-0005-0000-0000-000043110000}"/>
    <cellStyle name="Normal 2 39 17 2" xfId="3217" xr:uid="{00000000-0005-0000-0000-000044110000}"/>
    <cellStyle name="Normal 2 39 17 3" xfId="3218" xr:uid="{00000000-0005-0000-0000-000045110000}"/>
    <cellStyle name="Normal 2 39 18" xfId="3219" xr:uid="{00000000-0005-0000-0000-000046110000}"/>
    <cellStyle name="Normal 2 39 18 2" xfId="3220" xr:uid="{00000000-0005-0000-0000-000047110000}"/>
    <cellStyle name="Normal 2 39 18 3" xfId="3221" xr:uid="{00000000-0005-0000-0000-000048110000}"/>
    <cellStyle name="Normal 2 39 19" xfId="3222" xr:uid="{00000000-0005-0000-0000-000049110000}"/>
    <cellStyle name="Normal 2 39 19 2" xfId="3223" xr:uid="{00000000-0005-0000-0000-00004A110000}"/>
    <cellStyle name="Normal 2 39 19 3" xfId="3224" xr:uid="{00000000-0005-0000-0000-00004B110000}"/>
    <cellStyle name="Normal 2 39 2" xfId="3225" xr:uid="{00000000-0005-0000-0000-00004C110000}"/>
    <cellStyle name="Normal 2 39 2 2" xfId="3226" xr:uid="{00000000-0005-0000-0000-00004D110000}"/>
    <cellStyle name="Normal 2 39 2 3" xfId="3227" xr:uid="{00000000-0005-0000-0000-00004E110000}"/>
    <cellStyle name="Normal 2 39 20" xfId="3228" xr:uid="{00000000-0005-0000-0000-00004F110000}"/>
    <cellStyle name="Normal 2 39 20 2" xfId="3229" xr:uid="{00000000-0005-0000-0000-000050110000}"/>
    <cellStyle name="Normal 2 39 20 3" xfId="3230" xr:uid="{00000000-0005-0000-0000-000051110000}"/>
    <cellStyle name="Normal 2 39 21" xfId="3231" xr:uid="{00000000-0005-0000-0000-000052110000}"/>
    <cellStyle name="Normal 2 39 21 2" xfId="3232" xr:uid="{00000000-0005-0000-0000-000053110000}"/>
    <cellStyle name="Normal 2 39 21 3" xfId="3233" xr:uid="{00000000-0005-0000-0000-000054110000}"/>
    <cellStyle name="Normal 2 39 22" xfId="3234" xr:uid="{00000000-0005-0000-0000-000055110000}"/>
    <cellStyle name="Normal 2 39 22 2" xfId="3235" xr:uid="{00000000-0005-0000-0000-000056110000}"/>
    <cellStyle name="Normal 2 39 22 3" xfId="3236" xr:uid="{00000000-0005-0000-0000-000057110000}"/>
    <cellStyle name="Normal 2 39 23" xfId="3237" xr:uid="{00000000-0005-0000-0000-000058110000}"/>
    <cellStyle name="Normal 2 39 23 2" xfId="3238" xr:uid="{00000000-0005-0000-0000-000059110000}"/>
    <cellStyle name="Normal 2 39 23 3" xfId="3239" xr:uid="{00000000-0005-0000-0000-00005A110000}"/>
    <cellStyle name="Normal 2 39 24" xfId="3240" xr:uid="{00000000-0005-0000-0000-00005B110000}"/>
    <cellStyle name="Normal 2 39 25" xfId="3241" xr:uid="{00000000-0005-0000-0000-00005C110000}"/>
    <cellStyle name="Normal 2 39 3" xfId="3242" xr:uid="{00000000-0005-0000-0000-00005D110000}"/>
    <cellStyle name="Normal 2 39 3 2" xfId="3243" xr:uid="{00000000-0005-0000-0000-00005E110000}"/>
    <cellStyle name="Normal 2 39 3 3" xfId="3244" xr:uid="{00000000-0005-0000-0000-00005F110000}"/>
    <cellStyle name="Normal 2 39 4" xfId="3245" xr:uid="{00000000-0005-0000-0000-000060110000}"/>
    <cellStyle name="Normal 2 39 4 2" xfId="3246" xr:uid="{00000000-0005-0000-0000-000061110000}"/>
    <cellStyle name="Normal 2 39 4 3" xfId="3247" xr:uid="{00000000-0005-0000-0000-000062110000}"/>
    <cellStyle name="Normal 2 39 5" xfId="3248" xr:uid="{00000000-0005-0000-0000-000063110000}"/>
    <cellStyle name="Normal 2 39 5 2" xfId="3249" xr:uid="{00000000-0005-0000-0000-000064110000}"/>
    <cellStyle name="Normal 2 39 5 3" xfId="3250" xr:uid="{00000000-0005-0000-0000-000065110000}"/>
    <cellStyle name="Normal 2 39 6" xfId="3251" xr:uid="{00000000-0005-0000-0000-000066110000}"/>
    <cellStyle name="Normal 2 39 6 2" xfId="3252" xr:uid="{00000000-0005-0000-0000-000067110000}"/>
    <cellStyle name="Normal 2 39 6 3" xfId="3253" xr:uid="{00000000-0005-0000-0000-000068110000}"/>
    <cellStyle name="Normal 2 39 7" xfId="3254" xr:uid="{00000000-0005-0000-0000-000069110000}"/>
    <cellStyle name="Normal 2 39 7 2" xfId="3255" xr:uid="{00000000-0005-0000-0000-00006A110000}"/>
    <cellStyle name="Normal 2 39 7 3" xfId="3256" xr:uid="{00000000-0005-0000-0000-00006B110000}"/>
    <cellStyle name="Normal 2 39 8" xfId="3257" xr:uid="{00000000-0005-0000-0000-00006C110000}"/>
    <cellStyle name="Normal 2 39 8 2" xfId="3258" xr:uid="{00000000-0005-0000-0000-00006D110000}"/>
    <cellStyle name="Normal 2 39 8 3" xfId="3259" xr:uid="{00000000-0005-0000-0000-00006E110000}"/>
    <cellStyle name="Normal 2 39 9" xfId="3260" xr:uid="{00000000-0005-0000-0000-00006F110000}"/>
    <cellStyle name="Normal 2 39 9 2" xfId="3261" xr:uid="{00000000-0005-0000-0000-000070110000}"/>
    <cellStyle name="Normal 2 39 9 3" xfId="3262" xr:uid="{00000000-0005-0000-0000-000071110000}"/>
    <cellStyle name="Normal 2 4" xfId="55" xr:uid="{00000000-0005-0000-0000-000072110000}"/>
    <cellStyle name="Normal 2 4 2" xfId="3263" xr:uid="{00000000-0005-0000-0000-000073110000}"/>
    <cellStyle name="Normal 2 4 2 2" xfId="7611" xr:uid="{00000000-0005-0000-0000-000074110000}"/>
    <cellStyle name="Normal 2 4 2 2 2" xfId="10957" xr:uid="{00000000-0005-0000-0000-000075110000}"/>
    <cellStyle name="Normal 2 4 3" xfId="3264" xr:uid="{00000000-0005-0000-0000-000076110000}"/>
    <cellStyle name="Normal 2 4 3 2" xfId="7612" xr:uid="{00000000-0005-0000-0000-000077110000}"/>
    <cellStyle name="Normal 2 4 4" xfId="3265" xr:uid="{00000000-0005-0000-0000-000078110000}"/>
    <cellStyle name="Normal 2 4 5" xfId="3266" xr:uid="{00000000-0005-0000-0000-000079110000}"/>
    <cellStyle name="Normal 2 4 6" xfId="3267" xr:uid="{00000000-0005-0000-0000-00007A110000}"/>
    <cellStyle name="Normal 2 4 7" xfId="7610" xr:uid="{00000000-0005-0000-0000-00007B110000}"/>
    <cellStyle name="Normal 2 4 7 2" xfId="8556" xr:uid="{00000000-0005-0000-0000-00007C110000}"/>
    <cellStyle name="Normal 2 40" xfId="3268" xr:uid="{00000000-0005-0000-0000-00007D110000}"/>
    <cellStyle name="Normal 2 40 2" xfId="3269" xr:uid="{00000000-0005-0000-0000-00007E110000}"/>
    <cellStyle name="Normal 2 40 3" xfId="3270" xr:uid="{00000000-0005-0000-0000-00007F110000}"/>
    <cellStyle name="Normal 2 41" xfId="3271" xr:uid="{00000000-0005-0000-0000-000080110000}"/>
    <cellStyle name="Normal 2 41 2" xfId="3272" xr:uid="{00000000-0005-0000-0000-000081110000}"/>
    <cellStyle name="Normal 2 41 3" xfId="3273" xr:uid="{00000000-0005-0000-0000-000082110000}"/>
    <cellStyle name="Normal 2 42" xfId="3274" xr:uid="{00000000-0005-0000-0000-000083110000}"/>
    <cellStyle name="Normal 2 42 2" xfId="3275" xr:uid="{00000000-0005-0000-0000-000084110000}"/>
    <cellStyle name="Normal 2 42 3" xfId="3276" xr:uid="{00000000-0005-0000-0000-000085110000}"/>
    <cellStyle name="Normal 2 43" xfId="3277" xr:uid="{00000000-0005-0000-0000-000086110000}"/>
    <cellStyle name="Normal 2 43 2" xfId="3278" xr:uid="{00000000-0005-0000-0000-000087110000}"/>
    <cellStyle name="Normal 2 43 3" xfId="3279" xr:uid="{00000000-0005-0000-0000-000088110000}"/>
    <cellStyle name="Normal 2 44" xfId="3280" xr:uid="{00000000-0005-0000-0000-000089110000}"/>
    <cellStyle name="Normal 2 44 2" xfId="3281" xr:uid="{00000000-0005-0000-0000-00008A110000}"/>
    <cellStyle name="Normal 2 44 3" xfId="3282" xr:uid="{00000000-0005-0000-0000-00008B110000}"/>
    <cellStyle name="Normal 2 45" xfId="3283" xr:uid="{00000000-0005-0000-0000-00008C110000}"/>
    <cellStyle name="Normal 2 45 2" xfId="3284" xr:uid="{00000000-0005-0000-0000-00008D110000}"/>
    <cellStyle name="Normal 2 45 3" xfId="3285" xr:uid="{00000000-0005-0000-0000-00008E110000}"/>
    <cellStyle name="Normal 2 46" xfId="3286" xr:uid="{00000000-0005-0000-0000-00008F110000}"/>
    <cellStyle name="Normal 2 46 2" xfId="3287" xr:uid="{00000000-0005-0000-0000-000090110000}"/>
    <cellStyle name="Normal 2 46 3" xfId="3288" xr:uid="{00000000-0005-0000-0000-000091110000}"/>
    <cellStyle name="Normal 2 47" xfId="3289" xr:uid="{00000000-0005-0000-0000-000092110000}"/>
    <cellStyle name="Normal 2 47 2" xfId="3290" xr:uid="{00000000-0005-0000-0000-000093110000}"/>
    <cellStyle name="Normal 2 47 3" xfId="3291" xr:uid="{00000000-0005-0000-0000-000094110000}"/>
    <cellStyle name="Normal 2 48" xfId="3292" xr:uid="{00000000-0005-0000-0000-000095110000}"/>
    <cellStyle name="Normal 2 48 2" xfId="3293" xr:uid="{00000000-0005-0000-0000-000096110000}"/>
    <cellStyle name="Normal 2 48 3" xfId="3294" xr:uid="{00000000-0005-0000-0000-000097110000}"/>
    <cellStyle name="Normal 2 49" xfId="3295" xr:uid="{00000000-0005-0000-0000-000098110000}"/>
    <cellStyle name="Normal 2 49 2" xfId="3296" xr:uid="{00000000-0005-0000-0000-000099110000}"/>
    <cellStyle name="Normal 2 49 3" xfId="3297" xr:uid="{00000000-0005-0000-0000-00009A110000}"/>
    <cellStyle name="Normal 2 5" xfId="56" xr:uid="{00000000-0005-0000-0000-00009B110000}"/>
    <cellStyle name="Normal 2 5 10" xfId="3298" xr:uid="{00000000-0005-0000-0000-00009C110000}"/>
    <cellStyle name="Normal 2 5 10 2" xfId="3299" xr:uid="{00000000-0005-0000-0000-00009D110000}"/>
    <cellStyle name="Normal 2 5 10 3" xfId="3300" xr:uid="{00000000-0005-0000-0000-00009E110000}"/>
    <cellStyle name="Normal 2 5 11" xfId="3301" xr:uid="{00000000-0005-0000-0000-00009F110000}"/>
    <cellStyle name="Normal 2 5 11 2" xfId="3302" xr:uid="{00000000-0005-0000-0000-0000A0110000}"/>
    <cellStyle name="Normal 2 5 11 3" xfId="3303" xr:uid="{00000000-0005-0000-0000-0000A1110000}"/>
    <cellStyle name="Normal 2 5 12" xfId="3304" xr:uid="{00000000-0005-0000-0000-0000A2110000}"/>
    <cellStyle name="Normal 2 5 12 2" xfId="3305" xr:uid="{00000000-0005-0000-0000-0000A3110000}"/>
    <cellStyle name="Normal 2 5 12 3" xfId="3306" xr:uid="{00000000-0005-0000-0000-0000A4110000}"/>
    <cellStyle name="Normal 2 5 13" xfId="3307" xr:uid="{00000000-0005-0000-0000-0000A5110000}"/>
    <cellStyle name="Normal 2 5 13 2" xfId="3308" xr:uid="{00000000-0005-0000-0000-0000A6110000}"/>
    <cellStyle name="Normal 2 5 13 3" xfId="3309" xr:uid="{00000000-0005-0000-0000-0000A7110000}"/>
    <cellStyle name="Normal 2 5 14" xfId="3310" xr:uid="{00000000-0005-0000-0000-0000A8110000}"/>
    <cellStyle name="Normal 2 5 14 2" xfId="3311" xr:uid="{00000000-0005-0000-0000-0000A9110000}"/>
    <cellStyle name="Normal 2 5 14 3" xfId="3312" xr:uid="{00000000-0005-0000-0000-0000AA110000}"/>
    <cellStyle name="Normal 2 5 15" xfId="3313" xr:uid="{00000000-0005-0000-0000-0000AB110000}"/>
    <cellStyle name="Normal 2 5 15 2" xfId="3314" xr:uid="{00000000-0005-0000-0000-0000AC110000}"/>
    <cellStyle name="Normal 2 5 15 3" xfId="3315" xr:uid="{00000000-0005-0000-0000-0000AD110000}"/>
    <cellStyle name="Normal 2 5 16" xfId="3316" xr:uid="{00000000-0005-0000-0000-0000AE110000}"/>
    <cellStyle name="Normal 2 5 16 2" xfId="3317" xr:uid="{00000000-0005-0000-0000-0000AF110000}"/>
    <cellStyle name="Normal 2 5 16 3" xfId="3318" xr:uid="{00000000-0005-0000-0000-0000B0110000}"/>
    <cellStyle name="Normal 2 5 17" xfId="3319" xr:uid="{00000000-0005-0000-0000-0000B1110000}"/>
    <cellStyle name="Normal 2 5 17 2" xfId="3320" xr:uid="{00000000-0005-0000-0000-0000B2110000}"/>
    <cellStyle name="Normal 2 5 17 3" xfId="3321" xr:uid="{00000000-0005-0000-0000-0000B3110000}"/>
    <cellStyle name="Normal 2 5 18" xfId="3322" xr:uid="{00000000-0005-0000-0000-0000B4110000}"/>
    <cellStyle name="Normal 2 5 18 2" xfId="3323" xr:uid="{00000000-0005-0000-0000-0000B5110000}"/>
    <cellStyle name="Normal 2 5 18 3" xfId="3324" xr:uid="{00000000-0005-0000-0000-0000B6110000}"/>
    <cellStyle name="Normal 2 5 19" xfId="3325" xr:uid="{00000000-0005-0000-0000-0000B7110000}"/>
    <cellStyle name="Normal 2 5 19 2" xfId="3326" xr:uid="{00000000-0005-0000-0000-0000B8110000}"/>
    <cellStyle name="Normal 2 5 19 3" xfId="3327" xr:uid="{00000000-0005-0000-0000-0000B9110000}"/>
    <cellStyle name="Normal 2 5 2" xfId="3328" xr:uid="{00000000-0005-0000-0000-0000BA110000}"/>
    <cellStyle name="Normal 2 5 2 10" xfId="3329" xr:uid="{00000000-0005-0000-0000-0000BB110000}"/>
    <cellStyle name="Normal 2 5 2 10 2" xfId="3330" xr:uid="{00000000-0005-0000-0000-0000BC110000}"/>
    <cellStyle name="Normal 2 5 2 10 3" xfId="3331" xr:uid="{00000000-0005-0000-0000-0000BD110000}"/>
    <cellStyle name="Normal 2 5 2 11" xfId="3332" xr:uid="{00000000-0005-0000-0000-0000BE110000}"/>
    <cellStyle name="Normal 2 5 2 11 2" xfId="3333" xr:uid="{00000000-0005-0000-0000-0000BF110000}"/>
    <cellStyle name="Normal 2 5 2 11 3" xfId="3334" xr:uid="{00000000-0005-0000-0000-0000C0110000}"/>
    <cellStyle name="Normal 2 5 2 12" xfId="3335" xr:uid="{00000000-0005-0000-0000-0000C1110000}"/>
    <cellStyle name="Normal 2 5 2 12 2" xfId="3336" xr:uid="{00000000-0005-0000-0000-0000C2110000}"/>
    <cellStyle name="Normal 2 5 2 12 3" xfId="3337" xr:uid="{00000000-0005-0000-0000-0000C3110000}"/>
    <cellStyle name="Normal 2 5 2 13" xfId="3338" xr:uid="{00000000-0005-0000-0000-0000C4110000}"/>
    <cellStyle name="Normal 2 5 2 13 2" xfId="3339" xr:uid="{00000000-0005-0000-0000-0000C5110000}"/>
    <cellStyle name="Normal 2 5 2 13 3" xfId="3340" xr:uid="{00000000-0005-0000-0000-0000C6110000}"/>
    <cellStyle name="Normal 2 5 2 14" xfId="3341" xr:uid="{00000000-0005-0000-0000-0000C7110000}"/>
    <cellStyle name="Normal 2 5 2 14 2" xfId="3342" xr:uid="{00000000-0005-0000-0000-0000C8110000}"/>
    <cellStyle name="Normal 2 5 2 14 3" xfId="3343" xr:uid="{00000000-0005-0000-0000-0000C9110000}"/>
    <cellStyle name="Normal 2 5 2 15" xfId="3344" xr:uid="{00000000-0005-0000-0000-0000CA110000}"/>
    <cellStyle name="Normal 2 5 2 15 2" xfId="3345" xr:uid="{00000000-0005-0000-0000-0000CB110000}"/>
    <cellStyle name="Normal 2 5 2 15 3" xfId="3346" xr:uid="{00000000-0005-0000-0000-0000CC110000}"/>
    <cellStyle name="Normal 2 5 2 16" xfId="3347" xr:uid="{00000000-0005-0000-0000-0000CD110000}"/>
    <cellStyle name="Normal 2 5 2 16 2" xfId="3348" xr:uid="{00000000-0005-0000-0000-0000CE110000}"/>
    <cellStyle name="Normal 2 5 2 16 3" xfId="3349" xr:uid="{00000000-0005-0000-0000-0000CF110000}"/>
    <cellStyle name="Normal 2 5 2 17" xfId="3350" xr:uid="{00000000-0005-0000-0000-0000D0110000}"/>
    <cellStyle name="Normal 2 5 2 17 2" xfId="3351" xr:uid="{00000000-0005-0000-0000-0000D1110000}"/>
    <cellStyle name="Normal 2 5 2 17 3" xfId="3352" xr:uid="{00000000-0005-0000-0000-0000D2110000}"/>
    <cellStyle name="Normal 2 5 2 18" xfId="3353" xr:uid="{00000000-0005-0000-0000-0000D3110000}"/>
    <cellStyle name="Normal 2 5 2 18 2" xfId="3354" xr:uid="{00000000-0005-0000-0000-0000D4110000}"/>
    <cellStyle name="Normal 2 5 2 18 3" xfId="3355" xr:uid="{00000000-0005-0000-0000-0000D5110000}"/>
    <cellStyle name="Normal 2 5 2 19" xfId="3356" xr:uid="{00000000-0005-0000-0000-0000D6110000}"/>
    <cellStyle name="Normal 2 5 2 19 2" xfId="3357" xr:uid="{00000000-0005-0000-0000-0000D7110000}"/>
    <cellStyle name="Normal 2 5 2 19 3" xfId="3358" xr:uid="{00000000-0005-0000-0000-0000D8110000}"/>
    <cellStyle name="Normal 2 5 2 2" xfId="3359" xr:uid="{00000000-0005-0000-0000-0000D9110000}"/>
    <cellStyle name="Normal 2 5 2 2 10" xfId="3360" xr:uid="{00000000-0005-0000-0000-0000DA110000}"/>
    <cellStyle name="Normal 2 5 2 2 10 2" xfId="3361" xr:uid="{00000000-0005-0000-0000-0000DB110000}"/>
    <cellStyle name="Normal 2 5 2 2 10 3" xfId="3362" xr:uid="{00000000-0005-0000-0000-0000DC110000}"/>
    <cellStyle name="Normal 2 5 2 2 11" xfId="3363" xr:uid="{00000000-0005-0000-0000-0000DD110000}"/>
    <cellStyle name="Normal 2 5 2 2 11 2" xfId="3364" xr:uid="{00000000-0005-0000-0000-0000DE110000}"/>
    <cellStyle name="Normal 2 5 2 2 11 3" xfId="3365" xr:uid="{00000000-0005-0000-0000-0000DF110000}"/>
    <cellStyle name="Normal 2 5 2 2 12" xfId="3366" xr:uid="{00000000-0005-0000-0000-0000E0110000}"/>
    <cellStyle name="Normal 2 5 2 2 12 2" xfId="3367" xr:uid="{00000000-0005-0000-0000-0000E1110000}"/>
    <cellStyle name="Normal 2 5 2 2 12 3" xfId="3368" xr:uid="{00000000-0005-0000-0000-0000E2110000}"/>
    <cellStyle name="Normal 2 5 2 2 13" xfId="3369" xr:uid="{00000000-0005-0000-0000-0000E3110000}"/>
    <cellStyle name="Normal 2 5 2 2 13 2" xfId="3370" xr:uid="{00000000-0005-0000-0000-0000E4110000}"/>
    <cellStyle name="Normal 2 5 2 2 13 3" xfId="3371" xr:uid="{00000000-0005-0000-0000-0000E5110000}"/>
    <cellStyle name="Normal 2 5 2 2 14" xfId="3372" xr:uid="{00000000-0005-0000-0000-0000E6110000}"/>
    <cellStyle name="Normal 2 5 2 2 14 2" xfId="3373" xr:uid="{00000000-0005-0000-0000-0000E7110000}"/>
    <cellStyle name="Normal 2 5 2 2 14 3" xfId="3374" xr:uid="{00000000-0005-0000-0000-0000E8110000}"/>
    <cellStyle name="Normal 2 5 2 2 15" xfId="3375" xr:uid="{00000000-0005-0000-0000-0000E9110000}"/>
    <cellStyle name="Normal 2 5 2 2 15 2" xfId="3376" xr:uid="{00000000-0005-0000-0000-0000EA110000}"/>
    <cellStyle name="Normal 2 5 2 2 15 3" xfId="3377" xr:uid="{00000000-0005-0000-0000-0000EB110000}"/>
    <cellStyle name="Normal 2 5 2 2 16" xfId="3378" xr:uid="{00000000-0005-0000-0000-0000EC110000}"/>
    <cellStyle name="Normal 2 5 2 2 16 2" xfId="3379" xr:uid="{00000000-0005-0000-0000-0000ED110000}"/>
    <cellStyle name="Normal 2 5 2 2 16 3" xfId="3380" xr:uid="{00000000-0005-0000-0000-0000EE110000}"/>
    <cellStyle name="Normal 2 5 2 2 17" xfId="3381" xr:uid="{00000000-0005-0000-0000-0000EF110000}"/>
    <cellStyle name="Normal 2 5 2 2 17 2" xfId="3382" xr:uid="{00000000-0005-0000-0000-0000F0110000}"/>
    <cellStyle name="Normal 2 5 2 2 17 3" xfId="3383" xr:uid="{00000000-0005-0000-0000-0000F1110000}"/>
    <cellStyle name="Normal 2 5 2 2 18" xfId="3384" xr:uid="{00000000-0005-0000-0000-0000F2110000}"/>
    <cellStyle name="Normal 2 5 2 2 18 2" xfId="3385" xr:uid="{00000000-0005-0000-0000-0000F3110000}"/>
    <cellStyle name="Normal 2 5 2 2 18 3" xfId="3386" xr:uid="{00000000-0005-0000-0000-0000F4110000}"/>
    <cellStyle name="Normal 2 5 2 2 19" xfId="3387" xr:uid="{00000000-0005-0000-0000-0000F5110000}"/>
    <cellStyle name="Normal 2 5 2 2 19 2" xfId="3388" xr:uid="{00000000-0005-0000-0000-0000F6110000}"/>
    <cellStyle name="Normal 2 5 2 2 19 3" xfId="3389" xr:uid="{00000000-0005-0000-0000-0000F7110000}"/>
    <cellStyle name="Normal 2 5 2 2 2" xfId="3390" xr:uid="{00000000-0005-0000-0000-0000F8110000}"/>
    <cellStyle name="Normal 2 5 2 2 2 2" xfId="3391" xr:uid="{00000000-0005-0000-0000-0000F9110000}"/>
    <cellStyle name="Normal 2 5 2 2 2 3" xfId="3392" xr:uid="{00000000-0005-0000-0000-0000FA110000}"/>
    <cellStyle name="Normal 2 5 2 2 20" xfId="3393" xr:uid="{00000000-0005-0000-0000-0000FB110000}"/>
    <cellStyle name="Normal 2 5 2 2 20 2" xfId="3394" xr:uid="{00000000-0005-0000-0000-0000FC110000}"/>
    <cellStyle name="Normal 2 5 2 2 20 3" xfId="3395" xr:uid="{00000000-0005-0000-0000-0000FD110000}"/>
    <cellStyle name="Normal 2 5 2 2 21" xfId="3396" xr:uid="{00000000-0005-0000-0000-0000FE110000}"/>
    <cellStyle name="Normal 2 5 2 2 21 2" xfId="3397" xr:uid="{00000000-0005-0000-0000-0000FF110000}"/>
    <cellStyle name="Normal 2 5 2 2 21 3" xfId="3398" xr:uid="{00000000-0005-0000-0000-000000120000}"/>
    <cellStyle name="Normal 2 5 2 2 22" xfId="3399" xr:uid="{00000000-0005-0000-0000-000001120000}"/>
    <cellStyle name="Normal 2 5 2 2 22 2" xfId="3400" xr:uid="{00000000-0005-0000-0000-000002120000}"/>
    <cellStyle name="Normal 2 5 2 2 22 3" xfId="3401" xr:uid="{00000000-0005-0000-0000-000003120000}"/>
    <cellStyle name="Normal 2 5 2 2 23" xfId="3402" xr:uid="{00000000-0005-0000-0000-000004120000}"/>
    <cellStyle name="Normal 2 5 2 2 23 2" xfId="3403" xr:uid="{00000000-0005-0000-0000-000005120000}"/>
    <cellStyle name="Normal 2 5 2 2 23 3" xfId="3404" xr:uid="{00000000-0005-0000-0000-000006120000}"/>
    <cellStyle name="Normal 2 5 2 2 24" xfId="3405" xr:uid="{00000000-0005-0000-0000-000007120000}"/>
    <cellStyle name="Normal 2 5 2 2 24 2" xfId="3406" xr:uid="{00000000-0005-0000-0000-000008120000}"/>
    <cellStyle name="Normal 2 5 2 2 24 3" xfId="3407" xr:uid="{00000000-0005-0000-0000-000009120000}"/>
    <cellStyle name="Normal 2 5 2 2 25" xfId="3408" xr:uid="{00000000-0005-0000-0000-00000A120000}"/>
    <cellStyle name="Normal 2 5 2 2 25 2" xfId="3409" xr:uid="{00000000-0005-0000-0000-00000B120000}"/>
    <cellStyle name="Normal 2 5 2 2 25 3" xfId="3410" xr:uid="{00000000-0005-0000-0000-00000C120000}"/>
    <cellStyle name="Normal 2 5 2 2 26" xfId="3411" xr:uid="{00000000-0005-0000-0000-00000D120000}"/>
    <cellStyle name="Normal 2 5 2 2 26 2" xfId="3412" xr:uid="{00000000-0005-0000-0000-00000E120000}"/>
    <cellStyle name="Normal 2 5 2 2 26 3" xfId="3413" xr:uid="{00000000-0005-0000-0000-00000F120000}"/>
    <cellStyle name="Normal 2 5 2 2 27" xfId="3414" xr:uid="{00000000-0005-0000-0000-000010120000}"/>
    <cellStyle name="Normal 2 5 2 2 27 2" xfId="3415" xr:uid="{00000000-0005-0000-0000-000011120000}"/>
    <cellStyle name="Normal 2 5 2 2 27 3" xfId="3416" xr:uid="{00000000-0005-0000-0000-000012120000}"/>
    <cellStyle name="Normal 2 5 2 2 28" xfId="3417" xr:uid="{00000000-0005-0000-0000-000013120000}"/>
    <cellStyle name="Normal 2 5 2 2 28 2" xfId="3418" xr:uid="{00000000-0005-0000-0000-000014120000}"/>
    <cellStyle name="Normal 2 5 2 2 28 3" xfId="3419" xr:uid="{00000000-0005-0000-0000-000015120000}"/>
    <cellStyle name="Normal 2 5 2 2 29" xfId="3420" xr:uid="{00000000-0005-0000-0000-000016120000}"/>
    <cellStyle name="Normal 2 5 2 2 29 2" xfId="3421" xr:uid="{00000000-0005-0000-0000-000017120000}"/>
    <cellStyle name="Normal 2 5 2 2 29 3" xfId="3422" xr:uid="{00000000-0005-0000-0000-000018120000}"/>
    <cellStyle name="Normal 2 5 2 2 3" xfId="3423" xr:uid="{00000000-0005-0000-0000-000019120000}"/>
    <cellStyle name="Normal 2 5 2 2 3 2" xfId="3424" xr:uid="{00000000-0005-0000-0000-00001A120000}"/>
    <cellStyle name="Normal 2 5 2 2 3 3" xfId="3425" xr:uid="{00000000-0005-0000-0000-00001B120000}"/>
    <cellStyle name="Normal 2 5 2 2 30" xfId="3426" xr:uid="{00000000-0005-0000-0000-00001C120000}"/>
    <cellStyle name="Normal 2 5 2 2 30 2" xfId="3427" xr:uid="{00000000-0005-0000-0000-00001D120000}"/>
    <cellStyle name="Normal 2 5 2 2 30 3" xfId="3428" xr:uid="{00000000-0005-0000-0000-00001E120000}"/>
    <cellStyle name="Normal 2 5 2 2 31" xfId="3429" xr:uid="{00000000-0005-0000-0000-00001F120000}"/>
    <cellStyle name="Normal 2 5 2 2 31 2" xfId="3430" xr:uid="{00000000-0005-0000-0000-000020120000}"/>
    <cellStyle name="Normal 2 5 2 2 31 3" xfId="3431" xr:uid="{00000000-0005-0000-0000-000021120000}"/>
    <cellStyle name="Normal 2 5 2 2 32" xfId="3432" xr:uid="{00000000-0005-0000-0000-000022120000}"/>
    <cellStyle name="Normal 2 5 2 2 32 2" xfId="3433" xr:uid="{00000000-0005-0000-0000-000023120000}"/>
    <cellStyle name="Normal 2 5 2 2 32 3" xfId="3434" xr:uid="{00000000-0005-0000-0000-000024120000}"/>
    <cellStyle name="Normal 2 5 2 2 33" xfId="3435" xr:uid="{00000000-0005-0000-0000-000025120000}"/>
    <cellStyle name="Normal 2 5 2 2 33 2" xfId="3436" xr:uid="{00000000-0005-0000-0000-000026120000}"/>
    <cellStyle name="Normal 2 5 2 2 33 3" xfId="3437" xr:uid="{00000000-0005-0000-0000-000027120000}"/>
    <cellStyle name="Normal 2 5 2 2 34" xfId="3438" xr:uid="{00000000-0005-0000-0000-000028120000}"/>
    <cellStyle name="Normal 2 5 2 2 34 2" xfId="3439" xr:uid="{00000000-0005-0000-0000-000029120000}"/>
    <cellStyle name="Normal 2 5 2 2 34 3" xfId="3440" xr:uid="{00000000-0005-0000-0000-00002A120000}"/>
    <cellStyle name="Normal 2 5 2 2 35" xfId="3441" xr:uid="{00000000-0005-0000-0000-00002B120000}"/>
    <cellStyle name="Normal 2 5 2 2 35 2" xfId="3442" xr:uid="{00000000-0005-0000-0000-00002C120000}"/>
    <cellStyle name="Normal 2 5 2 2 35 3" xfId="3443" xr:uid="{00000000-0005-0000-0000-00002D120000}"/>
    <cellStyle name="Normal 2 5 2 2 36" xfId="3444" xr:uid="{00000000-0005-0000-0000-00002E120000}"/>
    <cellStyle name="Normal 2 5 2 2 36 2" xfId="3445" xr:uid="{00000000-0005-0000-0000-00002F120000}"/>
    <cellStyle name="Normal 2 5 2 2 36 3" xfId="3446" xr:uid="{00000000-0005-0000-0000-000030120000}"/>
    <cellStyle name="Normal 2 5 2 2 37" xfId="3447" xr:uid="{00000000-0005-0000-0000-000031120000}"/>
    <cellStyle name="Normal 2 5 2 2 37 2" xfId="3448" xr:uid="{00000000-0005-0000-0000-000032120000}"/>
    <cellStyle name="Normal 2 5 2 2 37 3" xfId="3449" xr:uid="{00000000-0005-0000-0000-000033120000}"/>
    <cellStyle name="Normal 2 5 2 2 38" xfId="3450" xr:uid="{00000000-0005-0000-0000-000034120000}"/>
    <cellStyle name="Normal 2 5 2 2 38 2" xfId="3451" xr:uid="{00000000-0005-0000-0000-000035120000}"/>
    <cellStyle name="Normal 2 5 2 2 38 3" xfId="3452" xr:uid="{00000000-0005-0000-0000-000036120000}"/>
    <cellStyle name="Normal 2 5 2 2 39" xfId="3453" xr:uid="{00000000-0005-0000-0000-000037120000}"/>
    <cellStyle name="Normal 2 5 2 2 39 2" xfId="3454" xr:uid="{00000000-0005-0000-0000-000038120000}"/>
    <cellStyle name="Normal 2 5 2 2 39 3" xfId="3455" xr:uid="{00000000-0005-0000-0000-000039120000}"/>
    <cellStyle name="Normal 2 5 2 2 4" xfId="3456" xr:uid="{00000000-0005-0000-0000-00003A120000}"/>
    <cellStyle name="Normal 2 5 2 2 4 2" xfId="3457" xr:uid="{00000000-0005-0000-0000-00003B120000}"/>
    <cellStyle name="Normal 2 5 2 2 4 3" xfId="3458" xr:uid="{00000000-0005-0000-0000-00003C120000}"/>
    <cellStyle name="Normal 2 5 2 2 40" xfId="3459" xr:uid="{00000000-0005-0000-0000-00003D120000}"/>
    <cellStyle name="Normal 2 5 2 2 40 2" xfId="3460" xr:uid="{00000000-0005-0000-0000-00003E120000}"/>
    <cellStyle name="Normal 2 5 2 2 40 3" xfId="3461" xr:uid="{00000000-0005-0000-0000-00003F120000}"/>
    <cellStyle name="Normal 2 5 2 2 41" xfId="3462" xr:uid="{00000000-0005-0000-0000-000040120000}"/>
    <cellStyle name="Normal 2 5 2 2 41 2" xfId="3463" xr:uid="{00000000-0005-0000-0000-000041120000}"/>
    <cellStyle name="Normal 2 5 2 2 41 3" xfId="3464" xr:uid="{00000000-0005-0000-0000-000042120000}"/>
    <cellStyle name="Normal 2 5 2 2 42" xfId="3465" xr:uid="{00000000-0005-0000-0000-000043120000}"/>
    <cellStyle name="Normal 2 5 2 2 42 2" xfId="3466" xr:uid="{00000000-0005-0000-0000-000044120000}"/>
    <cellStyle name="Normal 2 5 2 2 42 3" xfId="3467" xr:uid="{00000000-0005-0000-0000-000045120000}"/>
    <cellStyle name="Normal 2 5 2 2 43" xfId="3468" xr:uid="{00000000-0005-0000-0000-000046120000}"/>
    <cellStyle name="Normal 2 5 2 2 43 2" xfId="3469" xr:uid="{00000000-0005-0000-0000-000047120000}"/>
    <cellStyle name="Normal 2 5 2 2 43 3" xfId="3470" xr:uid="{00000000-0005-0000-0000-000048120000}"/>
    <cellStyle name="Normal 2 5 2 2 44" xfId="3471" xr:uid="{00000000-0005-0000-0000-000049120000}"/>
    <cellStyle name="Normal 2 5 2 2 44 2" xfId="3472" xr:uid="{00000000-0005-0000-0000-00004A120000}"/>
    <cellStyle name="Normal 2 5 2 2 44 3" xfId="3473" xr:uid="{00000000-0005-0000-0000-00004B120000}"/>
    <cellStyle name="Normal 2 5 2 2 45" xfId="3474" xr:uid="{00000000-0005-0000-0000-00004C120000}"/>
    <cellStyle name="Normal 2 5 2 2 45 2" xfId="3475" xr:uid="{00000000-0005-0000-0000-00004D120000}"/>
    <cellStyle name="Normal 2 5 2 2 45 3" xfId="3476" xr:uid="{00000000-0005-0000-0000-00004E120000}"/>
    <cellStyle name="Normal 2 5 2 2 46" xfId="3477" xr:uid="{00000000-0005-0000-0000-00004F120000}"/>
    <cellStyle name="Normal 2 5 2 2 46 2" xfId="3478" xr:uid="{00000000-0005-0000-0000-000050120000}"/>
    <cellStyle name="Normal 2 5 2 2 46 3" xfId="3479" xr:uid="{00000000-0005-0000-0000-000051120000}"/>
    <cellStyle name="Normal 2 5 2 2 47" xfId="3480" xr:uid="{00000000-0005-0000-0000-000052120000}"/>
    <cellStyle name="Normal 2 5 2 2 47 2" xfId="3481" xr:uid="{00000000-0005-0000-0000-000053120000}"/>
    <cellStyle name="Normal 2 5 2 2 47 3" xfId="3482" xr:uid="{00000000-0005-0000-0000-000054120000}"/>
    <cellStyle name="Normal 2 5 2 2 48" xfId="3483" xr:uid="{00000000-0005-0000-0000-000055120000}"/>
    <cellStyle name="Normal 2 5 2 2 48 2" xfId="3484" xr:uid="{00000000-0005-0000-0000-000056120000}"/>
    <cellStyle name="Normal 2 5 2 2 48 3" xfId="3485" xr:uid="{00000000-0005-0000-0000-000057120000}"/>
    <cellStyle name="Normal 2 5 2 2 49" xfId="3486" xr:uid="{00000000-0005-0000-0000-000058120000}"/>
    <cellStyle name="Normal 2 5 2 2 49 2" xfId="3487" xr:uid="{00000000-0005-0000-0000-000059120000}"/>
    <cellStyle name="Normal 2 5 2 2 49 3" xfId="3488" xr:uid="{00000000-0005-0000-0000-00005A120000}"/>
    <cellStyle name="Normal 2 5 2 2 5" xfId="3489" xr:uid="{00000000-0005-0000-0000-00005B120000}"/>
    <cellStyle name="Normal 2 5 2 2 5 2" xfId="3490" xr:uid="{00000000-0005-0000-0000-00005C120000}"/>
    <cellStyle name="Normal 2 5 2 2 5 3" xfId="3491" xr:uid="{00000000-0005-0000-0000-00005D120000}"/>
    <cellStyle name="Normal 2 5 2 2 50" xfId="3492" xr:uid="{00000000-0005-0000-0000-00005E120000}"/>
    <cellStyle name="Normal 2 5 2 2 50 2" xfId="3493" xr:uid="{00000000-0005-0000-0000-00005F120000}"/>
    <cellStyle name="Normal 2 5 2 2 50 3" xfId="3494" xr:uid="{00000000-0005-0000-0000-000060120000}"/>
    <cellStyle name="Normal 2 5 2 2 51" xfId="3495" xr:uid="{00000000-0005-0000-0000-000061120000}"/>
    <cellStyle name="Normal 2 5 2 2 51 2" xfId="3496" xr:uid="{00000000-0005-0000-0000-000062120000}"/>
    <cellStyle name="Normal 2 5 2 2 51 3" xfId="3497" xr:uid="{00000000-0005-0000-0000-000063120000}"/>
    <cellStyle name="Normal 2 5 2 2 52" xfId="3498" xr:uid="{00000000-0005-0000-0000-000064120000}"/>
    <cellStyle name="Normal 2 5 2 2 52 2" xfId="3499" xr:uid="{00000000-0005-0000-0000-000065120000}"/>
    <cellStyle name="Normal 2 5 2 2 52 3" xfId="3500" xr:uid="{00000000-0005-0000-0000-000066120000}"/>
    <cellStyle name="Normal 2 5 2 2 53" xfId="3501" xr:uid="{00000000-0005-0000-0000-000067120000}"/>
    <cellStyle name="Normal 2 5 2 2 53 2" xfId="3502" xr:uid="{00000000-0005-0000-0000-000068120000}"/>
    <cellStyle name="Normal 2 5 2 2 53 3" xfId="3503" xr:uid="{00000000-0005-0000-0000-000069120000}"/>
    <cellStyle name="Normal 2 5 2 2 54" xfId="3504" xr:uid="{00000000-0005-0000-0000-00006A120000}"/>
    <cellStyle name="Normal 2 5 2 2 54 2" xfId="3505" xr:uid="{00000000-0005-0000-0000-00006B120000}"/>
    <cellStyle name="Normal 2 5 2 2 54 3" xfId="3506" xr:uid="{00000000-0005-0000-0000-00006C120000}"/>
    <cellStyle name="Normal 2 5 2 2 55" xfId="3507" xr:uid="{00000000-0005-0000-0000-00006D120000}"/>
    <cellStyle name="Normal 2 5 2 2 55 2" xfId="3508" xr:uid="{00000000-0005-0000-0000-00006E120000}"/>
    <cellStyle name="Normal 2 5 2 2 55 3" xfId="3509" xr:uid="{00000000-0005-0000-0000-00006F120000}"/>
    <cellStyle name="Normal 2 5 2 2 56" xfId="3510" xr:uid="{00000000-0005-0000-0000-000070120000}"/>
    <cellStyle name="Normal 2 5 2 2 57" xfId="3511" xr:uid="{00000000-0005-0000-0000-000071120000}"/>
    <cellStyle name="Normal 2 5 2 2 6" xfId="3512" xr:uid="{00000000-0005-0000-0000-000072120000}"/>
    <cellStyle name="Normal 2 5 2 2 6 2" xfId="3513" xr:uid="{00000000-0005-0000-0000-000073120000}"/>
    <cellStyle name="Normal 2 5 2 2 6 3" xfId="3514" xr:uid="{00000000-0005-0000-0000-000074120000}"/>
    <cellStyle name="Normal 2 5 2 2 7" xfId="3515" xr:uid="{00000000-0005-0000-0000-000075120000}"/>
    <cellStyle name="Normal 2 5 2 2 7 2" xfId="3516" xr:uid="{00000000-0005-0000-0000-000076120000}"/>
    <cellStyle name="Normal 2 5 2 2 7 3" xfId="3517" xr:uid="{00000000-0005-0000-0000-000077120000}"/>
    <cellStyle name="Normal 2 5 2 2 8" xfId="3518" xr:uid="{00000000-0005-0000-0000-000078120000}"/>
    <cellStyle name="Normal 2 5 2 2 8 2" xfId="3519" xr:uid="{00000000-0005-0000-0000-000079120000}"/>
    <cellStyle name="Normal 2 5 2 2 8 3" xfId="3520" xr:uid="{00000000-0005-0000-0000-00007A120000}"/>
    <cellStyle name="Normal 2 5 2 2 9" xfId="3521" xr:uid="{00000000-0005-0000-0000-00007B120000}"/>
    <cellStyle name="Normal 2 5 2 2 9 2" xfId="3522" xr:uid="{00000000-0005-0000-0000-00007C120000}"/>
    <cellStyle name="Normal 2 5 2 2 9 3" xfId="3523" xr:uid="{00000000-0005-0000-0000-00007D120000}"/>
    <cellStyle name="Normal 2 5 2 20" xfId="3524" xr:uid="{00000000-0005-0000-0000-00007E120000}"/>
    <cellStyle name="Normal 2 5 2 20 2" xfId="3525" xr:uid="{00000000-0005-0000-0000-00007F120000}"/>
    <cellStyle name="Normal 2 5 2 20 3" xfId="3526" xr:uid="{00000000-0005-0000-0000-000080120000}"/>
    <cellStyle name="Normal 2 5 2 21" xfId="3527" xr:uid="{00000000-0005-0000-0000-000081120000}"/>
    <cellStyle name="Normal 2 5 2 21 2" xfId="3528" xr:uid="{00000000-0005-0000-0000-000082120000}"/>
    <cellStyle name="Normal 2 5 2 21 3" xfId="3529" xr:uid="{00000000-0005-0000-0000-000083120000}"/>
    <cellStyle name="Normal 2 5 2 22" xfId="3530" xr:uid="{00000000-0005-0000-0000-000084120000}"/>
    <cellStyle name="Normal 2 5 2 22 2" xfId="3531" xr:uid="{00000000-0005-0000-0000-000085120000}"/>
    <cellStyle name="Normal 2 5 2 22 3" xfId="3532" xr:uid="{00000000-0005-0000-0000-000086120000}"/>
    <cellStyle name="Normal 2 5 2 23" xfId="3533" xr:uid="{00000000-0005-0000-0000-000087120000}"/>
    <cellStyle name="Normal 2 5 2 23 2" xfId="3534" xr:uid="{00000000-0005-0000-0000-000088120000}"/>
    <cellStyle name="Normal 2 5 2 23 3" xfId="3535" xr:uid="{00000000-0005-0000-0000-000089120000}"/>
    <cellStyle name="Normal 2 5 2 24" xfId="3536" xr:uid="{00000000-0005-0000-0000-00008A120000}"/>
    <cellStyle name="Normal 2 5 2 24 2" xfId="3537" xr:uid="{00000000-0005-0000-0000-00008B120000}"/>
    <cellStyle name="Normal 2 5 2 24 3" xfId="3538" xr:uid="{00000000-0005-0000-0000-00008C120000}"/>
    <cellStyle name="Normal 2 5 2 25" xfId="3539" xr:uid="{00000000-0005-0000-0000-00008D120000}"/>
    <cellStyle name="Normal 2 5 2 25 2" xfId="3540" xr:uid="{00000000-0005-0000-0000-00008E120000}"/>
    <cellStyle name="Normal 2 5 2 25 3" xfId="3541" xr:uid="{00000000-0005-0000-0000-00008F120000}"/>
    <cellStyle name="Normal 2 5 2 26" xfId="3542" xr:uid="{00000000-0005-0000-0000-000090120000}"/>
    <cellStyle name="Normal 2 5 2 26 2" xfId="3543" xr:uid="{00000000-0005-0000-0000-000091120000}"/>
    <cellStyle name="Normal 2 5 2 26 3" xfId="3544" xr:uid="{00000000-0005-0000-0000-000092120000}"/>
    <cellStyle name="Normal 2 5 2 27" xfId="3545" xr:uid="{00000000-0005-0000-0000-000093120000}"/>
    <cellStyle name="Normal 2 5 2 27 2" xfId="3546" xr:uid="{00000000-0005-0000-0000-000094120000}"/>
    <cellStyle name="Normal 2 5 2 27 3" xfId="3547" xr:uid="{00000000-0005-0000-0000-000095120000}"/>
    <cellStyle name="Normal 2 5 2 28" xfId="3548" xr:uid="{00000000-0005-0000-0000-000096120000}"/>
    <cellStyle name="Normal 2 5 2 28 2" xfId="3549" xr:uid="{00000000-0005-0000-0000-000097120000}"/>
    <cellStyle name="Normal 2 5 2 28 3" xfId="3550" xr:uid="{00000000-0005-0000-0000-000098120000}"/>
    <cellStyle name="Normal 2 5 2 29" xfId="3551" xr:uid="{00000000-0005-0000-0000-000099120000}"/>
    <cellStyle name="Normal 2 5 2 29 2" xfId="3552" xr:uid="{00000000-0005-0000-0000-00009A120000}"/>
    <cellStyle name="Normal 2 5 2 29 3" xfId="3553" xr:uid="{00000000-0005-0000-0000-00009B120000}"/>
    <cellStyle name="Normal 2 5 2 3" xfId="3554" xr:uid="{00000000-0005-0000-0000-00009C120000}"/>
    <cellStyle name="Normal 2 5 2 3 2" xfId="3555" xr:uid="{00000000-0005-0000-0000-00009D120000}"/>
    <cellStyle name="Normal 2 5 2 3 3" xfId="3556" xr:uid="{00000000-0005-0000-0000-00009E120000}"/>
    <cellStyle name="Normal 2 5 2 30" xfId="3557" xr:uid="{00000000-0005-0000-0000-00009F120000}"/>
    <cellStyle name="Normal 2 5 2 30 2" xfId="3558" xr:uid="{00000000-0005-0000-0000-0000A0120000}"/>
    <cellStyle name="Normal 2 5 2 30 3" xfId="3559" xr:uid="{00000000-0005-0000-0000-0000A1120000}"/>
    <cellStyle name="Normal 2 5 2 31" xfId="3560" xr:uid="{00000000-0005-0000-0000-0000A2120000}"/>
    <cellStyle name="Normal 2 5 2 31 2" xfId="3561" xr:uid="{00000000-0005-0000-0000-0000A3120000}"/>
    <cellStyle name="Normal 2 5 2 31 3" xfId="3562" xr:uid="{00000000-0005-0000-0000-0000A4120000}"/>
    <cellStyle name="Normal 2 5 2 32" xfId="3563" xr:uid="{00000000-0005-0000-0000-0000A5120000}"/>
    <cellStyle name="Normal 2 5 2 32 2" xfId="3564" xr:uid="{00000000-0005-0000-0000-0000A6120000}"/>
    <cellStyle name="Normal 2 5 2 32 3" xfId="3565" xr:uid="{00000000-0005-0000-0000-0000A7120000}"/>
    <cellStyle name="Normal 2 5 2 33" xfId="3566" xr:uid="{00000000-0005-0000-0000-0000A8120000}"/>
    <cellStyle name="Normal 2 5 2 33 2" xfId="3567" xr:uid="{00000000-0005-0000-0000-0000A9120000}"/>
    <cellStyle name="Normal 2 5 2 33 3" xfId="3568" xr:uid="{00000000-0005-0000-0000-0000AA120000}"/>
    <cellStyle name="Normal 2 5 2 34" xfId="3569" xr:uid="{00000000-0005-0000-0000-0000AB120000}"/>
    <cellStyle name="Normal 2 5 2 35" xfId="3570" xr:uid="{00000000-0005-0000-0000-0000AC120000}"/>
    <cellStyle name="Normal 2 5 2 4" xfId="3571" xr:uid="{00000000-0005-0000-0000-0000AD120000}"/>
    <cellStyle name="Normal 2 5 2 4 2" xfId="3572" xr:uid="{00000000-0005-0000-0000-0000AE120000}"/>
    <cellStyle name="Normal 2 5 2 4 3" xfId="3573" xr:uid="{00000000-0005-0000-0000-0000AF120000}"/>
    <cellStyle name="Normal 2 5 2 5" xfId="3574" xr:uid="{00000000-0005-0000-0000-0000B0120000}"/>
    <cellStyle name="Normal 2 5 2 5 2" xfId="3575" xr:uid="{00000000-0005-0000-0000-0000B1120000}"/>
    <cellStyle name="Normal 2 5 2 5 3" xfId="3576" xr:uid="{00000000-0005-0000-0000-0000B2120000}"/>
    <cellStyle name="Normal 2 5 2 6" xfId="3577" xr:uid="{00000000-0005-0000-0000-0000B3120000}"/>
    <cellStyle name="Normal 2 5 2 6 2" xfId="3578" xr:uid="{00000000-0005-0000-0000-0000B4120000}"/>
    <cellStyle name="Normal 2 5 2 6 3" xfId="3579" xr:uid="{00000000-0005-0000-0000-0000B5120000}"/>
    <cellStyle name="Normal 2 5 2 7" xfId="3580" xr:uid="{00000000-0005-0000-0000-0000B6120000}"/>
    <cellStyle name="Normal 2 5 2 7 2" xfId="3581" xr:uid="{00000000-0005-0000-0000-0000B7120000}"/>
    <cellStyle name="Normal 2 5 2 7 3" xfId="3582" xr:uid="{00000000-0005-0000-0000-0000B8120000}"/>
    <cellStyle name="Normal 2 5 2 8" xfId="3583" xr:uid="{00000000-0005-0000-0000-0000B9120000}"/>
    <cellStyle name="Normal 2 5 2 8 2" xfId="3584" xr:uid="{00000000-0005-0000-0000-0000BA120000}"/>
    <cellStyle name="Normal 2 5 2 8 3" xfId="3585" xr:uid="{00000000-0005-0000-0000-0000BB120000}"/>
    <cellStyle name="Normal 2 5 2 9" xfId="3586" xr:uid="{00000000-0005-0000-0000-0000BC120000}"/>
    <cellStyle name="Normal 2 5 2 9 2" xfId="3587" xr:uid="{00000000-0005-0000-0000-0000BD120000}"/>
    <cellStyle name="Normal 2 5 2 9 3" xfId="3588" xr:uid="{00000000-0005-0000-0000-0000BE120000}"/>
    <cellStyle name="Normal 2 5 20" xfId="3589" xr:uid="{00000000-0005-0000-0000-0000BF120000}"/>
    <cellStyle name="Normal 2 5 20 2" xfId="3590" xr:uid="{00000000-0005-0000-0000-0000C0120000}"/>
    <cellStyle name="Normal 2 5 20 3" xfId="3591" xr:uid="{00000000-0005-0000-0000-0000C1120000}"/>
    <cellStyle name="Normal 2 5 21" xfId="3592" xr:uid="{00000000-0005-0000-0000-0000C2120000}"/>
    <cellStyle name="Normal 2 5 21 2" xfId="3593" xr:uid="{00000000-0005-0000-0000-0000C3120000}"/>
    <cellStyle name="Normal 2 5 21 3" xfId="3594" xr:uid="{00000000-0005-0000-0000-0000C4120000}"/>
    <cellStyle name="Normal 2 5 22" xfId="3595" xr:uid="{00000000-0005-0000-0000-0000C5120000}"/>
    <cellStyle name="Normal 2 5 22 2" xfId="3596" xr:uid="{00000000-0005-0000-0000-0000C6120000}"/>
    <cellStyle name="Normal 2 5 22 3" xfId="3597" xr:uid="{00000000-0005-0000-0000-0000C7120000}"/>
    <cellStyle name="Normal 2 5 23" xfId="3598" xr:uid="{00000000-0005-0000-0000-0000C8120000}"/>
    <cellStyle name="Normal 2 5 23 2" xfId="3599" xr:uid="{00000000-0005-0000-0000-0000C9120000}"/>
    <cellStyle name="Normal 2 5 23 3" xfId="3600" xr:uid="{00000000-0005-0000-0000-0000CA120000}"/>
    <cellStyle name="Normal 2 5 24" xfId="3601" xr:uid="{00000000-0005-0000-0000-0000CB120000}"/>
    <cellStyle name="Normal 2 5 24 2" xfId="3602" xr:uid="{00000000-0005-0000-0000-0000CC120000}"/>
    <cellStyle name="Normal 2 5 24 3" xfId="3603" xr:uid="{00000000-0005-0000-0000-0000CD120000}"/>
    <cellStyle name="Normal 2 5 25" xfId="3604" xr:uid="{00000000-0005-0000-0000-0000CE120000}"/>
    <cellStyle name="Normal 2 5 25 2" xfId="3605" xr:uid="{00000000-0005-0000-0000-0000CF120000}"/>
    <cellStyle name="Normal 2 5 25 3" xfId="3606" xr:uid="{00000000-0005-0000-0000-0000D0120000}"/>
    <cellStyle name="Normal 2 5 26" xfId="3607" xr:uid="{00000000-0005-0000-0000-0000D1120000}"/>
    <cellStyle name="Normal 2 5 26 2" xfId="3608" xr:uid="{00000000-0005-0000-0000-0000D2120000}"/>
    <cellStyle name="Normal 2 5 26 3" xfId="3609" xr:uid="{00000000-0005-0000-0000-0000D3120000}"/>
    <cellStyle name="Normal 2 5 27" xfId="3610" xr:uid="{00000000-0005-0000-0000-0000D4120000}"/>
    <cellStyle name="Normal 2 5 27 2" xfId="3611" xr:uid="{00000000-0005-0000-0000-0000D5120000}"/>
    <cellStyle name="Normal 2 5 27 3" xfId="3612" xr:uid="{00000000-0005-0000-0000-0000D6120000}"/>
    <cellStyle name="Normal 2 5 28" xfId="3613" xr:uid="{00000000-0005-0000-0000-0000D7120000}"/>
    <cellStyle name="Normal 2 5 28 2" xfId="3614" xr:uid="{00000000-0005-0000-0000-0000D8120000}"/>
    <cellStyle name="Normal 2 5 28 3" xfId="3615" xr:uid="{00000000-0005-0000-0000-0000D9120000}"/>
    <cellStyle name="Normal 2 5 29" xfId="3616" xr:uid="{00000000-0005-0000-0000-0000DA120000}"/>
    <cellStyle name="Normal 2 5 29 2" xfId="3617" xr:uid="{00000000-0005-0000-0000-0000DB120000}"/>
    <cellStyle name="Normal 2 5 29 3" xfId="3618" xr:uid="{00000000-0005-0000-0000-0000DC120000}"/>
    <cellStyle name="Normal 2 5 3" xfId="3619" xr:uid="{00000000-0005-0000-0000-0000DD120000}"/>
    <cellStyle name="Normal 2 5 3 2" xfId="3620" xr:uid="{00000000-0005-0000-0000-0000DE120000}"/>
    <cellStyle name="Normal 2 5 3 3" xfId="3621" xr:uid="{00000000-0005-0000-0000-0000DF120000}"/>
    <cellStyle name="Normal 2 5 30" xfId="3622" xr:uid="{00000000-0005-0000-0000-0000E0120000}"/>
    <cellStyle name="Normal 2 5 30 2" xfId="3623" xr:uid="{00000000-0005-0000-0000-0000E1120000}"/>
    <cellStyle name="Normal 2 5 30 3" xfId="3624" xr:uid="{00000000-0005-0000-0000-0000E2120000}"/>
    <cellStyle name="Normal 2 5 31" xfId="3625" xr:uid="{00000000-0005-0000-0000-0000E3120000}"/>
    <cellStyle name="Normal 2 5 31 2" xfId="3626" xr:uid="{00000000-0005-0000-0000-0000E4120000}"/>
    <cellStyle name="Normal 2 5 31 3" xfId="3627" xr:uid="{00000000-0005-0000-0000-0000E5120000}"/>
    <cellStyle name="Normal 2 5 32" xfId="3628" xr:uid="{00000000-0005-0000-0000-0000E6120000}"/>
    <cellStyle name="Normal 2 5 32 2" xfId="3629" xr:uid="{00000000-0005-0000-0000-0000E7120000}"/>
    <cellStyle name="Normal 2 5 32 3" xfId="3630" xr:uid="{00000000-0005-0000-0000-0000E8120000}"/>
    <cellStyle name="Normal 2 5 33" xfId="3631" xr:uid="{00000000-0005-0000-0000-0000E9120000}"/>
    <cellStyle name="Normal 2 5 33 2" xfId="3632" xr:uid="{00000000-0005-0000-0000-0000EA120000}"/>
    <cellStyle name="Normal 2 5 33 3" xfId="3633" xr:uid="{00000000-0005-0000-0000-0000EB120000}"/>
    <cellStyle name="Normal 2 5 34" xfId="3634" xr:uid="{00000000-0005-0000-0000-0000EC120000}"/>
    <cellStyle name="Normal 2 5 34 2" xfId="3635" xr:uid="{00000000-0005-0000-0000-0000ED120000}"/>
    <cellStyle name="Normal 2 5 34 3" xfId="3636" xr:uid="{00000000-0005-0000-0000-0000EE120000}"/>
    <cellStyle name="Normal 2 5 35" xfId="3637" xr:uid="{00000000-0005-0000-0000-0000EF120000}"/>
    <cellStyle name="Normal 2 5 35 2" xfId="3638" xr:uid="{00000000-0005-0000-0000-0000F0120000}"/>
    <cellStyle name="Normal 2 5 35 3" xfId="3639" xr:uid="{00000000-0005-0000-0000-0000F1120000}"/>
    <cellStyle name="Normal 2 5 36" xfId="3640" xr:uid="{00000000-0005-0000-0000-0000F2120000}"/>
    <cellStyle name="Normal 2 5 36 2" xfId="3641" xr:uid="{00000000-0005-0000-0000-0000F3120000}"/>
    <cellStyle name="Normal 2 5 36 3" xfId="3642" xr:uid="{00000000-0005-0000-0000-0000F4120000}"/>
    <cellStyle name="Normal 2 5 37" xfId="3643" xr:uid="{00000000-0005-0000-0000-0000F5120000}"/>
    <cellStyle name="Normal 2 5 37 2" xfId="3644" xr:uid="{00000000-0005-0000-0000-0000F6120000}"/>
    <cellStyle name="Normal 2 5 37 3" xfId="3645" xr:uid="{00000000-0005-0000-0000-0000F7120000}"/>
    <cellStyle name="Normal 2 5 38" xfId="3646" xr:uid="{00000000-0005-0000-0000-0000F8120000}"/>
    <cellStyle name="Normal 2 5 38 2" xfId="3647" xr:uid="{00000000-0005-0000-0000-0000F9120000}"/>
    <cellStyle name="Normal 2 5 38 3" xfId="3648" xr:uid="{00000000-0005-0000-0000-0000FA120000}"/>
    <cellStyle name="Normal 2 5 39" xfId="3649" xr:uid="{00000000-0005-0000-0000-0000FB120000}"/>
    <cellStyle name="Normal 2 5 39 2" xfId="3650" xr:uid="{00000000-0005-0000-0000-0000FC120000}"/>
    <cellStyle name="Normal 2 5 39 3" xfId="3651" xr:uid="{00000000-0005-0000-0000-0000FD120000}"/>
    <cellStyle name="Normal 2 5 4" xfId="3652" xr:uid="{00000000-0005-0000-0000-0000FE120000}"/>
    <cellStyle name="Normal 2 5 4 2" xfId="3653" xr:uid="{00000000-0005-0000-0000-0000FF120000}"/>
    <cellStyle name="Normal 2 5 4 3" xfId="3654" xr:uid="{00000000-0005-0000-0000-000000130000}"/>
    <cellStyle name="Normal 2 5 40" xfId="3655" xr:uid="{00000000-0005-0000-0000-000001130000}"/>
    <cellStyle name="Normal 2 5 40 2" xfId="3656" xr:uid="{00000000-0005-0000-0000-000002130000}"/>
    <cellStyle name="Normal 2 5 40 3" xfId="3657" xr:uid="{00000000-0005-0000-0000-000003130000}"/>
    <cellStyle name="Normal 2 5 41" xfId="3658" xr:uid="{00000000-0005-0000-0000-000004130000}"/>
    <cellStyle name="Normal 2 5 41 2" xfId="3659" xr:uid="{00000000-0005-0000-0000-000005130000}"/>
    <cellStyle name="Normal 2 5 41 3" xfId="3660" xr:uid="{00000000-0005-0000-0000-000006130000}"/>
    <cellStyle name="Normal 2 5 42" xfId="3661" xr:uid="{00000000-0005-0000-0000-000007130000}"/>
    <cellStyle name="Normal 2 5 42 2" xfId="3662" xr:uid="{00000000-0005-0000-0000-000008130000}"/>
    <cellStyle name="Normal 2 5 42 3" xfId="3663" xr:uid="{00000000-0005-0000-0000-000009130000}"/>
    <cellStyle name="Normal 2 5 43" xfId="3664" xr:uid="{00000000-0005-0000-0000-00000A130000}"/>
    <cellStyle name="Normal 2 5 43 2" xfId="3665" xr:uid="{00000000-0005-0000-0000-00000B130000}"/>
    <cellStyle name="Normal 2 5 43 3" xfId="3666" xr:uid="{00000000-0005-0000-0000-00000C130000}"/>
    <cellStyle name="Normal 2 5 44" xfId="3667" xr:uid="{00000000-0005-0000-0000-00000D130000}"/>
    <cellStyle name="Normal 2 5 44 2" xfId="3668" xr:uid="{00000000-0005-0000-0000-00000E130000}"/>
    <cellStyle name="Normal 2 5 44 3" xfId="3669" xr:uid="{00000000-0005-0000-0000-00000F130000}"/>
    <cellStyle name="Normal 2 5 45" xfId="3670" xr:uid="{00000000-0005-0000-0000-000010130000}"/>
    <cellStyle name="Normal 2 5 45 2" xfId="3671" xr:uid="{00000000-0005-0000-0000-000011130000}"/>
    <cellStyle name="Normal 2 5 45 3" xfId="3672" xr:uid="{00000000-0005-0000-0000-000012130000}"/>
    <cellStyle name="Normal 2 5 46" xfId="3673" xr:uid="{00000000-0005-0000-0000-000013130000}"/>
    <cellStyle name="Normal 2 5 46 2" xfId="3674" xr:uid="{00000000-0005-0000-0000-000014130000}"/>
    <cellStyle name="Normal 2 5 46 3" xfId="3675" xr:uid="{00000000-0005-0000-0000-000015130000}"/>
    <cellStyle name="Normal 2 5 47" xfId="3676" xr:uid="{00000000-0005-0000-0000-000016130000}"/>
    <cellStyle name="Normal 2 5 47 2" xfId="3677" xr:uid="{00000000-0005-0000-0000-000017130000}"/>
    <cellStyle name="Normal 2 5 47 3" xfId="3678" xr:uid="{00000000-0005-0000-0000-000018130000}"/>
    <cellStyle name="Normal 2 5 48" xfId="3679" xr:uid="{00000000-0005-0000-0000-000019130000}"/>
    <cellStyle name="Normal 2 5 48 2" xfId="3680" xr:uid="{00000000-0005-0000-0000-00001A130000}"/>
    <cellStyle name="Normal 2 5 48 3" xfId="3681" xr:uid="{00000000-0005-0000-0000-00001B130000}"/>
    <cellStyle name="Normal 2 5 49" xfId="3682" xr:uid="{00000000-0005-0000-0000-00001C130000}"/>
    <cellStyle name="Normal 2 5 49 2" xfId="3683" xr:uid="{00000000-0005-0000-0000-00001D130000}"/>
    <cellStyle name="Normal 2 5 49 3" xfId="3684" xr:uid="{00000000-0005-0000-0000-00001E130000}"/>
    <cellStyle name="Normal 2 5 5" xfId="3685" xr:uid="{00000000-0005-0000-0000-00001F130000}"/>
    <cellStyle name="Normal 2 5 5 2" xfId="3686" xr:uid="{00000000-0005-0000-0000-000020130000}"/>
    <cellStyle name="Normal 2 5 5 3" xfId="3687" xr:uid="{00000000-0005-0000-0000-000021130000}"/>
    <cellStyle name="Normal 2 5 50" xfId="3688" xr:uid="{00000000-0005-0000-0000-000022130000}"/>
    <cellStyle name="Normal 2 5 50 2" xfId="3689" xr:uid="{00000000-0005-0000-0000-000023130000}"/>
    <cellStyle name="Normal 2 5 50 3" xfId="3690" xr:uid="{00000000-0005-0000-0000-000024130000}"/>
    <cellStyle name="Normal 2 5 51" xfId="3691" xr:uid="{00000000-0005-0000-0000-000025130000}"/>
    <cellStyle name="Normal 2 5 51 2" xfId="3692" xr:uid="{00000000-0005-0000-0000-000026130000}"/>
    <cellStyle name="Normal 2 5 51 3" xfId="3693" xr:uid="{00000000-0005-0000-0000-000027130000}"/>
    <cellStyle name="Normal 2 5 52" xfId="3694" xr:uid="{00000000-0005-0000-0000-000028130000}"/>
    <cellStyle name="Normal 2 5 52 2" xfId="3695" xr:uid="{00000000-0005-0000-0000-000029130000}"/>
    <cellStyle name="Normal 2 5 52 3" xfId="3696" xr:uid="{00000000-0005-0000-0000-00002A130000}"/>
    <cellStyle name="Normal 2 5 53" xfId="3697" xr:uid="{00000000-0005-0000-0000-00002B130000}"/>
    <cellStyle name="Normal 2 5 53 2" xfId="3698" xr:uid="{00000000-0005-0000-0000-00002C130000}"/>
    <cellStyle name="Normal 2 5 53 3" xfId="3699" xr:uid="{00000000-0005-0000-0000-00002D130000}"/>
    <cellStyle name="Normal 2 5 54" xfId="3700" xr:uid="{00000000-0005-0000-0000-00002E130000}"/>
    <cellStyle name="Normal 2 5 54 2" xfId="3701" xr:uid="{00000000-0005-0000-0000-00002F130000}"/>
    <cellStyle name="Normal 2 5 54 3" xfId="3702" xr:uid="{00000000-0005-0000-0000-000030130000}"/>
    <cellStyle name="Normal 2 5 55" xfId="3703" xr:uid="{00000000-0005-0000-0000-000031130000}"/>
    <cellStyle name="Normal 2 5 55 2" xfId="3704" xr:uid="{00000000-0005-0000-0000-000032130000}"/>
    <cellStyle name="Normal 2 5 55 3" xfId="3705" xr:uid="{00000000-0005-0000-0000-000033130000}"/>
    <cellStyle name="Normal 2 5 56" xfId="3706" xr:uid="{00000000-0005-0000-0000-000034130000}"/>
    <cellStyle name="Normal 2 5 56 2" xfId="3707" xr:uid="{00000000-0005-0000-0000-000035130000}"/>
    <cellStyle name="Normal 2 5 56 3" xfId="3708" xr:uid="{00000000-0005-0000-0000-000036130000}"/>
    <cellStyle name="Normal 2 5 57" xfId="3709" xr:uid="{00000000-0005-0000-0000-000037130000}"/>
    <cellStyle name="Normal 2 5 57 2" xfId="3710" xr:uid="{00000000-0005-0000-0000-000038130000}"/>
    <cellStyle name="Normal 2 5 57 3" xfId="3711" xr:uid="{00000000-0005-0000-0000-000039130000}"/>
    <cellStyle name="Normal 2 5 58" xfId="3712" xr:uid="{00000000-0005-0000-0000-00003A130000}"/>
    <cellStyle name="Normal 2 5 58 2" xfId="3713" xr:uid="{00000000-0005-0000-0000-00003B130000}"/>
    <cellStyle name="Normal 2 5 58 3" xfId="3714" xr:uid="{00000000-0005-0000-0000-00003C130000}"/>
    <cellStyle name="Normal 2 5 59" xfId="3715" xr:uid="{00000000-0005-0000-0000-00003D130000}"/>
    <cellStyle name="Normal 2 5 59 2" xfId="3716" xr:uid="{00000000-0005-0000-0000-00003E130000}"/>
    <cellStyle name="Normal 2 5 59 3" xfId="3717" xr:uid="{00000000-0005-0000-0000-00003F130000}"/>
    <cellStyle name="Normal 2 5 6" xfId="3718" xr:uid="{00000000-0005-0000-0000-000040130000}"/>
    <cellStyle name="Normal 2 5 6 2" xfId="3719" xr:uid="{00000000-0005-0000-0000-000041130000}"/>
    <cellStyle name="Normal 2 5 6 3" xfId="3720" xr:uid="{00000000-0005-0000-0000-000042130000}"/>
    <cellStyle name="Normal 2 5 60" xfId="3721" xr:uid="{00000000-0005-0000-0000-000043130000}"/>
    <cellStyle name="Normal 2 5 60 2" xfId="3722" xr:uid="{00000000-0005-0000-0000-000044130000}"/>
    <cellStyle name="Normal 2 5 60 3" xfId="3723" xr:uid="{00000000-0005-0000-0000-000045130000}"/>
    <cellStyle name="Normal 2 5 61" xfId="3724" xr:uid="{00000000-0005-0000-0000-000046130000}"/>
    <cellStyle name="Normal 2 5 61 2" xfId="3725" xr:uid="{00000000-0005-0000-0000-000047130000}"/>
    <cellStyle name="Normal 2 5 61 3" xfId="3726" xr:uid="{00000000-0005-0000-0000-000048130000}"/>
    <cellStyle name="Normal 2 5 62" xfId="3727" xr:uid="{00000000-0005-0000-0000-000049130000}"/>
    <cellStyle name="Normal 2 5 62 2" xfId="3728" xr:uid="{00000000-0005-0000-0000-00004A130000}"/>
    <cellStyle name="Normal 2 5 62 3" xfId="3729" xr:uid="{00000000-0005-0000-0000-00004B130000}"/>
    <cellStyle name="Normal 2 5 63" xfId="3730" xr:uid="{00000000-0005-0000-0000-00004C130000}"/>
    <cellStyle name="Normal 2 5 63 2" xfId="3731" xr:uid="{00000000-0005-0000-0000-00004D130000}"/>
    <cellStyle name="Normal 2 5 63 3" xfId="3732" xr:uid="{00000000-0005-0000-0000-00004E130000}"/>
    <cellStyle name="Normal 2 5 64" xfId="3733" xr:uid="{00000000-0005-0000-0000-00004F130000}"/>
    <cellStyle name="Normal 2 5 64 2" xfId="3734" xr:uid="{00000000-0005-0000-0000-000050130000}"/>
    <cellStyle name="Normal 2 5 64 3" xfId="3735" xr:uid="{00000000-0005-0000-0000-000051130000}"/>
    <cellStyle name="Normal 2 5 65" xfId="3736" xr:uid="{00000000-0005-0000-0000-000052130000}"/>
    <cellStyle name="Normal 2 5 65 2" xfId="3737" xr:uid="{00000000-0005-0000-0000-000053130000}"/>
    <cellStyle name="Normal 2 5 65 3" xfId="3738" xr:uid="{00000000-0005-0000-0000-000054130000}"/>
    <cellStyle name="Normal 2 5 66" xfId="3739" xr:uid="{00000000-0005-0000-0000-000055130000}"/>
    <cellStyle name="Normal 2 5 66 2" xfId="3740" xr:uid="{00000000-0005-0000-0000-000056130000}"/>
    <cellStyle name="Normal 2 5 66 3" xfId="3741" xr:uid="{00000000-0005-0000-0000-000057130000}"/>
    <cellStyle name="Normal 2 5 67" xfId="3742" xr:uid="{00000000-0005-0000-0000-000058130000}"/>
    <cellStyle name="Normal 2 5 67 2" xfId="3743" xr:uid="{00000000-0005-0000-0000-000059130000}"/>
    <cellStyle name="Normal 2 5 67 3" xfId="3744" xr:uid="{00000000-0005-0000-0000-00005A130000}"/>
    <cellStyle name="Normal 2 5 68" xfId="3745" xr:uid="{00000000-0005-0000-0000-00005B130000}"/>
    <cellStyle name="Normal 2 5 68 2" xfId="3746" xr:uid="{00000000-0005-0000-0000-00005C130000}"/>
    <cellStyle name="Normal 2 5 68 3" xfId="3747" xr:uid="{00000000-0005-0000-0000-00005D130000}"/>
    <cellStyle name="Normal 2 5 69" xfId="3748" xr:uid="{00000000-0005-0000-0000-00005E130000}"/>
    <cellStyle name="Normal 2 5 69 2" xfId="3749" xr:uid="{00000000-0005-0000-0000-00005F130000}"/>
    <cellStyle name="Normal 2 5 69 3" xfId="3750" xr:uid="{00000000-0005-0000-0000-000060130000}"/>
    <cellStyle name="Normal 2 5 7" xfId="3751" xr:uid="{00000000-0005-0000-0000-000061130000}"/>
    <cellStyle name="Normal 2 5 7 2" xfId="3752" xr:uid="{00000000-0005-0000-0000-000062130000}"/>
    <cellStyle name="Normal 2 5 7 3" xfId="3753" xr:uid="{00000000-0005-0000-0000-000063130000}"/>
    <cellStyle name="Normal 2 5 70" xfId="3754" xr:uid="{00000000-0005-0000-0000-000064130000}"/>
    <cellStyle name="Normal 2 5 70 2" xfId="3755" xr:uid="{00000000-0005-0000-0000-000065130000}"/>
    <cellStyle name="Normal 2 5 70 3" xfId="3756" xr:uid="{00000000-0005-0000-0000-000066130000}"/>
    <cellStyle name="Normal 2 5 71" xfId="3757" xr:uid="{00000000-0005-0000-0000-000067130000}"/>
    <cellStyle name="Normal 2 5 71 2" xfId="3758" xr:uid="{00000000-0005-0000-0000-000068130000}"/>
    <cellStyle name="Normal 2 5 71 3" xfId="3759" xr:uid="{00000000-0005-0000-0000-000069130000}"/>
    <cellStyle name="Normal 2 5 72" xfId="3760" xr:uid="{00000000-0005-0000-0000-00006A130000}"/>
    <cellStyle name="Normal 2 5 72 2" xfId="3761" xr:uid="{00000000-0005-0000-0000-00006B130000}"/>
    <cellStyle name="Normal 2 5 72 3" xfId="3762" xr:uid="{00000000-0005-0000-0000-00006C130000}"/>
    <cellStyle name="Normal 2 5 73" xfId="3763" xr:uid="{00000000-0005-0000-0000-00006D130000}"/>
    <cellStyle name="Normal 2 5 73 2" xfId="3764" xr:uid="{00000000-0005-0000-0000-00006E130000}"/>
    <cellStyle name="Normal 2 5 73 3" xfId="3765" xr:uid="{00000000-0005-0000-0000-00006F130000}"/>
    <cellStyle name="Normal 2 5 74" xfId="3766" xr:uid="{00000000-0005-0000-0000-000070130000}"/>
    <cellStyle name="Normal 2 5 74 2" xfId="3767" xr:uid="{00000000-0005-0000-0000-000071130000}"/>
    <cellStyle name="Normal 2 5 74 3" xfId="3768" xr:uid="{00000000-0005-0000-0000-000072130000}"/>
    <cellStyle name="Normal 2 5 75" xfId="3769" xr:uid="{00000000-0005-0000-0000-000073130000}"/>
    <cellStyle name="Normal 2 5 75 2" xfId="3770" xr:uid="{00000000-0005-0000-0000-000074130000}"/>
    <cellStyle name="Normal 2 5 75 3" xfId="3771" xr:uid="{00000000-0005-0000-0000-000075130000}"/>
    <cellStyle name="Normal 2 5 76" xfId="3772" xr:uid="{00000000-0005-0000-0000-000076130000}"/>
    <cellStyle name="Normal 2 5 76 2" xfId="3773" xr:uid="{00000000-0005-0000-0000-000077130000}"/>
    <cellStyle name="Normal 2 5 76 3" xfId="3774" xr:uid="{00000000-0005-0000-0000-000078130000}"/>
    <cellStyle name="Normal 2 5 77" xfId="3775" xr:uid="{00000000-0005-0000-0000-000079130000}"/>
    <cellStyle name="Normal 2 5 77 2" xfId="3776" xr:uid="{00000000-0005-0000-0000-00007A130000}"/>
    <cellStyle name="Normal 2 5 77 3" xfId="3777" xr:uid="{00000000-0005-0000-0000-00007B130000}"/>
    <cellStyle name="Normal 2 5 78" xfId="3778" xr:uid="{00000000-0005-0000-0000-00007C130000}"/>
    <cellStyle name="Normal 2 5 78 2" xfId="3779" xr:uid="{00000000-0005-0000-0000-00007D130000}"/>
    <cellStyle name="Normal 2 5 78 3" xfId="3780" xr:uid="{00000000-0005-0000-0000-00007E130000}"/>
    <cellStyle name="Normal 2 5 79" xfId="3781" xr:uid="{00000000-0005-0000-0000-00007F130000}"/>
    <cellStyle name="Normal 2 5 79 2" xfId="3782" xr:uid="{00000000-0005-0000-0000-000080130000}"/>
    <cellStyle name="Normal 2 5 79 3" xfId="3783" xr:uid="{00000000-0005-0000-0000-000081130000}"/>
    <cellStyle name="Normal 2 5 8" xfId="3784" xr:uid="{00000000-0005-0000-0000-000082130000}"/>
    <cellStyle name="Normal 2 5 8 2" xfId="3785" xr:uid="{00000000-0005-0000-0000-000083130000}"/>
    <cellStyle name="Normal 2 5 8 3" xfId="3786" xr:uid="{00000000-0005-0000-0000-000084130000}"/>
    <cellStyle name="Normal 2 5 80" xfId="3787" xr:uid="{00000000-0005-0000-0000-000085130000}"/>
    <cellStyle name="Normal 2 5 80 2" xfId="3788" xr:uid="{00000000-0005-0000-0000-000086130000}"/>
    <cellStyle name="Normal 2 5 80 3" xfId="3789" xr:uid="{00000000-0005-0000-0000-000087130000}"/>
    <cellStyle name="Normal 2 5 81" xfId="3790" xr:uid="{00000000-0005-0000-0000-000088130000}"/>
    <cellStyle name="Normal 2 5 81 2" xfId="3791" xr:uid="{00000000-0005-0000-0000-000089130000}"/>
    <cellStyle name="Normal 2 5 81 3" xfId="3792" xr:uid="{00000000-0005-0000-0000-00008A130000}"/>
    <cellStyle name="Normal 2 5 82" xfId="3793" xr:uid="{00000000-0005-0000-0000-00008B130000}"/>
    <cellStyle name="Normal 2 5 82 2" xfId="3794" xr:uid="{00000000-0005-0000-0000-00008C130000}"/>
    <cellStyle name="Normal 2 5 82 3" xfId="3795" xr:uid="{00000000-0005-0000-0000-00008D130000}"/>
    <cellStyle name="Normal 2 5 83" xfId="3796" xr:uid="{00000000-0005-0000-0000-00008E130000}"/>
    <cellStyle name="Normal 2 5 83 2" xfId="3797" xr:uid="{00000000-0005-0000-0000-00008F130000}"/>
    <cellStyle name="Normal 2 5 83 3" xfId="3798" xr:uid="{00000000-0005-0000-0000-000090130000}"/>
    <cellStyle name="Normal 2 5 84" xfId="3799" xr:uid="{00000000-0005-0000-0000-000091130000}"/>
    <cellStyle name="Normal 2 5 84 2" xfId="3800" xr:uid="{00000000-0005-0000-0000-000092130000}"/>
    <cellStyle name="Normal 2 5 84 3" xfId="3801" xr:uid="{00000000-0005-0000-0000-000093130000}"/>
    <cellStyle name="Normal 2 5 85" xfId="3802" xr:uid="{00000000-0005-0000-0000-000094130000}"/>
    <cellStyle name="Normal 2 5 85 2" xfId="3803" xr:uid="{00000000-0005-0000-0000-000095130000}"/>
    <cellStyle name="Normal 2 5 85 3" xfId="3804" xr:uid="{00000000-0005-0000-0000-000096130000}"/>
    <cellStyle name="Normal 2 5 86" xfId="3805" xr:uid="{00000000-0005-0000-0000-000097130000}"/>
    <cellStyle name="Normal 2 5 86 2" xfId="3806" xr:uid="{00000000-0005-0000-0000-000098130000}"/>
    <cellStyle name="Normal 2 5 86 3" xfId="3807" xr:uid="{00000000-0005-0000-0000-000099130000}"/>
    <cellStyle name="Normal 2 5 87" xfId="3808" xr:uid="{00000000-0005-0000-0000-00009A130000}"/>
    <cellStyle name="Normal 2 5 87 2" xfId="3809" xr:uid="{00000000-0005-0000-0000-00009B130000}"/>
    <cellStyle name="Normal 2 5 87 3" xfId="3810" xr:uid="{00000000-0005-0000-0000-00009C130000}"/>
    <cellStyle name="Normal 2 5 88" xfId="3811" xr:uid="{00000000-0005-0000-0000-00009D130000}"/>
    <cellStyle name="Normal 2 5 89" xfId="3812" xr:uid="{00000000-0005-0000-0000-00009E130000}"/>
    <cellStyle name="Normal 2 5 9" xfId="3813" xr:uid="{00000000-0005-0000-0000-00009F130000}"/>
    <cellStyle name="Normal 2 5 9 2" xfId="3814" xr:uid="{00000000-0005-0000-0000-0000A0130000}"/>
    <cellStyle name="Normal 2 5 9 3" xfId="3815" xr:uid="{00000000-0005-0000-0000-0000A1130000}"/>
    <cellStyle name="Normal 2 5 90" xfId="7613" xr:uid="{00000000-0005-0000-0000-0000A2130000}"/>
    <cellStyle name="Normal 2 5 90 2" xfId="10959" xr:uid="{00000000-0005-0000-0000-0000A3130000}"/>
    <cellStyle name="Normal 2 5 90 3" xfId="10958" xr:uid="{00000000-0005-0000-0000-0000A4130000}"/>
    <cellStyle name="Normal 2 5 91" xfId="10960" xr:uid="{00000000-0005-0000-0000-0000A5130000}"/>
    <cellStyle name="Normal 2 5 92" xfId="10282" xr:uid="{00000000-0005-0000-0000-0000A6130000}"/>
    <cellStyle name="Normal 2 5_DEER 032008 Cost Summary Delivery - Rev 4 (2)" xfId="3816" xr:uid="{00000000-0005-0000-0000-0000A7130000}"/>
    <cellStyle name="Normal 2 50" xfId="3817" xr:uid="{00000000-0005-0000-0000-0000A8130000}"/>
    <cellStyle name="Normal 2 50 2" xfId="3818" xr:uid="{00000000-0005-0000-0000-0000A9130000}"/>
    <cellStyle name="Normal 2 50 3" xfId="3819" xr:uid="{00000000-0005-0000-0000-0000AA130000}"/>
    <cellStyle name="Normal 2 51" xfId="3820" xr:uid="{00000000-0005-0000-0000-0000AB130000}"/>
    <cellStyle name="Normal 2 51 2" xfId="3821" xr:uid="{00000000-0005-0000-0000-0000AC130000}"/>
    <cellStyle name="Normal 2 51 3" xfId="3822" xr:uid="{00000000-0005-0000-0000-0000AD130000}"/>
    <cellStyle name="Normal 2 52" xfId="3823" xr:uid="{00000000-0005-0000-0000-0000AE130000}"/>
    <cellStyle name="Normal 2 52 2" xfId="3824" xr:uid="{00000000-0005-0000-0000-0000AF130000}"/>
    <cellStyle name="Normal 2 52 3" xfId="3825" xr:uid="{00000000-0005-0000-0000-0000B0130000}"/>
    <cellStyle name="Normal 2 53" xfId="3826" xr:uid="{00000000-0005-0000-0000-0000B1130000}"/>
    <cellStyle name="Normal 2 53 2" xfId="3827" xr:uid="{00000000-0005-0000-0000-0000B2130000}"/>
    <cellStyle name="Normal 2 53 3" xfId="3828" xr:uid="{00000000-0005-0000-0000-0000B3130000}"/>
    <cellStyle name="Normal 2 54" xfId="3829" xr:uid="{00000000-0005-0000-0000-0000B4130000}"/>
    <cellStyle name="Normal 2 54 2" xfId="3830" xr:uid="{00000000-0005-0000-0000-0000B5130000}"/>
    <cellStyle name="Normal 2 54 3" xfId="3831" xr:uid="{00000000-0005-0000-0000-0000B6130000}"/>
    <cellStyle name="Normal 2 55" xfId="3832" xr:uid="{00000000-0005-0000-0000-0000B7130000}"/>
    <cellStyle name="Normal 2 55 2" xfId="3833" xr:uid="{00000000-0005-0000-0000-0000B8130000}"/>
    <cellStyle name="Normal 2 55 3" xfId="3834" xr:uid="{00000000-0005-0000-0000-0000B9130000}"/>
    <cellStyle name="Normal 2 56" xfId="3835" xr:uid="{00000000-0005-0000-0000-0000BA130000}"/>
    <cellStyle name="Normal 2 56 2" xfId="3836" xr:uid="{00000000-0005-0000-0000-0000BB130000}"/>
    <cellStyle name="Normal 2 56 3" xfId="3837" xr:uid="{00000000-0005-0000-0000-0000BC130000}"/>
    <cellStyle name="Normal 2 57" xfId="3838" xr:uid="{00000000-0005-0000-0000-0000BD130000}"/>
    <cellStyle name="Normal 2 57 2" xfId="3839" xr:uid="{00000000-0005-0000-0000-0000BE130000}"/>
    <cellStyle name="Normal 2 57 3" xfId="3840" xr:uid="{00000000-0005-0000-0000-0000BF130000}"/>
    <cellStyle name="Normal 2 58" xfId="3841" xr:uid="{00000000-0005-0000-0000-0000C0130000}"/>
    <cellStyle name="Normal 2 58 2" xfId="3842" xr:uid="{00000000-0005-0000-0000-0000C1130000}"/>
    <cellStyle name="Normal 2 58 3" xfId="3843" xr:uid="{00000000-0005-0000-0000-0000C2130000}"/>
    <cellStyle name="Normal 2 59" xfId="3844" xr:uid="{00000000-0005-0000-0000-0000C3130000}"/>
    <cellStyle name="Normal 2 59 2" xfId="3845" xr:uid="{00000000-0005-0000-0000-0000C4130000}"/>
    <cellStyle name="Normal 2 59 3" xfId="3846" xr:uid="{00000000-0005-0000-0000-0000C5130000}"/>
    <cellStyle name="Normal 2 6" xfId="57" xr:uid="{00000000-0005-0000-0000-0000C6130000}"/>
    <cellStyle name="Normal 2 6 2" xfId="3847" xr:uid="{00000000-0005-0000-0000-0000C7130000}"/>
    <cellStyle name="Normal 2 6 3" xfId="3848" xr:uid="{00000000-0005-0000-0000-0000C8130000}"/>
    <cellStyle name="Normal 2 6 4" xfId="10961" xr:uid="{00000000-0005-0000-0000-0000C9130000}"/>
    <cellStyle name="Normal 2 6 4 2" xfId="10962" xr:uid="{00000000-0005-0000-0000-0000CA130000}"/>
    <cellStyle name="Normal 2 6 5" xfId="10963" xr:uid="{00000000-0005-0000-0000-0000CB130000}"/>
    <cellStyle name="Normal 2 6 6" xfId="10280" xr:uid="{00000000-0005-0000-0000-0000CC130000}"/>
    <cellStyle name="Normal 2 60" xfId="3849" xr:uid="{00000000-0005-0000-0000-0000CD130000}"/>
    <cellStyle name="Normal 2 60 2" xfId="3850" xr:uid="{00000000-0005-0000-0000-0000CE130000}"/>
    <cellStyle name="Normal 2 60 3" xfId="3851" xr:uid="{00000000-0005-0000-0000-0000CF130000}"/>
    <cellStyle name="Normal 2 61" xfId="3852" xr:uid="{00000000-0005-0000-0000-0000D0130000}"/>
    <cellStyle name="Normal 2 61 2" xfId="3853" xr:uid="{00000000-0005-0000-0000-0000D1130000}"/>
    <cellStyle name="Normal 2 61 3" xfId="3854" xr:uid="{00000000-0005-0000-0000-0000D2130000}"/>
    <cellStyle name="Normal 2 62" xfId="3855" xr:uid="{00000000-0005-0000-0000-0000D3130000}"/>
    <cellStyle name="Normal 2 62 2" xfId="3856" xr:uid="{00000000-0005-0000-0000-0000D4130000}"/>
    <cellStyle name="Normal 2 62 3" xfId="3857" xr:uid="{00000000-0005-0000-0000-0000D5130000}"/>
    <cellStyle name="Normal 2 63" xfId="3858" xr:uid="{00000000-0005-0000-0000-0000D6130000}"/>
    <cellStyle name="Normal 2 63 2" xfId="3859" xr:uid="{00000000-0005-0000-0000-0000D7130000}"/>
    <cellStyle name="Normal 2 63 3" xfId="3860" xr:uid="{00000000-0005-0000-0000-0000D8130000}"/>
    <cellStyle name="Normal 2 64" xfId="3861" xr:uid="{00000000-0005-0000-0000-0000D9130000}"/>
    <cellStyle name="Normal 2 64 2" xfId="3862" xr:uid="{00000000-0005-0000-0000-0000DA130000}"/>
    <cellStyle name="Normal 2 64 3" xfId="3863" xr:uid="{00000000-0005-0000-0000-0000DB130000}"/>
    <cellStyle name="Normal 2 65" xfId="3864" xr:uid="{00000000-0005-0000-0000-0000DC130000}"/>
    <cellStyle name="Normal 2 65 2" xfId="3865" xr:uid="{00000000-0005-0000-0000-0000DD130000}"/>
    <cellStyle name="Normal 2 65 3" xfId="3866" xr:uid="{00000000-0005-0000-0000-0000DE130000}"/>
    <cellStyle name="Normal 2 66" xfId="3867" xr:uid="{00000000-0005-0000-0000-0000DF130000}"/>
    <cellStyle name="Normal 2 66 2" xfId="3868" xr:uid="{00000000-0005-0000-0000-0000E0130000}"/>
    <cellStyle name="Normal 2 66 3" xfId="3869" xr:uid="{00000000-0005-0000-0000-0000E1130000}"/>
    <cellStyle name="Normal 2 67" xfId="3870" xr:uid="{00000000-0005-0000-0000-0000E2130000}"/>
    <cellStyle name="Normal 2 67 2" xfId="3871" xr:uid="{00000000-0005-0000-0000-0000E3130000}"/>
    <cellStyle name="Normal 2 67 3" xfId="3872" xr:uid="{00000000-0005-0000-0000-0000E4130000}"/>
    <cellStyle name="Normal 2 68" xfId="3873" xr:uid="{00000000-0005-0000-0000-0000E5130000}"/>
    <cellStyle name="Normal 2 68 2" xfId="3874" xr:uid="{00000000-0005-0000-0000-0000E6130000}"/>
    <cellStyle name="Normal 2 68 3" xfId="3875" xr:uid="{00000000-0005-0000-0000-0000E7130000}"/>
    <cellStyle name="Normal 2 69" xfId="3876" xr:uid="{00000000-0005-0000-0000-0000E8130000}"/>
    <cellStyle name="Normal 2 69 2" xfId="3877" xr:uid="{00000000-0005-0000-0000-0000E9130000}"/>
    <cellStyle name="Normal 2 69 3" xfId="3878" xr:uid="{00000000-0005-0000-0000-0000EA130000}"/>
    <cellStyle name="Normal 2 7" xfId="58" xr:uid="{00000000-0005-0000-0000-0000EB130000}"/>
    <cellStyle name="Normal 2 7 2" xfId="3879" xr:uid="{00000000-0005-0000-0000-0000EC130000}"/>
    <cellStyle name="Normal 2 7 3" xfId="3880" xr:uid="{00000000-0005-0000-0000-0000ED130000}"/>
    <cellStyle name="Normal 2 7 4" xfId="10964" xr:uid="{00000000-0005-0000-0000-0000EE130000}"/>
    <cellStyle name="Normal 2 7 4 2" xfId="10965" xr:uid="{00000000-0005-0000-0000-0000EF130000}"/>
    <cellStyle name="Normal 2 7 5" xfId="10966" xr:uid="{00000000-0005-0000-0000-0000F0130000}"/>
    <cellStyle name="Normal 2 7 6" xfId="10279" xr:uid="{00000000-0005-0000-0000-0000F1130000}"/>
    <cellStyle name="Normal 2 70" xfId="3881" xr:uid="{00000000-0005-0000-0000-0000F2130000}"/>
    <cellStyle name="Normal 2 70 2" xfId="3882" xr:uid="{00000000-0005-0000-0000-0000F3130000}"/>
    <cellStyle name="Normal 2 70 3" xfId="3883" xr:uid="{00000000-0005-0000-0000-0000F4130000}"/>
    <cellStyle name="Normal 2 71" xfId="3884" xr:uid="{00000000-0005-0000-0000-0000F5130000}"/>
    <cellStyle name="Normal 2 71 2" xfId="3885" xr:uid="{00000000-0005-0000-0000-0000F6130000}"/>
    <cellStyle name="Normal 2 71 3" xfId="3886" xr:uid="{00000000-0005-0000-0000-0000F7130000}"/>
    <cellStyle name="Normal 2 72" xfId="3887" xr:uid="{00000000-0005-0000-0000-0000F8130000}"/>
    <cellStyle name="Normal 2 72 2" xfId="3888" xr:uid="{00000000-0005-0000-0000-0000F9130000}"/>
    <cellStyle name="Normal 2 72 3" xfId="3889" xr:uid="{00000000-0005-0000-0000-0000FA130000}"/>
    <cellStyle name="Normal 2 73" xfId="3890" xr:uid="{00000000-0005-0000-0000-0000FB130000}"/>
    <cellStyle name="Normal 2 73 2" xfId="3891" xr:uid="{00000000-0005-0000-0000-0000FC130000}"/>
    <cellStyle name="Normal 2 73 3" xfId="3892" xr:uid="{00000000-0005-0000-0000-0000FD130000}"/>
    <cellStyle name="Normal 2 74" xfId="3893" xr:uid="{00000000-0005-0000-0000-0000FE130000}"/>
    <cellStyle name="Normal 2 74 2" xfId="3894" xr:uid="{00000000-0005-0000-0000-0000FF130000}"/>
    <cellStyle name="Normal 2 74 3" xfId="3895" xr:uid="{00000000-0005-0000-0000-000000140000}"/>
    <cellStyle name="Normal 2 75" xfId="3896" xr:uid="{00000000-0005-0000-0000-000001140000}"/>
    <cellStyle name="Normal 2 75 2" xfId="3897" xr:uid="{00000000-0005-0000-0000-000002140000}"/>
    <cellStyle name="Normal 2 75 3" xfId="3898" xr:uid="{00000000-0005-0000-0000-000003140000}"/>
    <cellStyle name="Normal 2 76" xfId="3899" xr:uid="{00000000-0005-0000-0000-000004140000}"/>
    <cellStyle name="Normal 2 76 2" xfId="3900" xr:uid="{00000000-0005-0000-0000-000005140000}"/>
    <cellStyle name="Normal 2 76 3" xfId="3901" xr:uid="{00000000-0005-0000-0000-000006140000}"/>
    <cellStyle name="Normal 2 77" xfId="3902" xr:uid="{00000000-0005-0000-0000-000007140000}"/>
    <cellStyle name="Normal 2 77 2" xfId="3903" xr:uid="{00000000-0005-0000-0000-000008140000}"/>
    <cellStyle name="Normal 2 77 3" xfId="3904" xr:uid="{00000000-0005-0000-0000-000009140000}"/>
    <cellStyle name="Normal 2 78" xfId="3905" xr:uid="{00000000-0005-0000-0000-00000A140000}"/>
    <cellStyle name="Normal 2 78 2" xfId="3906" xr:uid="{00000000-0005-0000-0000-00000B140000}"/>
    <cellStyle name="Normal 2 78 3" xfId="3907" xr:uid="{00000000-0005-0000-0000-00000C140000}"/>
    <cellStyle name="Normal 2 79" xfId="3908" xr:uid="{00000000-0005-0000-0000-00000D140000}"/>
    <cellStyle name="Normal 2 79 2" xfId="3909" xr:uid="{00000000-0005-0000-0000-00000E140000}"/>
    <cellStyle name="Normal 2 79 3" xfId="3910" xr:uid="{00000000-0005-0000-0000-00000F140000}"/>
    <cellStyle name="Normal 2 8" xfId="59" xr:uid="{00000000-0005-0000-0000-000010140000}"/>
    <cellStyle name="Normal 2 8 10" xfId="3911" xr:uid="{00000000-0005-0000-0000-000011140000}"/>
    <cellStyle name="Normal 2 8 10 2" xfId="3912" xr:uid="{00000000-0005-0000-0000-000012140000}"/>
    <cellStyle name="Normal 2 8 10 3" xfId="3913" xr:uid="{00000000-0005-0000-0000-000013140000}"/>
    <cellStyle name="Normal 2 8 11" xfId="3914" xr:uid="{00000000-0005-0000-0000-000014140000}"/>
    <cellStyle name="Normal 2 8 11 2" xfId="3915" xr:uid="{00000000-0005-0000-0000-000015140000}"/>
    <cellStyle name="Normal 2 8 11 3" xfId="3916" xr:uid="{00000000-0005-0000-0000-000016140000}"/>
    <cellStyle name="Normal 2 8 12" xfId="3917" xr:uid="{00000000-0005-0000-0000-000017140000}"/>
    <cellStyle name="Normal 2 8 12 2" xfId="3918" xr:uid="{00000000-0005-0000-0000-000018140000}"/>
    <cellStyle name="Normal 2 8 12 3" xfId="3919" xr:uid="{00000000-0005-0000-0000-000019140000}"/>
    <cellStyle name="Normal 2 8 13" xfId="3920" xr:uid="{00000000-0005-0000-0000-00001A140000}"/>
    <cellStyle name="Normal 2 8 13 2" xfId="3921" xr:uid="{00000000-0005-0000-0000-00001B140000}"/>
    <cellStyle name="Normal 2 8 13 3" xfId="3922" xr:uid="{00000000-0005-0000-0000-00001C140000}"/>
    <cellStyle name="Normal 2 8 14" xfId="3923" xr:uid="{00000000-0005-0000-0000-00001D140000}"/>
    <cellStyle name="Normal 2 8 14 2" xfId="3924" xr:uid="{00000000-0005-0000-0000-00001E140000}"/>
    <cellStyle name="Normal 2 8 14 3" xfId="3925" xr:uid="{00000000-0005-0000-0000-00001F140000}"/>
    <cellStyle name="Normal 2 8 15" xfId="3926" xr:uid="{00000000-0005-0000-0000-000020140000}"/>
    <cellStyle name="Normal 2 8 15 2" xfId="3927" xr:uid="{00000000-0005-0000-0000-000021140000}"/>
    <cellStyle name="Normal 2 8 15 3" xfId="3928" xr:uid="{00000000-0005-0000-0000-000022140000}"/>
    <cellStyle name="Normal 2 8 16" xfId="3929" xr:uid="{00000000-0005-0000-0000-000023140000}"/>
    <cellStyle name="Normal 2 8 16 2" xfId="3930" xr:uid="{00000000-0005-0000-0000-000024140000}"/>
    <cellStyle name="Normal 2 8 16 3" xfId="3931" xr:uid="{00000000-0005-0000-0000-000025140000}"/>
    <cellStyle name="Normal 2 8 17" xfId="3932" xr:uid="{00000000-0005-0000-0000-000026140000}"/>
    <cellStyle name="Normal 2 8 17 2" xfId="3933" xr:uid="{00000000-0005-0000-0000-000027140000}"/>
    <cellStyle name="Normal 2 8 17 3" xfId="3934" xr:uid="{00000000-0005-0000-0000-000028140000}"/>
    <cellStyle name="Normal 2 8 18" xfId="3935" xr:uid="{00000000-0005-0000-0000-000029140000}"/>
    <cellStyle name="Normal 2 8 18 2" xfId="3936" xr:uid="{00000000-0005-0000-0000-00002A140000}"/>
    <cellStyle name="Normal 2 8 18 3" xfId="3937" xr:uid="{00000000-0005-0000-0000-00002B140000}"/>
    <cellStyle name="Normal 2 8 19" xfId="3938" xr:uid="{00000000-0005-0000-0000-00002C140000}"/>
    <cellStyle name="Normal 2 8 19 2" xfId="3939" xr:uid="{00000000-0005-0000-0000-00002D140000}"/>
    <cellStyle name="Normal 2 8 19 3" xfId="3940" xr:uid="{00000000-0005-0000-0000-00002E140000}"/>
    <cellStyle name="Normal 2 8 2" xfId="3941" xr:uid="{00000000-0005-0000-0000-00002F140000}"/>
    <cellStyle name="Normal 2 8 2 2" xfId="3942" xr:uid="{00000000-0005-0000-0000-000030140000}"/>
    <cellStyle name="Normal 2 8 2 3" xfId="3943" xr:uid="{00000000-0005-0000-0000-000031140000}"/>
    <cellStyle name="Normal 2 8 20" xfId="3944" xr:uid="{00000000-0005-0000-0000-000032140000}"/>
    <cellStyle name="Normal 2 8 20 2" xfId="3945" xr:uid="{00000000-0005-0000-0000-000033140000}"/>
    <cellStyle name="Normal 2 8 20 3" xfId="3946" xr:uid="{00000000-0005-0000-0000-000034140000}"/>
    <cellStyle name="Normal 2 8 21" xfId="3947" xr:uid="{00000000-0005-0000-0000-000035140000}"/>
    <cellStyle name="Normal 2 8 21 2" xfId="3948" xr:uid="{00000000-0005-0000-0000-000036140000}"/>
    <cellStyle name="Normal 2 8 21 3" xfId="3949" xr:uid="{00000000-0005-0000-0000-000037140000}"/>
    <cellStyle name="Normal 2 8 22" xfId="3950" xr:uid="{00000000-0005-0000-0000-000038140000}"/>
    <cellStyle name="Normal 2 8 22 2" xfId="3951" xr:uid="{00000000-0005-0000-0000-000039140000}"/>
    <cellStyle name="Normal 2 8 22 3" xfId="3952" xr:uid="{00000000-0005-0000-0000-00003A140000}"/>
    <cellStyle name="Normal 2 8 23" xfId="3953" xr:uid="{00000000-0005-0000-0000-00003B140000}"/>
    <cellStyle name="Normal 2 8 23 2" xfId="3954" xr:uid="{00000000-0005-0000-0000-00003C140000}"/>
    <cellStyle name="Normal 2 8 23 3" xfId="3955" xr:uid="{00000000-0005-0000-0000-00003D140000}"/>
    <cellStyle name="Normal 2 8 24" xfId="3956" xr:uid="{00000000-0005-0000-0000-00003E140000}"/>
    <cellStyle name="Normal 2 8 25" xfId="3957" xr:uid="{00000000-0005-0000-0000-00003F140000}"/>
    <cellStyle name="Normal 2 8 26" xfId="10967" xr:uid="{00000000-0005-0000-0000-000040140000}"/>
    <cellStyle name="Normal 2 8 26 2" xfId="10968" xr:uid="{00000000-0005-0000-0000-000041140000}"/>
    <cellStyle name="Normal 2 8 27" xfId="10969" xr:uid="{00000000-0005-0000-0000-000042140000}"/>
    <cellStyle name="Normal 2 8 28" xfId="10278" xr:uid="{00000000-0005-0000-0000-000043140000}"/>
    <cellStyle name="Normal 2 8 3" xfId="3958" xr:uid="{00000000-0005-0000-0000-000044140000}"/>
    <cellStyle name="Normal 2 8 3 2" xfId="3959" xr:uid="{00000000-0005-0000-0000-000045140000}"/>
    <cellStyle name="Normal 2 8 3 3" xfId="3960" xr:uid="{00000000-0005-0000-0000-000046140000}"/>
    <cellStyle name="Normal 2 8 4" xfId="3961" xr:uid="{00000000-0005-0000-0000-000047140000}"/>
    <cellStyle name="Normal 2 8 4 2" xfId="3962" xr:uid="{00000000-0005-0000-0000-000048140000}"/>
    <cellStyle name="Normal 2 8 4 3" xfId="3963" xr:uid="{00000000-0005-0000-0000-000049140000}"/>
    <cellStyle name="Normal 2 8 5" xfId="3964" xr:uid="{00000000-0005-0000-0000-00004A140000}"/>
    <cellStyle name="Normal 2 8 5 2" xfId="3965" xr:uid="{00000000-0005-0000-0000-00004B140000}"/>
    <cellStyle name="Normal 2 8 5 3" xfId="3966" xr:uid="{00000000-0005-0000-0000-00004C140000}"/>
    <cellStyle name="Normal 2 8 6" xfId="3967" xr:uid="{00000000-0005-0000-0000-00004D140000}"/>
    <cellStyle name="Normal 2 8 6 2" xfId="3968" xr:uid="{00000000-0005-0000-0000-00004E140000}"/>
    <cellStyle name="Normal 2 8 6 3" xfId="3969" xr:uid="{00000000-0005-0000-0000-00004F140000}"/>
    <cellStyle name="Normal 2 8 7" xfId="3970" xr:uid="{00000000-0005-0000-0000-000050140000}"/>
    <cellStyle name="Normal 2 8 7 2" xfId="3971" xr:uid="{00000000-0005-0000-0000-000051140000}"/>
    <cellStyle name="Normal 2 8 7 3" xfId="3972" xr:uid="{00000000-0005-0000-0000-000052140000}"/>
    <cellStyle name="Normal 2 8 8" xfId="3973" xr:uid="{00000000-0005-0000-0000-000053140000}"/>
    <cellStyle name="Normal 2 8 8 2" xfId="3974" xr:uid="{00000000-0005-0000-0000-000054140000}"/>
    <cellStyle name="Normal 2 8 8 3" xfId="3975" xr:uid="{00000000-0005-0000-0000-000055140000}"/>
    <cellStyle name="Normal 2 8 9" xfId="3976" xr:uid="{00000000-0005-0000-0000-000056140000}"/>
    <cellStyle name="Normal 2 8 9 2" xfId="3977" xr:uid="{00000000-0005-0000-0000-000057140000}"/>
    <cellStyle name="Normal 2 8 9 3" xfId="3978" xr:uid="{00000000-0005-0000-0000-000058140000}"/>
    <cellStyle name="Normal 2 80" xfId="3979" xr:uid="{00000000-0005-0000-0000-000059140000}"/>
    <cellStyle name="Normal 2 80 2" xfId="3980" xr:uid="{00000000-0005-0000-0000-00005A140000}"/>
    <cellStyle name="Normal 2 80 3" xfId="3981" xr:uid="{00000000-0005-0000-0000-00005B140000}"/>
    <cellStyle name="Normal 2 81" xfId="3982" xr:uid="{00000000-0005-0000-0000-00005C140000}"/>
    <cellStyle name="Normal 2 81 2" xfId="3983" xr:uid="{00000000-0005-0000-0000-00005D140000}"/>
    <cellStyle name="Normal 2 81 3" xfId="3984" xr:uid="{00000000-0005-0000-0000-00005E140000}"/>
    <cellStyle name="Normal 2 82" xfId="3985" xr:uid="{00000000-0005-0000-0000-00005F140000}"/>
    <cellStyle name="Normal 2 82 2" xfId="3986" xr:uid="{00000000-0005-0000-0000-000060140000}"/>
    <cellStyle name="Normal 2 82 3" xfId="3987" xr:uid="{00000000-0005-0000-0000-000061140000}"/>
    <cellStyle name="Normal 2 83" xfId="3988" xr:uid="{00000000-0005-0000-0000-000062140000}"/>
    <cellStyle name="Normal 2 83 2" xfId="3989" xr:uid="{00000000-0005-0000-0000-000063140000}"/>
    <cellStyle name="Normal 2 83 3" xfId="3990" xr:uid="{00000000-0005-0000-0000-000064140000}"/>
    <cellStyle name="Normal 2 84" xfId="3991" xr:uid="{00000000-0005-0000-0000-000065140000}"/>
    <cellStyle name="Normal 2 84 2" xfId="3992" xr:uid="{00000000-0005-0000-0000-000066140000}"/>
    <cellStyle name="Normal 2 84 3" xfId="3993" xr:uid="{00000000-0005-0000-0000-000067140000}"/>
    <cellStyle name="Normal 2 85" xfId="3994" xr:uid="{00000000-0005-0000-0000-000068140000}"/>
    <cellStyle name="Normal 2 85 2" xfId="3995" xr:uid="{00000000-0005-0000-0000-000069140000}"/>
    <cellStyle name="Normal 2 85 3" xfId="3996" xr:uid="{00000000-0005-0000-0000-00006A140000}"/>
    <cellStyle name="Normal 2 86" xfId="3997" xr:uid="{00000000-0005-0000-0000-00006B140000}"/>
    <cellStyle name="Normal 2 86 2" xfId="3998" xr:uid="{00000000-0005-0000-0000-00006C140000}"/>
    <cellStyle name="Normal 2 86 3" xfId="3999" xr:uid="{00000000-0005-0000-0000-00006D140000}"/>
    <cellStyle name="Normal 2 87" xfId="4000" xr:uid="{00000000-0005-0000-0000-00006E140000}"/>
    <cellStyle name="Normal 2 87 2" xfId="4001" xr:uid="{00000000-0005-0000-0000-00006F140000}"/>
    <cellStyle name="Normal 2 87 3" xfId="4002" xr:uid="{00000000-0005-0000-0000-000070140000}"/>
    <cellStyle name="Normal 2 88" xfId="4003" xr:uid="{00000000-0005-0000-0000-000071140000}"/>
    <cellStyle name="Normal 2 88 2" xfId="4004" xr:uid="{00000000-0005-0000-0000-000072140000}"/>
    <cellStyle name="Normal 2 88 3" xfId="4005" xr:uid="{00000000-0005-0000-0000-000073140000}"/>
    <cellStyle name="Normal 2 89" xfId="4006" xr:uid="{00000000-0005-0000-0000-000074140000}"/>
    <cellStyle name="Normal 2 89 2" xfId="4007" xr:uid="{00000000-0005-0000-0000-000075140000}"/>
    <cellStyle name="Normal 2 89 3" xfId="4008" xr:uid="{00000000-0005-0000-0000-000076140000}"/>
    <cellStyle name="Normal 2 9" xfId="60" xr:uid="{00000000-0005-0000-0000-000077140000}"/>
    <cellStyle name="Normal 2 9 10" xfId="4009" xr:uid="{00000000-0005-0000-0000-000078140000}"/>
    <cellStyle name="Normal 2 9 10 2" xfId="4010" xr:uid="{00000000-0005-0000-0000-000079140000}"/>
    <cellStyle name="Normal 2 9 10 3" xfId="4011" xr:uid="{00000000-0005-0000-0000-00007A140000}"/>
    <cellStyle name="Normal 2 9 11" xfId="4012" xr:uid="{00000000-0005-0000-0000-00007B140000}"/>
    <cellStyle name="Normal 2 9 11 2" xfId="4013" xr:uid="{00000000-0005-0000-0000-00007C140000}"/>
    <cellStyle name="Normal 2 9 11 3" xfId="4014" xr:uid="{00000000-0005-0000-0000-00007D140000}"/>
    <cellStyle name="Normal 2 9 12" xfId="4015" xr:uid="{00000000-0005-0000-0000-00007E140000}"/>
    <cellStyle name="Normal 2 9 12 2" xfId="4016" xr:uid="{00000000-0005-0000-0000-00007F140000}"/>
    <cellStyle name="Normal 2 9 12 3" xfId="4017" xr:uid="{00000000-0005-0000-0000-000080140000}"/>
    <cellStyle name="Normal 2 9 13" xfId="4018" xr:uid="{00000000-0005-0000-0000-000081140000}"/>
    <cellStyle name="Normal 2 9 13 2" xfId="4019" xr:uid="{00000000-0005-0000-0000-000082140000}"/>
    <cellStyle name="Normal 2 9 13 3" xfId="4020" xr:uid="{00000000-0005-0000-0000-000083140000}"/>
    <cellStyle name="Normal 2 9 14" xfId="4021" xr:uid="{00000000-0005-0000-0000-000084140000}"/>
    <cellStyle name="Normal 2 9 14 2" xfId="4022" xr:uid="{00000000-0005-0000-0000-000085140000}"/>
    <cellStyle name="Normal 2 9 14 3" xfId="4023" xr:uid="{00000000-0005-0000-0000-000086140000}"/>
    <cellStyle name="Normal 2 9 15" xfId="4024" xr:uid="{00000000-0005-0000-0000-000087140000}"/>
    <cellStyle name="Normal 2 9 15 2" xfId="4025" xr:uid="{00000000-0005-0000-0000-000088140000}"/>
    <cellStyle name="Normal 2 9 15 3" xfId="4026" xr:uid="{00000000-0005-0000-0000-000089140000}"/>
    <cellStyle name="Normal 2 9 16" xfId="4027" xr:uid="{00000000-0005-0000-0000-00008A140000}"/>
    <cellStyle name="Normal 2 9 16 2" xfId="4028" xr:uid="{00000000-0005-0000-0000-00008B140000}"/>
    <cellStyle name="Normal 2 9 16 3" xfId="4029" xr:uid="{00000000-0005-0000-0000-00008C140000}"/>
    <cellStyle name="Normal 2 9 17" xfId="4030" xr:uid="{00000000-0005-0000-0000-00008D140000}"/>
    <cellStyle name="Normal 2 9 17 2" xfId="4031" xr:uid="{00000000-0005-0000-0000-00008E140000}"/>
    <cellStyle name="Normal 2 9 17 3" xfId="4032" xr:uid="{00000000-0005-0000-0000-00008F140000}"/>
    <cellStyle name="Normal 2 9 18" xfId="4033" xr:uid="{00000000-0005-0000-0000-000090140000}"/>
    <cellStyle name="Normal 2 9 18 2" xfId="4034" xr:uid="{00000000-0005-0000-0000-000091140000}"/>
    <cellStyle name="Normal 2 9 18 3" xfId="4035" xr:uid="{00000000-0005-0000-0000-000092140000}"/>
    <cellStyle name="Normal 2 9 19" xfId="4036" xr:uid="{00000000-0005-0000-0000-000093140000}"/>
    <cellStyle name="Normal 2 9 19 2" xfId="4037" xr:uid="{00000000-0005-0000-0000-000094140000}"/>
    <cellStyle name="Normal 2 9 19 3" xfId="4038" xr:uid="{00000000-0005-0000-0000-000095140000}"/>
    <cellStyle name="Normal 2 9 2" xfId="4039" xr:uid="{00000000-0005-0000-0000-000096140000}"/>
    <cellStyle name="Normal 2 9 2 2" xfId="4040" xr:uid="{00000000-0005-0000-0000-000097140000}"/>
    <cellStyle name="Normal 2 9 2 3" xfId="4041" xr:uid="{00000000-0005-0000-0000-000098140000}"/>
    <cellStyle name="Normal 2 9 20" xfId="4042" xr:uid="{00000000-0005-0000-0000-000099140000}"/>
    <cellStyle name="Normal 2 9 20 2" xfId="4043" xr:uid="{00000000-0005-0000-0000-00009A140000}"/>
    <cellStyle name="Normal 2 9 20 3" xfId="4044" xr:uid="{00000000-0005-0000-0000-00009B140000}"/>
    <cellStyle name="Normal 2 9 21" xfId="4045" xr:uid="{00000000-0005-0000-0000-00009C140000}"/>
    <cellStyle name="Normal 2 9 21 2" xfId="4046" xr:uid="{00000000-0005-0000-0000-00009D140000}"/>
    <cellStyle name="Normal 2 9 21 3" xfId="4047" xr:uid="{00000000-0005-0000-0000-00009E140000}"/>
    <cellStyle name="Normal 2 9 22" xfId="4048" xr:uid="{00000000-0005-0000-0000-00009F140000}"/>
    <cellStyle name="Normal 2 9 22 2" xfId="4049" xr:uid="{00000000-0005-0000-0000-0000A0140000}"/>
    <cellStyle name="Normal 2 9 22 3" xfId="4050" xr:uid="{00000000-0005-0000-0000-0000A1140000}"/>
    <cellStyle name="Normal 2 9 23" xfId="4051" xr:uid="{00000000-0005-0000-0000-0000A2140000}"/>
    <cellStyle name="Normal 2 9 23 2" xfId="4052" xr:uid="{00000000-0005-0000-0000-0000A3140000}"/>
    <cellStyle name="Normal 2 9 23 3" xfId="4053" xr:uid="{00000000-0005-0000-0000-0000A4140000}"/>
    <cellStyle name="Normal 2 9 24" xfId="4054" xr:uid="{00000000-0005-0000-0000-0000A5140000}"/>
    <cellStyle name="Normal 2 9 25" xfId="4055" xr:uid="{00000000-0005-0000-0000-0000A6140000}"/>
    <cellStyle name="Normal 2 9 26" xfId="10970" xr:uid="{00000000-0005-0000-0000-0000A7140000}"/>
    <cellStyle name="Normal 2 9 26 2" xfId="10971" xr:uid="{00000000-0005-0000-0000-0000A8140000}"/>
    <cellStyle name="Normal 2 9 27" xfId="10972" xr:uid="{00000000-0005-0000-0000-0000A9140000}"/>
    <cellStyle name="Normal 2 9 28" xfId="10277" xr:uid="{00000000-0005-0000-0000-0000AA140000}"/>
    <cellStyle name="Normal 2 9 3" xfId="4056" xr:uid="{00000000-0005-0000-0000-0000AB140000}"/>
    <cellStyle name="Normal 2 9 3 2" xfId="4057" xr:uid="{00000000-0005-0000-0000-0000AC140000}"/>
    <cellStyle name="Normal 2 9 3 3" xfId="4058" xr:uid="{00000000-0005-0000-0000-0000AD140000}"/>
    <cellStyle name="Normal 2 9 4" xfId="4059" xr:uid="{00000000-0005-0000-0000-0000AE140000}"/>
    <cellStyle name="Normal 2 9 4 2" xfId="4060" xr:uid="{00000000-0005-0000-0000-0000AF140000}"/>
    <cellStyle name="Normal 2 9 4 3" xfId="4061" xr:uid="{00000000-0005-0000-0000-0000B0140000}"/>
    <cellStyle name="Normal 2 9 5" xfId="4062" xr:uid="{00000000-0005-0000-0000-0000B1140000}"/>
    <cellStyle name="Normal 2 9 5 2" xfId="4063" xr:uid="{00000000-0005-0000-0000-0000B2140000}"/>
    <cellStyle name="Normal 2 9 5 3" xfId="4064" xr:uid="{00000000-0005-0000-0000-0000B3140000}"/>
    <cellStyle name="Normal 2 9 6" xfId="4065" xr:uid="{00000000-0005-0000-0000-0000B4140000}"/>
    <cellStyle name="Normal 2 9 6 2" xfId="4066" xr:uid="{00000000-0005-0000-0000-0000B5140000}"/>
    <cellStyle name="Normal 2 9 6 3" xfId="4067" xr:uid="{00000000-0005-0000-0000-0000B6140000}"/>
    <cellStyle name="Normal 2 9 7" xfId="4068" xr:uid="{00000000-0005-0000-0000-0000B7140000}"/>
    <cellStyle name="Normal 2 9 7 2" xfId="4069" xr:uid="{00000000-0005-0000-0000-0000B8140000}"/>
    <cellStyle name="Normal 2 9 7 3" xfId="4070" xr:uid="{00000000-0005-0000-0000-0000B9140000}"/>
    <cellStyle name="Normal 2 9 8" xfId="4071" xr:uid="{00000000-0005-0000-0000-0000BA140000}"/>
    <cellStyle name="Normal 2 9 8 2" xfId="4072" xr:uid="{00000000-0005-0000-0000-0000BB140000}"/>
    <cellStyle name="Normal 2 9 8 3" xfId="4073" xr:uid="{00000000-0005-0000-0000-0000BC140000}"/>
    <cellStyle name="Normal 2 9 9" xfId="4074" xr:uid="{00000000-0005-0000-0000-0000BD140000}"/>
    <cellStyle name="Normal 2 9 9 2" xfId="4075" xr:uid="{00000000-0005-0000-0000-0000BE140000}"/>
    <cellStyle name="Normal 2 9 9 3" xfId="4076" xr:uid="{00000000-0005-0000-0000-0000BF140000}"/>
    <cellStyle name="Normal 2 90" xfId="4077" xr:uid="{00000000-0005-0000-0000-0000C0140000}"/>
    <cellStyle name="Normal 2 90 2" xfId="4078" xr:uid="{00000000-0005-0000-0000-0000C1140000}"/>
    <cellStyle name="Normal 2 90 3" xfId="4079" xr:uid="{00000000-0005-0000-0000-0000C2140000}"/>
    <cellStyle name="Normal 2 91" xfId="4080" xr:uid="{00000000-0005-0000-0000-0000C3140000}"/>
    <cellStyle name="Normal 2 91 2" xfId="4081" xr:uid="{00000000-0005-0000-0000-0000C4140000}"/>
    <cellStyle name="Normal 2 91 3" xfId="4082" xr:uid="{00000000-0005-0000-0000-0000C5140000}"/>
    <cellStyle name="Normal 2 92" xfId="4083" xr:uid="{00000000-0005-0000-0000-0000C6140000}"/>
    <cellStyle name="Normal 2 92 2" xfId="4084" xr:uid="{00000000-0005-0000-0000-0000C7140000}"/>
    <cellStyle name="Normal 2 92 3" xfId="4085" xr:uid="{00000000-0005-0000-0000-0000C8140000}"/>
    <cellStyle name="Normal 2 93" xfId="4086" xr:uid="{00000000-0005-0000-0000-0000C9140000}"/>
    <cellStyle name="Normal 2 93 2" xfId="4087" xr:uid="{00000000-0005-0000-0000-0000CA140000}"/>
    <cellStyle name="Normal 2 93 3" xfId="4088" xr:uid="{00000000-0005-0000-0000-0000CB140000}"/>
    <cellStyle name="Normal 2 94" xfId="4089" xr:uid="{00000000-0005-0000-0000-0000CC140000}"/>
    <cellStyle name="Normal 2 94 2" xfId="4090" xr:uid="{00000000-0005-0000-0000-0000CD140000}"/>
    <cellStyle name="Normal 2 94 3" xfId="4091" xr:uid="{00000000-0005-0000-0000-0000CE140000}"/>
    <cellStyle name="Normal 2 95" xfId="4092" xr:uid="{00000000-0005-0000-0000-0000CF140000}"/>
    <cellStyle name="Normal 2 95 2" xfId="4093" xr:uid="{00000000-0005-0000-0000-0000D0140000}"/>
    <cellStyle name="Normal 2 95 3" xfId="4094" xr:uid="{00000000-0005-0000-0000-0000D1140000}"/>
    <cellStyle name="Normal 2 96" xfId="4095" xr:uid="{00000000-0005-0000-0000-0000D2140000}"/>
    <cellStyle name="Normal 2 96 2" xfId="4096" xr:uid="{00000000-0005-0000-0000-0000D3140000}"/>
    <cellStyle name="Normal 2 96 3" xfId="4097" xr:uid="{00000000-0005-0000-0000-0000D4140000}"/>
    <cellStyle name="Normal 2 97" xfId="4098" xr:uid="{00000000-0005-0000-0000-0000D5140000}"/>
    <cellStyle name="Normal 2 97 2" xfId="4099" xr:uid="{00000000-0005-0000-0000-0000D6140000}"/>
    <cellStyle name="Normal 2 97 3" xfId="4100" xr:uid="{00000000-0005-0000-0000-0000D7140000}"/>
    <cellStyle name="Normal 2 98" xfId="4101" xr:uid="{00000000-0005-0000-0000-0000D8140000}"/>
    <cellStyle name="Normal 2 98 2" xfId="4102" xr:uid="{00000000-0005-0000-0000-0000D9140000}"/>
    <cellStyle name="Normal 2 98 3" xfId="4103" xr:uid="{00000000-0005-0000-0000-0000DA140000}"/>
    <cellStyle name="Normal 2 99" xfId="4104" xr:uid="{00000000-0005-0000-0000-0000DB140000}"/>
    <cellStyle name="Normal 2 99 2" xfId="4105" xr:uid="{00000000-0005-0000-0000-0000DC140000}"/>
    <cellStyle name="Normal 2 99 3" xfId="4106" xr:uid="{00000000-0005-0000-0000-0000DD140000}"/>
    <cellStyle name="Normal 2_CostBenefitAnalysis" xfId="10973" xr:uid="{00000000-0005-0000-0000-0000DE140000}"/>
    <cellStyle name="Normal 20" xfId="61" xr:uid="{00000000-0005-0000-0000-0000DF140000}"/>
    <cellStyle name="Normal 20 2" xfId="4107" xr:uid="{00000000-0005-0000-0000-0000E0140000}"/>
    <cellStyle name="Normal 20 3" xfId="4108" xr:uid="{00000000-0005-0000-0000-0000E1140000}"/>
    <cellStyle name="Normal 21" xfId="62" xr:uid="{00000000-0005-0000-0000-0000E2140000}"/>
    <cellStyle name="Normal 21 2" xfId="4109" xr:uid="{00000000-0005-0000-0000-0000E3140000}"/>
    <cellStyle name="Normal 21 3" xfId="4110" xr:uid="{00000000-0005-0000-0000-0000E4140000}"/>
    <cellStyle name="Normal 22" xfId="4111" xr:uid="{00000000-0005-0000-0000-0000E5140000}"/>
    <cellStyle name="Normal 23" xfId="4112" xr:uid="{00000000-0005-0000-0000-0000E6140000}"/>
    <cellStyle name="Normal 24" xfId="7549" xr:uid="{00000000-0005-0000-0000-0000E7140000}"/>
    <cellStyle name="Normal 24 2" xfId="10975" xr:uid="{00000000-0005-0000-0000-0000E8140000}"/>
    <cellStyle name="Normal 24 3" xfId="10974" xr:uid="{00000000-0005-0000-0000-0000E9140000}"/>
    <cellStyle name="Normal 24 4" xfId="11079" xr:uid="{00000000-0005-0000-0000-0000EA140000}"/>
    <cellStyle name="Normal 25" xfId="1" xr:uid="{00000000-0005-0000-0000-0000EB140000}"/>
    <cellStyle name="Normal 25 2" xfId="10723" xr:uid="{00000000-0005-0000-0000-0000EC140000}"/>
    <cellStyle name="Normal 26" xfId="4113" xr:uid="{00000000-0005-0000-0000-0000ED140000}"/>
    <cellStyle name="Normal 27" xfId="7564" xr:uid="{00000000-0005-0000-0000-0000EE140000}"/>
    <cellStyle name="Normal 27 2" xfId="10733" xr:uid="{00000000-0005-0000-0000-0000EF140000}"/>
    <cellStyle name="Normal 28" xfId="10724" xr:uid="{00000000-0005-0000-0000-0000F0140000}"/>
    <cellStyle name="Normal 29" xfId="10736" xr:uid="{00000000-0005-0000-0000-0000F1140000}"/>
    <cellStyle name="Normal 3" xfId="6" xr:uid="{00000000-0005-0000-0000-0000F2140000}"/>
    <cellStyle name="Normal 3 10" xfId="4114" xr:uid="{00000000-0005-0000-0000-0000F3140000}"/>
    <cellStyle name="Normal 3 10 10" xfId="4115" xr:uid="{00000000-0005-0000-0000-0000F4140000}"/>
    <cellStyle name="Normal 3 10 10 2" xfId="4116" xr:uid="{00000000-0005-0000-0000-0000F5140000}"/>
    <cellStyle name="Normal 3 10 10 3" xfId="4117" xr:uid="{00000000-0005-0000-0000-0000F6140000}"/>
    <cellStyle name="Normal 3 10 11" xfId="4118" xr:uid="{00000000-0005-0000-0000-0000F7140000}"/>
    <cellStyle name="Normal 3 10 11 2" xfId="4119" xr:uid="{00000000-0005-0000-0000-0000F8140000}"/>
    <cellStyle name="Normal 3 10 11 3" xfId="4120" xr:uid="{00000000-0005-0000-0000-0000F9140000}"/>
    <cellStyle name="Normal 3 10 12" xfId="4121" xr:uid="{00000000-0005-0000-0000-0000FA140000}"/>
    <cellStyle name="Normal 3 10 12 2" xfId="4122" xr:uid="{00000000-0005-0000-0000-0000FB140000}"/>
    <cellStyle name="Normal 3 10 12 3" xfId="4123" xr:uid="{00000000-0005-0000-0000-0000FC140000}"/>
    <cellStyle name="Normal 3 10 13" xfId="4124" xr:uid="{00000000-0005-0000-0000-0000FD140000}"/>
    <cellStyle name="Normal 3 10 13 2" xfId="4125" xr:uid="{00000000-0005-0000-0000-0000FE140000}"/>
    <cellStyle name="Normal 3 10 13 3" xfId="4126" xr:uid="{00000000-0005-0000-0000-0000FF140000}"/>
    <cellStyle name="Normal 3 10 14" xfId="4127" xr:uid="{00000000-0005-0000-0000-000000150000}"/>
    <cellStyle name="Normal 3 10 14 2" xfId="4128" xr:uid="{00000000-0005-0000-0000-000001150000}"/>
    <cellStyle name="Normal 3 10 14 3" xfId="4129" xr:uid="{00000000-0005-0000-0000-000002150000}"/>
    <cellStyle name="Normal 3 10 15" xfId="4130" xr:uid="{00000000-0005-0000-0000-000003150000}"/>
    <cellStyle name="Normal 3 10 15 2" xfId="4131" xr:uid="{00000000-0005-0000-0000-000004150000}"/>
    <cellStyle name="Normal 3 10 15 3" xfId="4132" xr:uid="{00000000-0005-0000-0000-000005150000}"/>
    <cellStyle name="Normal 3 10 16" xfId="4133" xr:uid="{00000000-0005-0000-0000-000006150000}"/>
    <cellStyle name="Normal 3 10 16 2" xfId="4134" xr:uid="{00000000-0005-0000-0000-000007150000}"/>
    <cellStyle name="Normal 3 10 16 3" xfId="4135" xr:uid="{00000000-0005-0000-0000-000008150000}"/>
    <cellStyle name="Normal 3 10 17" xfId="4136" xr:uid="{00000000-0005-0000-0000-000009150000}"/>
    <cellStyle name="Normal 3 10 17 2" xfId="4137" xr:uid="{00000000-0005-0000-0000-00000A150000}"/>
    <cellStyle name="Normal 3 10 17 3" xfId="4138" xr:uid="{00000000-0005-0000-0000-00000B150000}"/>
    <cellStyle name="Normal 3 10 18" xfId="4139" xr:uid="{00000000-0005-0000-0000-00000C150000}"/>
    <cellStyle name="Normal 3 10 18 2" xfId="4140" xr:uid="{00000000-0005-0000-0000-00000D150000}"/>
    <cellStyle name="Normal 3 10 18 3" xfId="4141" xr:uid="{00000000-0005-0000-0000-00000E150000}"/>
    <cellStyle name="Normal 3 10 19" xfId="4142" xr:uid="{00000000-0005-0000-0000-00000F150000}"/>
    <cellStyle name="Normal 3 10 19 2" xfId="4143" xr:uid="{00000000-0005-0000-0000-000010150000}"/>
    <cellStyle name="Normal 3 10 19 3" xfId="4144" xr:uid="{00000000-0005-0000-0000-000011150000}"/>
    <cellStyle name="Normal 3 10 2" xfId="4145" xr:uid="{00000000-0005-0000-0000-000012150000}"/>
    <cellStyle name="Normal 3 10 2 2" xfId="4146" xr:uid="{00000000-0005-0000-0000-000013150000}"/>
    <cellStyle name="Normal 3 10 2 3" xfId="4147" xr:uid="{00000000-0005-0000-0000-000014150000}"/>
    <cellStyle name="Normal 3 10 20" xfId="4148" xr:uid="{00000000-0005-0000-0000-000015150000}"/>
    <cellStyle name="Normal 3 10 20 2" xfId="4149" xr:uid="{00000000-0005-0000-0000-000016150000}"/>
    <cellStyle name="Normal 3 10 20 3" xfId="4150" xr:uid="{00000000-0005-0000-0000-000017150000}"/>
    <cellStyle name="Normal 3 10 21" xfId="4151" xr:uid="{00000000-0005-0000-0000-000018150000}"/>
    <cellStyle name="Normal 3 10 21 2" xfId="4152" xr:uid="{00000000-0005-0000-0000-000019150000}"/>
    <cellStyle name="Normal 3 10 21 3" xfId="4153" xr:uid="{00000000-0005-0000-0000-00001A150000}"/>
    <cellStyle name="Normal 3 10 22" xfId="4154" xr:uid="{00000000-0005-0000-0000-00001B150000}"/>
    <cellStyle name="Normal 3 10 22 2" xfId="4155" xr:uid="{00000000-0005-0000-0000-00001C150000}"/>
    <cellStyle name="Normal 3 10 22 3" xfId="4156" xr:uid="{00000000-0005-0000-0000-00001D150000}"/>
    <cellStyle name="Normal 3 10 23" xfId="4157" xr:uid="{00000000-0005-0000-0000-00001E150000}"/>
    <cellStyle name="Normal 3 10 23 2" xfId="4158" xr:uid="{00000000-0005-0000-0000-00001F150000}"/>
    <cellStyle name="Normal 3 10 23 3" xfId="4159" xr:uid="{00000000-0005-0000-0000-000020150000}"/>
    <cellStyle name="Normal 3 10 24" xfId="4160" xr:uid="{00000000-0005-0000-0000-000021150000}"/>
    <cellStyle name="Normal 3 10 25" xfId="4161" xr:uid="{00000000-0005-0000-0000-000022150000}"/>
    <cellStyle name="Normal 3 10 3" xfId="4162" xr:uid="{00000000-0005-0000-0000-000023150000}"/>
    <cellStyle name="Normal 3 10 3 2" xfId="4163" xr:uid="{00000000-0005-0000-0000-000024150000}"/>
    <cellStyle name="Normal 3 10 3 3" xfId="4164" xr:uid="{00000000-0005-0000-0000-000025150000}"/>
    <cellStyle name="Normal 3 10 4" xfId="4165" xr:uid="{00000000-0005-0000-0000-000026150000}"/>
    <cellStyle name="Normal 3 10 4 2" xfId="4166" xr:uid="{00000000-0005-0000-0000-000027150000}"/>
    <cellStyle name="Normal 3 10 4 3" xfId="4167" xr:uid="{00000000-0005-0000-0000-000028150000}"/>
    <cellStyle name="Normal 3 10 5" xfId="4168" xr:uid="{00000000-0005-0000-0000-000029150000}"/>
    <cellStyle name="Normal 3 10 5 2" xfId="4169" xr:uid="{00000000-0005-0000-0000-00002A150000}"/>
    <cellStyle name="Normal 3 10 5 3" xfId="4170" xr:uid="{00000000-0005-0000-0000-00002B150000}"/>
    <cellStyle name="Normal 3 10 6" xfId="4171" xr:uid="{00000000-0005-0000-0000-00002C150000}"/>
    <cellStyle name="Normal 3 10 6 2" xfId="4172" xr:uid="{00000000-0005-0000-0000-00002D150000}"/>
    <cellStyle name="Normal 3 10 6 3" xfId="4173" xr:uid="{00000000-0005-0000-0000-00002E150000}"/>
    <cellStyle name="Normal 3 10 7" xfId="4174" xr:uid="{00000000-0005-0000-0000-00002F150000}"/>
    <cellStyle name="Normal 3 10 7 2" xfId="4175" xr:uid="{00000000-0005-0000-0000-000030150000}"/>
    <cellStyle name="Normal 3 10 7 3" xfId="4176" xr:uid="{00000000-0005-0000-0000-000031150000}"/>
    <cellStyle name="Normal 3 10 8" xfId="4177" xr:uid="{00000000-0005-0000-0000-000032150000}"/>
    <cellStyle name="Normal 3 10 8 2" xfId="4178" xr:uid="{00000000-0005-0000-0000-000033150000}"/>
    <cellStyle name="Normal 3 10 8 3" xfId="4179" xr:uid="{00000000-0005-0000-0000-000034150000}"/>
    <cellStyle name="Normal 3 10 9" xfId="4180" xr:uid="{00000000-0005-0000-0000-000035150000}"/>
    <cellStyle name="Normal 3 10 9 2" xfId="4181" xr:uid="{00000000-0005-0000-0000-000036150000}"/>
    <cellStyle name="Normal 3 10 9 3" xfId="4182" xr:uid="{00000000-0005-0000-0000-000037150000}"/>
    <cellStyle name="Normal 3 100" xfId="4183" xr:uid="{00000000-0005-0000-0000-000038150000}"/>
    <cellStyle name="Normal 3 100 2" xfId="4184" xr:uid="{00000000-0005-0000-0000-000039150000}"/>
    <cellStyle name="Normal 3 100 3" xfId="4185" xr:uid="{00000000-0005-0000-0000-00003A150000}"/>
    <cellStyle name="Normal 3 101" xfId="4186" xr:uid="{00000000-0005-0000-0000-00003B150000}"/>
    <cellStyle name="Normal 3 101 2" xfId="4187" xr:uid="{00000000-0005-0000-0000-00003C150000}"/>
    <cellStyle name="Normal 3 101 3" xfId="4188" xr:uid="{00000000-0005-0000-0000-00003D150000}"/>
    <cellStyle name="Normal 3 102" xfId="4189" xr:uid="{00000000-0005-0000-0000-00003E150000}"/>
    <cellStyle name="Normal 3 102 2" xfId="4190" xr:uid="{00000000-0005-0000-0000-00003F150000}"/>
    <cellStyle name="Normal 3 102 3" xfId="4191" xr:uid="{00000000-0005-0000-0000-000040150000}"/>
    <cellStyle name="Normal 3 103" xfId="4192" xr:uid="{00000000-0005-0000-0000-000041150000}"/>
    <cellStyle name="Normal 3 103 2" xfId="4193" xr:uid="{00000000-0005-0000-0000-000042150000}"/>
    <cellStyle name="Normal 3 103 3" xfId="4194" xr:uid="{00000000-0005-0000-0000-000043150000}"/>
    <cellStyle name="Normal 3 104" xfId="4195" xr:uid="{00000000-0005-0000-0000-000044150000}"/>
    <cellStyle name="Normal 3 104 2" xfId="4196" xr:uid="{00000000-0005-0000-0000-000045150000}"/>
    <cellStyle name="Normal 3 104 3" xfId="4197" xr:uid="{00000000-0005-0000-0000-000046150000}"/>
    <cellStyle name="Normal 3 105" xfId="4198" xr:uid="{00000000-0005-0000-0000-000047150000}"/>
    <cellStyle name="Normal 3 105 2" xfId="4199" xr:uid="{00000000-0005-0000-0000-000048150000}"/>
    <cellStyle name="Normal 3 105 3" xfId="4200" xr:uid="{00000000-0005-0000-0000-000049150000}"/>
    <cellStyle name="Normal 3 106" xfId="4201" xr:uid="{00000000-0005-0000-0000-00004A150000}"/>
    <cellStyle name="Normal 3 106 2" xfId="4202" xr:uid="{00000000-0005-0000-0000-00004B150000}"/>
    <cellStyle name="Normal 3 106 3" xfId="4203" xr:uid="{00000000-0005-0000-0000-00004C150000}"/>
    <cellStyle name="Normal 3 107" xfId="4204" xr:uid="{00000000-0005-0000-0000-00004D150000}"/>
    <cellStyle name="Normal 3 107 2" xfId="4205" xr:uid="{00000000-0005-0000-0000-00004E150000}"/>
    <cellStyle name="Normal 3 107 3" xfId="4206" xr:uid="{00000000-0005-0000-0000-00004F150000}"/>
    <cellStyle name="Normal 3 108" xfId="4207" xr:uid="{00000000-0005-0000-0000-000050150000}"/>
    <cellStyle name="Normal 3 108 2" xfId="4208" xr:uid="{00000000-0005-0000-0000-000051150000}"/>
    <cellStyle name="Normal 3 108 3" xfId="4209" xr:uid="{00000000-0005-0000-0000-000052150000}"/>
    <cellStyle name="Normal 3 109" xfId="4210" xr:uid="{00000000-0005-0000-0000-000053150000}"/>
    <cellStyle name="Normal 3 109 2" xfId="4211" xr:uid="{00000000-0005-0000-0000-000054150000}"/>
    <cellStyle name="Normal 3 109 3" xfId="4212" xr:uid="{00000000-0005-0000-0000-000055150000}"/>
    <cellStyle name="Normal 3 11" xfId="4213" xr:uid="{00000000-0005-0000-0000-000056150000}"/>
    <cellStyle name="Normal 3 11 10" xfId="4214" xr:uid="{00000000-0005-0000-0000-000057150000}"/>
    <cellStyle name="Normal 3 11 10 2" xfId="4215" xr:uid="{00000000-0005-0000-0000-000058150000}"/>
    <cellStyle name="Normal 3 11 10 3" xfId="4216" xr:uid="{00000000-0005-0000-0000-000059150000}"/>
    <cellStyle name="Normal 3 11 11" xfId="4217" xr:uid="{00000000-0005-0000-0000-00005A150000}"/>
    <cellStyle name="Normal 3 11 11 2" xfId="4218" xr:uid="{00000000-0005-0000-0000-00005B150000}"/>
    <cellStyle name="Normal 3 11 11 3" xfId="4219" xr:uid="{00000000-0005-0000-0000-00005C150000}"/>
    <cellStyle name="Normal 3 11 12" xfId="4220" xr:uid="{00000000-0005-0000-0000-00005D150000}"/>
    <cellStyle name="Normal 3 11 12 2" xfId="4221" xr:uid="{00000000-0005-0000-0000-00005E150000}"/>
    <cellStyle name="Normal 3 11 12 3" xfId="4222" xr:uid="{00000000-0005-0000-0000-00005F150000}"/>
    <cellStyle name="Normal 3 11 13" xfId="4223" xr:uid="{00000000-0005-0000-0000-000060150000}"/>
    <cellStyle name="Normal 3 11 13 2" xfId="4224" xr:uid="{00000000-0005-0000-0000-000061150000}"/>
    <cellStyle name="Normal 3 11 13 3" xfId="4225" xr:uid="{00000000-0005-0000-0000-000062150000}"/>
    <cellStyle name="Normal 3 11 14" xfId="4226" xr:uid="{00000000-0005-0000-0000-000063150000}"/>
    <cellStyle name="Normal 3 11 14 2" xfId="4227" xr:uid="{00000000-0005-0000-0000-000064150000}"/>
    <cellStyle name="Normal 3 11 14 3" xfId="4228" xr:uid="{00000000-0005-0000-0000-000065150000}"/>
    <cellStyle name="Normal 3 11 15" xfId="4229" xr:uid="{00000000-0005-0000-0000-000066150000}"/>
    <cellStyle name="Normal 3 11 15 2" xfId="4230" xr:uid="{00000000-0005-0000-0000-000067150000}"/>
    <cellStyle name="Normal 3 11 15 3" xfId="4231" xr:uid="{00000000-0005-0000-0000-000068150000}"/>
    <cellStyle name="Normal 3 11 16" xfId="4232" xr:uid="{00000000-0005-0000-0000-000069150000}"/>
    <cellStyle name="Normal 3 11 16 2" xfId="4233" xr:uid="{00000000-0005-0000-0000-00006A150000}"/>
    <cellStyle name="Normal 3 11 16 3" xfId="4234" xr:uid="{00000000-0005-0000-0000-00006B150000}"/>
    <cellStyle name="Normal 3 11 17" xfId="4235" xr:uid="{00000000-0005-0000-0000-00006C150000}"/>
    <cellStyle name="Normal 3 11 17 2" xfId="4236" xr:uid="{00000000-0005-0000-0000-00006D150000}"/>
    <cellStyle name="Normal 3 11 17 3" xfId="4237" xr:uid="{00000000-0005-0000-0000-00006E150000}"/>
    <cellStyle name="Normal 3 11 18" xfId="4238" xr:uid="{00000000-0005-0000-0000-00006F150000}"/>
    <cellStyle name="Normal 3 11 18 2" xfId="4239" xr:uid="{00000000-0005-0000-0000-000070150000}"/>
    <cellStyle name="Normal 3 11 18 3" xfId="4240" xr:uid="{00000000-0005-0000-0000-000071150000}"/>
    <cellStyle name="Normal 3 11 19" xfId="4241" xr:uid="{00000000-0005-0000-0000-000072150000}"/>
    <cellStyle name="Normal 3 11 19 2" xfId="4242" xr:uid="{00000000-0005-0000-0000-000073150000}"/>
    <cellStyle name="Normal 3 11 19 3" xfId="4243" xr:uid="{00000000-0005-0000-0000-000074150000}"/>
    <cellStyle name="Normal 3 11 2" xfId="4244" xr:uid="{00000000-0005-0000-0000-000075150000}"/>
    <cellStyle name="Normal 3 11 2 2" xfId="4245" xr:uid="{00000000-0005-0000-0000-000076150000}"/>
    <cellStyle name="Normal 3 11 2 3" xfId="4246" xr:uid="{00000000-0005-0000-0000-000077150000}"/>
    <cellStyle name="Normal 3 11 20" xfId="4247" xr:uid="{00000000-0005-0000-0000-000078150000}"/>
    <cellStyle name="Normal 3 11 20 2" xfId="4248" xr:uid="{00000000-0005-0000-0000-000079150000}"/>
    <cellStyle name="Normal 3 11 20 3" xfId="4249" xr:uid="{00000000-0005-0000-0000-00007A150000}"/>
    <cellStyle name="Normal 3 11 21" xfId="4250" xr:uid="{00000000-0005-0000-0000-00007B150000}"/>
    <cellStyle name="Normal 3 11 21 2" xfId="4251" xr:uid="{00000000-0005-0000-0000-00007C150000}"/>
    <cellStyle name="Normal 3 11 21 3" xfId="4252" xr:uid="{00000000-0005-0000-0000-00007D150000}"/>
    <cellStyle name="Normal 3 11 22" xfId="4253" xr:uid="{00000000-0005-0000-0000-00007E150000}"/>
    <cellStyle name="Normal 3 11 22 2" xfId="4254" xr:uid="{00000000-0005-0000-0000-00007F150000}"/>
    <cellStyle name="Normal 3 11 22 3" xfId="4255" xr:uid="{00000000-0005-0000-0000-000080150000}"/>
    <cellStyle name="Normal 3 11 23" xfId="4256" xr:uid="{00000000-0005-0000-0000-000081150000}"/>
    <cellStyle name="Normal 3 11 23 2" xfId="4257" xr:uid="{00000000-0005-0000-0000-000082150000}"/>
    <cellStyle name="Normal 3 11 23 3" xfId="4258" xr:uid="{00000000-0005-0000-0000-000083150000}"/>
    <cellStyle name="Normal 3 11 24" xfId="4259" xr:uid="{00000000-0005-0000-0000-000084150000}"/>
    <cellStyle name="Normal 3 11 25" xfId="4260" xr:uid="{00000000-0005-0000-0000-000085150000}"/>
    <cellStyle name="Normal 3 11 3" xfId="4261" xr:uid="{00000000-0005-0000-0000-000086150000}"/>
    <cellStyle name="Normal 3 11 3 2" xfId="4262" xr:uid="{00000000-0005-0000-0000-000087150000}"/>
    <cellStyle name="Normal 3 11 3 3" xfId="4263" xr:uid="{00000000-0005-0000-0000-000088150000}"/>
    <cellStyle name="Normal 3 11 4" xfId="4264" xr:uid="{00000000-0005-0000-0000-000089150000}"/>
    <cellStyle name="Normal 3 11 4 2" xfId="4265" xr:uid="{00000000-0005-0000-0000-00008A150000}"/>
    <cellStyle name="Normal 3 11 4 3" xfId="4266" xr:uid="{00000000-0005-0000-0000-00008B150000}"/>
    <cellStyle name="Normal 3 11 5" xfId="4267" xr:uid="{00000000-0005-0000-0000-00008C150000}"/>
    <cellStyle name="Normal 3 11 5 2" xfId="4268" xr:uid="{00000000-0005-0000-0000-00008D150000}"/>
    <cellStyle name="Normal 3 11 5 3" xfId="4269" xr:uid="{00000000-0005-0000-0000-00008E150000}"/>
    <cellStyle name="Normal 3 11 6" xfId="4270" xr:uid="{00000000-0005-0000-0000-00008F150000}"/>
    <cellStyle name="Normal 3 11 6 2" xfId="4271" xr:uid="{00000000-0005-0000-0000-000090150000}"/>
    <cellStyle name="Normal 3 11 6 3" xfId="4272" xr:uid="{00000000-0005-0000-0000-000091150000}"/>
    <cellStyle name="Normal 3 11 7" xfId="4273" xr:uid="{00000000-0005-0000-0000-000092150000}"/>
    <cellStyle name="Normal 3 11 7 2" xfId="4274" xr:uid="{00000000-0005-0000-0000-000093150000}"/>
    <cellStyle name="Normal 3 11 7 3" xfId="4275" xr:uid="{00000000-0005-0000-0000-000094150000}"/>
    <cellStyle name="Normal 3 11 8" xfId="4276" xr:uid="{00000000-0005-0000-0000-000095150000}"/>
    <cellStyle name="Normal 3 11 8 2" xfId="4277" xr:uid="{00000000-0005-0000-0000-000096150000}"/>
    <cellStyle name="Normal 3 11 8 3" xfId="4278" xr:uid="{00000000-0005-0000-0000-000097150000}"/>
    <cellStyle name="Normal 3 11 9" xfId="4279" xr:uid="{00000000-0005-0000-0000-000098150000}"/>
    <cellStyle name="Normal 3 11 9 2" xfId="4280" xr:uid="{00000000-0005-0000-0000-000099150000}"/>
    <cellStyle name="Normal 3 11 9 3" xfId="4281" xr:uid="{00000000-0005-0000-0000-00009A150000}"/>
    <cellStyle name="Normal 3 110" xfId="4282" xr:uid="{00000000-0005-0000-0000-00009B150000}"/>
    <cellStyle name="Normal 3 110 2" xfId="4283" xr:uid="{00000000-0005-0000-0000-00009C150000}"/>
    <cellStyle name="Normal 3 110 3" xfId="4284" xr:uid="{00000000-0005-0000-0000-00009D150000}"/>
    <cellStyle name="Normal 3 111" xfId="4285" xr:uid="{00000000-0005-0000-0000-00009E150000}"/>
    <cellStyle name="Normal 3 111 2" xfId="4286" xr:uid="{00000000-0005-0000-0000-00009F150000}"/>
    <cellStyle name="Normal 3 111 3" xfId="4287" xr:uid="{00000000-0005-0000-0000-0000A0150000}"/>
    <cellStyle name="Normal 3 112" xfId="4288" xr:uid="{00000000-0005-0000-0000-0000A1150000}"/>
    <cellStyle name="Normal 3 112 2" xfId="4289" xr:uid="{00000000-0005-0000-0000-0000A2150000}"/>
    <cellStyle name="Normal 3 112 3" xfId="4290" xr:uid="{00000000-0005-0000-0000-0000A3150000}"/>
    <cellStyle name="Normal 3 113" xfId="4291" xr:uid="{00000000-0005-0000-0000-0000A4150000}"/>
    <cellStyle name="Normal 3 113 2" xfId="4292" xr:uid="{00000000-0005-0000-0000-0000A5150000}"/>
    <cellStyle name="Normal 3 113 3" xfId="4293" xr:uid="{00000000-0005-0000-0000-0000A6150000}"/>
    <cellStyle name="Normal 3 114" xfId="4294" xr:uid="{00000000-0005-0000-0000-0000A7150000}"/>
    <cellStyle name="Normal 3 114 2" xfId="4295" xr:uid="{00000000-0005-0000-0000-0000A8150000}"/>
    <cellStyle name="Normal 3 114 3" xfId="4296" xr:uid="{00000000-0005-0000-0000-0000A9150000}"/>
    <cellStyle name="Normal 3 115" xfId="4297" xr:uid="{00000000-0005-0000-0000-0000AA150000}"/>
    <cellStyle name="Normal 3 115 2" xfId="4298" xr:uid="{00000000-0005-0000-0000-0000AB150000}"/>
    <cellStyle name="Normal 3 115 3" xfId="4299" xr:uid="{00000000-0005-0000-0000-0000AC150000}"/>
    <cellStyle name="Normal 3 116" xfId="4300" xr:uid="{00000000-0005-0000-0000-0000AD150000}"/>
    <cellStyle name="Normal 3 116 2" xfId="4301" xr:uid="{00000000-0005-0000-0000-0000AE150000}"/>
    <cellStyle name="Normal 3 116 3" xfId="4302" xr:uid="{00000000-0005-0000-0000-0000AF150000}"/>
    <cellStyle name="Normal 3 117" xfId="4303" xr:uid="{00000000-0005-0000-0000-0000B0150000}"/>
    <cellStyle name="Normal 3 117 2" xfId="4304" xr:uid="{00000000-0005-0000-0000-0000B1150000}"/>
    <cellStyle name="Normal 3 117 3" xfId="4305" xr:uid="{00000000-0005-0000-0000-0000B2150000}"/>
    <cellStyle name="Normal 3 118" xfId="4306" xr:uid="{00000000-0005-0000-0000-0000B3150000}"/>
    <cellStyle name="Normal 3 118 2" xfId="4307" xr:uid="{00000000-0005-0000-0000-0000B4150000}"/>
    <cellStyle name="Normal 3 118 3" xfId="4308" xr:uid="{00000000-0005-0000-0000-0000B5150000}"/>
    <cellStyle name="Normal 3 119" xfId="4309" xr:uid="{00000000-0005-0000-0000-0000B6150000}"/>
    <cellStyle name="Normal 3 119 2" xfId="4310" xr:uid="{00000000-0005-0000-0000-0000B7150000}"/>
    <cellStyle name="Normal 3 119 3" xfId="4311" xr:uid="{00000000-0005-0000-0000-0000B8150000}"/>
    <cellStyle name="Normal 3 12" xfId="4312" xr:uid="{00000000-0005-0000-0000-0000B9150000}"/>
    <cellStyle name="Normal 3 12 10" xfId="4313" xr:uid="{00000000-0005-0000-0000-0000BA150000}"/>
    <cellStyle name="Normal 3 12 10 2" xfId="4314" xr:uid="{00000000-0005-0000-0000-0000BB150000}"/>
    <cellStyle name="Normal 3 12 10 3" xfId="4315" xr:uid="{00000000-0005-0000-0000-0000BC150000}"/>
    <cellStyle name="Normal 3 12 11" xfId="4316" xr:uid="{00000000-0005-0000-0000-0000BD150000}"/>
    <cellStyle name="Normal 3 12 11 2" xfId="4317" xr:uid="{00000000-0005-0000-0000-0000BE150000}"/>
    <cellStyle name="Normal 3 12 11 3" xfId="4318" xr:uid="{00000000-0005-0000-0000-0000BF150000}"/>
    <cellStyle name="Normal 3 12 12" xfId="4319" xr:uid="{00000000-0005-0000-0000-0000C0150000}"/>
    <cellStyle name="Normal 3 12 12 2" xfId="4320" xr:uid="{00000000-0005-0000-0000-0000C1150000}"/>
    <cellStyle name="Normal 3 12 12 3" xfId="4321" xr:uid="{00000000-0005-0000-0000-0000C2150000}"/>
    <cellStyle name="Normal 3 12 13" xfId="4322" xr:uid="{00000000-0005-0000-0000-0000C3150000}"/>
    <cellStyle name="Normal 3 12 13 2" xfId="4323" xr:uid="{00000000-0005-0000-0000-0000C4150000}"/>
    <cellStyle name="Normal 3 12 13 3" xfId="4324" xr:uid="{00000000-0005-0000-0000-0000C5150000}"/>
    <cellStyle name="Normal 3 12 14" xfId="4325" xr:uid="{00000000-0005-0000-0000-0000C6150000}"/>
    <cellStyle name="Normal 3 12 14 2" xfId="4326" xr:uid="{00000000-0005-0000-0000-0000C7150000}"/>
    <cellStyle name="Normal 3 12 14 3" xfId="4327" xr:uid="{00000000-0005-0000-0000-0000C8150000}"/>
    <cellStyle name="Normal 3 12 15" xfId="4328" xr:uid="{00000000-0005-0000-0000-0000C9150000}"/>
    <cellStyle name="Normal 3 12 15 2" xfId="4329" xr:uid="{00000000-0005-0000-0000-0000CA150000}"/>
    <cellStyle name="Normal 3 12 15 3" xfId="4330" xr:uid="{00000000-0005-0000-0000-0000CB150000}"/>
    <cellStyle name="Normal 3 12 16" xfId="4331" xr:uid="{00000000-0005-0000-0000-0000CC150000}"/>
    <cellStyle name="Normal 3 12 16 2" xfId="4332" xr:uid="{00000000-0005-0000-0000-0000CD150000}"/>
    <cellStyle name="Normal 3 12 16 3" xfId="4333" xr:uid="{00000000-0005-0000-0000-0000CE150000}"/>
    <cellStyle name="Normal 3 12 17" xfId="4334" xr:uid="{00000000-0005-0000-0000-0000CF150000}"/>
    <cellStyle name="Normal 3 12 17 2" xfId="4335" xr:uid="{00000000-0005-0000-0000-0000D0150000}"/>
    <cellStyle name="Normal 3 12 17 3" xfId="4336" xr:uid="{00000000-0005-0000-0000-0000D1150000}"/>
    <cellStyle name="Normal 3 12 18" xfId="4337" xr:uid="{00000000-0005-0000-0000-0000D2150000}"/>
    <cellStyle name="Normal 3 12 18 2" xfId="4338" xr:uid="{00000000-0005-0000-0000-0000D3150000}"/>
    <cellStyle name="Normal 3 12 18 3" xfId="4339" xr:uid="{00000000-0005-0000-0000-0000D4150000}"/>
    <cellStyle name="Normal 3 12 19" xfId="4340" xr:uid="{00000000-0005-0000-0000-0000D5150000}"/>
    <cellStyle name="Normal 3 12 19 2" xfId="4341" xr:uid="{00000000-0005-0000-0000-0000D6150000}"/>
    <cellStyle name="Normal 3 12 19 3" xfId="4342" xr:uid="{00000000-0005-0000-0000-0000D7150000}"/>
    <cellStyle name="Normal 3 12 2" xfId="4343" xr:uid="{00000000-0005-0000-0000-0000D8150000}"/>
    <cellStyle name="Normal 3 12 2 2" xfId="4344" xr:uid="{00000000-0005-0000-0000-0000D9150000}"/>
    <cellStyle name="Normal 3 12 2 3" xfId="4345" xr:uid="{00000000-0005-0000-0000-0000DA150000}"/>
    <cellStyle name="Normal 3 12 20" xfId="4346" xr:uid="{00000000-0005-0000-0000-0000DB150000}"/>
    <cellStyle name="Normal 3 12 20 2" xfId="4347" xr:uid="{00000000-0005-0000-0000-0000DC150000}"/>
    <cellStyle name="Normal 3 12 20 3" xfId="4348" xr:uid="{00000000-0005-0000-0000-0000DD150000}"/>
    <cellStyle name="Normal 3 12 21" xfId="4349" xr:uid="{00000000-0005-0000-0000-0000DE150000}"/>
    <cellStyle name="Normal 3 12 21 2" xfId="4350" xr:uid="{00000000-0005-0000-0000-0000DF150000}"/>
    <cellStyle name="Normal 3 12 21 3" xfId="4351" xr:uid="{00000000-0005-0000-0000-0000E0150000}"/>
    <cellStyle name="Normal 3 12 22" xfId="4352" xr:uid="{00000000-0005-0000-0000-0000E1150000}"/>
    <cellStyle name="Normal 3 12 22 2" xfId="4353" xr:uid="{00000000-0005-0000-0000-0000E2150000}"/>
    <cellStyle name="Normal 3 12 22 3" xfId="4354" xr:uid="{00000000-0005-0000-0000-0000E3150000}"/>
    <cellStyle name="Normal 3 12 23" xfId="4355" xr:uid="{00000000-0005-0000-0000-0000E4150000}"/>
    <cellStyle name="Normal 3 12 23 2" xfId="4356" xr:uid="{00000000-0005-0000-0000-0000E5150000}"/>
    <cellStyle name="Normal 3 12 23 3" xfId="4357" xr:uid="{00000000-0005-0000-0000-0000E6150000}"/>
    <cellStyle name="Normal 3 12 24" xfId="4358" xr:uid="{00000000-0005-0000-0000-0000E7150000}"/>
    <cellStyle name="Normal 3 12 25" xfId="4359" xr:uid="{00000000-0005-0000-0000-0000E8150000}"/>
    <cellStyle name="Normal 3 12 3" xfId="4360" xr:uid="{00000000-0005-0000-0000-0000E9150000}"/>
    <cellStyle name="Normal 3 12 3 2" xfId="4361" xr:uid="{00000000-0005-0000-0000-0000EA150000}"/>
    <cellStyle name="Normal 3 12 3 3" xfId="4362" xr:uid="{00000000-0005-0000-0000-0000EB150000}"/>
    <cellStyle name="Normal 3 12 4" xfId="4363" xr:uid="{00000000-0005-0000-0000-0000EC150000}"/>
    <cellStyle name="Normal 3 12 4 2" xfId="4364" xr:uid="{00000000-0005-0000-0000-0000ED150000}"/>
    <cellStyle name="Normal 3 12 4 3" xfId="4365" xr:uid="{00000000-0005-0000-0000-0000EE150000}"/>
    <cellStyle name="Normal 3 12 5" xfId="4366" xr:uid="{00000000-0005-0000-0000-0000EF150000}"/>
    <cellStyle name="Normal 3 12 5 2" xfId="4367" xr:uid="{00000000-0005-0000-0000-0000F0150000}"/>
    <cellStyle name="Normal 3 12 5 3" xfId="4368" xr:uid="{00000000-0005-0000-0000-0000F1150000}"/>
    <cellStyle name="Normal 3 12 6" xfId="4369" xr:uid="{00000000-0005-0000-0000-0000F2150000}"/>
    <cellStyle name="Normal 3 12 6 2" xfId="4370" xr:uid="{00000000-0005-0000-0000-0000F3150000}"/>
    <cellStyle name="Normal 3 12 6 3" xfId="4371" xr:uid="{00000000-0005-0000-0000-0000F4150000}"/>
    <cellStyle name="Normal 3 12 7" xfId="4372" xr:uid="{00000000-0005-0000-0000-0000F5150000}"/>
    <cellStyle name="Normal 3 12 7 2" xfId="4373" xr:uid="{00000000-0005-0000-0000-0000F6150000}"/>
    <cellStyle name="Normal 3 12 7 3" xfId="4374" xr:uid="{00000000-0005-0000-0000-0000F7150000}"/>
    <cellStyle name="Normal 3 12 8" xfId="4375" xr:uid="{00000000-0005-0000-0000-0000F8150000}"/>
    <cellStyle name="Normal 3 12 8 2" xfId="4376" xr:uid="{00000000-0005-0000-0000-0000F9150000}"/>
    <cellStyle name="Normal 3 12 8 3" xfId="4377" xr:uid="{00000000-0005-0000-0000-0000FA150000}"/>
    <cellStyle name="Normal 3 12 9" xfId="4378" xr:uid="{00000000-0005-0000-0000-0000FB150000}"/>
    <cellStyle name="Normal 3 12 9 2" xfId="4379" xr:uid="{00000000-0005-0000-0000-0000FC150000}"/>
    <cellStyle name="Normal 3 12 9 3" xfId="4380" xr:uid="{00000000-0005-0000-0000-0000FD150000}"/>
    <cellStyle name="Normal 3 120" xfId="4381" xr:uid="{00000000-0005-0000-0000-0000FE150000}"/>
    <cellStyle name="Normal 3 120 2" xfId="4382" xr:uid="{00000000-0005-0000-0000-0000FF150000}"/>
    <cellStyle name="Normal 3 120 3" xfId="4383" xr:uid="{00000000-0005-0000-0000-000000160000}"/>
    <cellStyle name="Normal 3 121" xfId="4384" xr:uid="{00000000-0005-0000-0000-000001160000}"/>
    <cellStyle name="Normal 3 121 2" xfId="4385" xr:uid="{00000000-0005-0000-0000-000002160000}"/>
    <cellStyle name="Normal 3 121 3" xfId="4386" xr:uid="{00000000-0005-0000-0000-000003160000}"/>
    <cellStyle name="Normal 3 122" xfId="4387" xr:uid="{00000000-0005-0000-0000-000004160000}"/>
    <cellStyle name="Normal 3 122 2" xfId="4388" xr:uid="{00000000-0005-0000-0000-000005160000}"/>
    <cellStyle name="Normal 3 122 3" xfId="4389" xr:uid="{00000000-0005-0000-0000-000006160000}"/>
    <cellStyle name="Normal 3 123" xfId="4390" xr:uid="{00000000-0005-0000-0000-000007160000}"/>
    <cellStyle name="Normal 3 123 2" xfId="4391" xr:uid="{00000000-0005-0000-0000-000008160000}"/>
    <cellStyle name="Normal 3 123 3" xfId="4392" xr:uid="{00000000-0005-0000-0000-000009160000}"/>
    <cellStyle name="Normal 3 124" xfId="4393" xr:uid="{00000000-0005-0000-0000-00000A160000}"/>
    <cellStyle name="Normal 3 124 2" xfId="4394" xr:uid="{00000000-0005-0000-0000-00000B160000}"/>
    <cellStyle name="Normal 3 124 3" xfId="4395" xr:uid="{00000000-0005-0000-0000-00000C160000}"/>
    <cellStyle name="Normal 3 125" xfId="4396" xr:uid="{00000000-0005-0000-0000-00000D160000}"/>
    <cellStyle name="Normal 3 125 2" xfId="4397" xr:uid="{00000000-0005-0000-0000-00000E160000}"/>
    <cellStyle name="Normal 3 125 3" xfId="4398" xr:uid="{00000000-0005-0000-0000-00000F160000}"/>
    <cellStyle name="Normal 3 126" xfId="4399" xr:uid="{00000000-0005-0000-0000-000010160000}"/>
    <cellStyle name="Normal 3 126 2" xfId="4400" xr:uid="{00000000-0005-0000-0000-000011160000}"/>
    <cellStyle name="Normal 3 126 3" xfId="4401" xr:uid="{00000000-0005-0000-0000-000012160000}"/>
    <cellStyle name="Normal 3 127" xfId="4402" xr:uid="{00000000-0005-0000-0000-000013160000}"/>
    <cellStyle name="Normal 3 127 2" xfId="4403" xr:uid="{00000000-0005-0000-0000-000014160000}"/>
    <cellStyle name="Normal 3 127 3" xfId="4404" xr:uid="{00000000-0005-0000-0000-000015160000}"/>
    <cellStyle name="Normal 3 128" xfId="4405" xr:uid="{00000000-0005-0000-0000-000016160000}"/>
    <cellStyle name="Normal 3 128 2" xfId="4406" xr:uid="{00000000-0005-0000-0000-000017160000}"/>
    <cellStyle name="Normal 3 128 3" xfId="4407" xr:uid="{00000000-0005-0000-0000-000018160000}"/>
    <cellStyle name="Normal 3 129" xfId="4408" xr:uid="{00000000-0005-0000-0000-000019160000}"/>
    <cellStyle name="Normal 3 129 2" xfId="4409" xr:uid="{00000000-0005-0000-0000-00001A160000}"/>
    <cellStyle name="Normal 3 129 3" xfId="4410" xr:uid="{00000000-0005-0000-0000-00001B160000}"/>
    <cellStyle name="Normal 3 13" xfId="4411" xr:uid="{00000000-0005-0000-0000-00001C160000}"/>
    <cellStyle name="Normal 3 13 10" xfId="4412" xr:uid="{00000000-0005-0000-0000-00001D160000}"/>
    <cellStyle name="Normal 3 13 10 2" xfId="4413" xr:uid="{00000000-0005-0000-0000-00001E160000}"/>
    <cellStyle name="Normal 3 13 10 3" xfId="4414" xr:uid="{00000000-0005-0000-0000-00001F160000}"/>
    <cellStyle name="Normal 3 13 11" xfId="4415" xr:uid="{00000000-0005-0000-0000-000020160000}"/>
    <cellStyle name="Normal 3 13 11 2" xfId="4416" xr:uid="{00000000-0005-0000-0000-000021160000}"/>
    <cellStyle name="Normal 3 13 11 3" xfId="4417" xr:uid="{00000000-0005-0000-0000-000022160000}"/>
    <cellStyle name="Normal 3 13 12" xfId="4418" xr:uid="{00000000-0005-0000-0000-000023160000}"/>
    <cellStyle name="Normal 3 13 12 2" xfId="4419" xr:uid="{00000000-0005-0000-0000-000024160000}"/>
    <cellStyle name="Normal 3 13 12 3" xfId="4420" xr:uid="{00000000-0005-0000-0000-000025160000}"/>
    <cellStyle name="Normal 3 13 13" xfId="4421" xr:uid="{00000000-0005-0000-0000-000026160000}"/>
    <cellStyle name="Normal 3 13 13 2" xfId="4422" xr:uid="{00000000-0005-0000-0000-000027160000}"/>
    <cellStyle name="Normal 3 13 13 3" xfId="4423" xr:uid="{00000000-0005-0000-0000-000028160000}"/>
    <cellStyle name="Normal 3 13 14" xfId="4424" xr:uid="{00000000-0005-0000-0000-000029160000}"/>
    <cellStyle name="Normal 3 13 14 2" xfId="4425" xr:uid="{00000000-0005-0000-0000-00002A160000}"/>
    <cellStyle name="Normal 3 13 14 3" xfId="4426" xr:uid="{00000000-0005-0000-0000-00002B160000}"/>
    <cellStyle name="Normal 3 13 15" xfId="4427" xr:uid="{00000000-0005-0000-0000-00002C160000}"/>
    <cellStyle name="Normal 3 13 15 2" xfId="4428" xr:uid="{00000000-0005-0000-0000-00002D160000}"/>
    <cellStyle name="Normal 3 13 15 3" xfId="4429" xr:uid="{00000000-0005-0000-0000-00002E160000}"/>
    <cellStyle name="Normal 3 13 16" xfId="4430" xr:uid="{00000000-0005-0000-0000-00002F160000}"/>
    <cellStyle name="Normal 3 13 16 2" xfId="4431" xr:uid="{00000000-0005-0000-0000-000030160000}"/>
    <cellStyle name="Normal 3 13 16 3" xfId="4432" xr:uid="{00000000-0005-0000-0000-000031160000}"/>
    <cellStyle name="Normal 3 13 17" xfId="4433" xr:uid="{00000000-0005-0000-0000-000032160000}"/>
    <cellStyle name="Normal 3 13 17 2" xfId="4434" xr:uid="{00000000-0005-0000-0000-000033160000}"/>
    <cellStyle name="Normal 3 13 17 3" xfId="4435" xr:uid="{00000000-0005-0000-0000-000034160000}"/>
    <cellStyle name="Normal 3 13 18" xfId="4436" xr:uid="{00000000-0005-0000-0000-000035160000}"/>
    <cellStyle name="Normal 3 13 18 2" xfId="4437" xr:uid="{00000000-0005-0000-0000-000036160000}"/>
    <cellStyle name="Normal 3 13 18 3" xfId="4438" xr:uid="{00000000-0005-0000-0000-000037160000}"/>
    <cellStyle name="Normal 3 13 19" xfId="4439" xr:uid="{00000000-0005-0000-0000-000038160000}"/>
    <cellStyle name="Normal 3 13 19 2" xfId="4440" xr:uid="{00000000-0005-0000-0000-000039160000}"/>
    <cellStyle name="Normal 3 13 19 3" xfId="4441" xr:uid="{00000000-0005-0000-0000-00003A160000}"/>
    <cellStyle name="Normal 3 13 2" xfId="4442" xr:uid="{00000000-0005-0000-0000-00003B160000}"/>
    <cellStyle name="Normal 3 13 2 2" xfId="4443" xr:uid="{00000000-0005-0000-0000-00003C160000}"/>
    <cellStyle name="Normal 3 13 2 3" xfId="4444" xr:uid="{00000000-0005-0000-0000-00003D160000}"/>
    <cellStyle name="Normal 3 13 20" xfId="4445" xr:uid="{00000000-0005-0000-0000-00003E160000}"/>
    <cellStyle name="Normal 3 13 20 2" xfId="4446" xr:uid="{00000000-0005-0000-0000-00003F160000}"/>
    <cellStyle name="Normal 3 13 20 3" xfId="4447" xr:uid="{00000000-0005-0000-0000-000040160000}"/>
    <cellStyle name="Normal 3 13 21" xfId="4448" xr:uid="{00000000-0005-0000-0000-000041160000}"/>
    <cellStyle name="Normal 3 13 21 2" xfId="4449" xr:uid="{00000000-0005-0000-0000-000042160000}"/>
    <cellStyle name="Normal 3 13 21 3" xfId="4450" xr:uid="{00000000-0005-0000-0000-000043160000}"/>
    <cellStyle name="Normal 3 13 22" xfId="4451" xr:uid="{00000000-0005-0000-0000-000044160000}"/>
    <cellStyle name="Normal 3 13 22 2" xfId="4452" xr:uid="{00000000-0005-0000-0000-000045160000}"/>
    <cellStyle name="Normal 3 13 22 3" xfId="4453" xr:uid="{00000000-0005-0000-0000-000046160000}"/>
    <cellStyle name="Normal 3 13 23" xfId="4454" xr:uid="{00000000-0005-0000-0000-000047160000}"/>
    <cellStyle name="Normal 3 13 23 2" xfId="4455" xr:uid="{00000000-0005-0000-0000-000048160000}"/>
    <cellStyle name="Normal 3 13 23 3" xfId="4456" xr:uid="{00000000-0005-0000-0000-000049160000}"/>
    <cellStyle name="Normal 3 13 24" xfId="4457" xr:uid="{00000000-0005-0000-0000-00004A160000}"/>
    <cellStyle name="Normal 3 13 25" xfId="4458" xr:uid="{00000000-0005-0000-0000-00004B160000}"/>
    <cellStyle name="Normal 3 13 3" xfId="4459" xr:uid="{00000000-0005-0000-0000-00004C160000}"/>
    <cellStyle name="Normal 3 13 3 2" xfId="4460" xr:uid="{00000000-0005-0000-0000-00004D160000}"/>
    <cellStyle name="Normal 3 13 3 3" xfId="4461" xr:uid="{00000000-0005-0000-0000-00004E160000}"/>
    <cellStyle name="Normal 3 13 4" xfId="4462" xr:uid="{00000000-0005-0000-0000-00004F160000}"/>
    <cellStyle name="Normal 3 13 4 2" xfId="4463" xr:uid="{00000000-0005-0000-0000-000050160000}"/>
    <cellStyle name="Normal 3 13 4 3" xfId="4464" xr:uid="{00000000-0005-0000-0000-000051160000}"/>
    <cellStyle name="Normal 3 13 5" xfId="4465" xr:uid="{00000000-0005-0000-0000-000052160000}"/>
    <cellStyle name="Normal 3 13 5 2" xfId="4466" xr:uid="{00000000-0005-0000-0000-000053160000}"/>
    <cellStyle name="Normal 3 13 5 3" xfId="4467" xr:uid="{00000000-0005-0000-0000-000054160000}"/>
    <cellStyle name="Normal 3 13 6" xfId="4468" xr:uid="{00000000-0005-0000-0000-000055160000}"/>
    <cellStyle name="Normal 3 13 6 2" xfId="4469" xr:uid="{00000000-0005-0000-0000-000056160000}"/>
    <cellStyle name="Normal 3 13 6 3" xfId="4470" xr:uid="{00000000-0005-0000-0000-000057160000}"/>
    <cellStyle name="Normal 3 13 7" xfId="4471" xr:uid="{00000000-0005-0000-0000-000058160000}"/>
    <cellStyle name="Normal 3 13 7 2" xfId="4472" xr:uid="{00000000-0005-0000-0000-000059160000}"/>
    <cellStyle name="Normal 3 13 7 3" xfId="4473" xr:uid="{00000000-0005-0000-0000-00005A160000}"/>
    <cellStyle name="Normal 3 13 8" xfId="4474" xr:uid="{00000000-0005-0000-0000-00005B160000}"/>
    <cellStyle name="Normal 3 13 8 2" xfId="4475" xr:uid="{00000000-0005-0000-0000-00005C160000}"/>
    <cellStyle name="Normal 3 13 8 3" xfId="4476" xr:uid="{00000000-0005-0000-0000-00005D160000}"/>
    <cellStyle name="Normal 3 13 9" xfId="4477" xr:uid="{00000000-0005-0000-0000-00005E160000}"/>
    <cellStyle name="Normal 3 13 9 2" xfId="4478" xr:uid="{00000000-0005-0000-0000-00005F160000}"/>
    <cellStyle name="Normal 3 13 9 3" xfId="4479" xr:uid="{00000000-0005-0000-0000-000060160000}"/>
    <cellStyle name="Normal 3 130" xfId="4480" xr:uid="{00000000-0005-0000-0000-000061160000}"/>
    <cellStyle name="Normal 3 130 2" xfId="4481" xr:uid="{00000000-0005-0000-0000-000062160000}"/>
    <cellStyle name="Normal 3 130 3" xfId="4482" xr:uid="{00000000-0005-0000-0000-000063160000}"/>
    <cellStyle name="Normal 3 131" xfId="4483" xr:uid="{00000000-0005-0000-0000-000064160000}"/>
    <cellStyle name="Normal 3 131 2" xfId="4484" xr:uid="{00000000-0005-0000-0000-000065160000}"/>
    <cellStyle name="Normal 3 131 3" xfId="4485" xr:uid="{00000000-0005-0000-0000-000066160000}"/>
    <cellStyle name="Normal 3 132" xfId="4486" xr:uid="{00000000-0005-0000-0000-000067160000}"/>
    <cellStyle name="Normal 3 132 2" xfId="4487" xr:uid="{00000000-0005-0000-0000-000068160000}"/>
    <cellStyle name="Normal 3 132 3" xfId="4488" xr:uid="{00000000-0005-0000-0000-000069160000}"/>
    <cellStyle name="Normal 3 133" xfId="4489" xr:uid="{00000000-0005-0000-0000-00006A160000}"/>
    <cellStyle name="Normal 3 133 2" xfId="4490" xr:uid="{00000000-0005-0000-0000-00006B160000}"/>
    <cellStyle name="Normal 3 133 3" xfId="4491" xr:uid="{00000000-0005-0000-0000-00006C160000}"/>
    <cellStyle name="Normal 3 134" xfId="4492" xr:uid="{00000000-0005-0000-0000-00006D160000}"/>
    <cellStyle name="Normal 3 134 2" xfId="4493" xr:uid="{00000000-0005-0000-0000-00006E160000}"/>
    <cellStyle name="Normal 3 134 3" xfId="4494" xr:uid="{00000000-0005-0000-0000-00006F160000}"/>
    <cellStyle name="Normal 3 135" xfId="4495" xr:uid="{00000000-0005-0000-0000-000070160000}"/>
    <cellStyle name="Normal 3 135 2" xfId="8557" xr:uid="{00000000-0005-0000-0000-000071160000}"/>
    <cellStyle name="Normal 3 135 2 2" xfId="10976" xr:uid="{00000000-0005-0000-0000-000072160000}"/>
    <cellStyle name="Normal 3 135 3" xfId="10977" xr:uid="{00000000-0005-0000-0000-000073160000}"/>
    <cellStyle name="Normal 3 136" xfId="4496" xr:uid="{00000000-0005-0000-0000-000074160000}"/>
    <cellStyle name="Normal 3 136 2" xfId="8558" xr:uid="{00000000-0005-0000-0000-000075160000}"/>
    <cellStyle name="Normal 3 136 2 2" xfId="10978" xr:uid="{00000000-0005-0000-0000-000076160000}"/>
    <cellStyle name="Normal 3 136 3" xfId="10979" xr:uid="{00000000-0005-0000-0000-000077160000}"/>
    <cellStyle name="Normal 3 137" xfId="4497" xr:uid="{00000000-0005-0000-0000-000078160000}"/>
    <cellStyle name="Normal 3 137 2" xfId="8559" xr:uid="{00000000-0005-0000-0000-000079160000}"/>
    <cellStyle name="Normal 3 137 2 2" xfId="10980" xr:uid="{00000000-0005-0000-0000-00007A160000}"/>
    <cellStyle name="Normal 3 137 3" xfId="10981" xr:uid="{00000000-0005-0000-0000-00007B160000}"/>
    <cellStyle name="Normal 3 138" xfId="4498" xr:uid="{00000000-0005-0000-0000-00007C160000}"/>
    <cellStyle name="Normal 3 138 2" xfId="8560" xr:uid="{00000000-0005-0000-0000-00007D160000}"/>
    <cellStyle name="Normal 3 138 2 2" xfId="10982" xr:uid="{00000000-0005-0000-0000-00007E160000}"/>
    <cellStyle name="Normal 3 138 3" xfId="10983" xr:uid="{00000000-0005-0000-0000-00007F160000}"/>
    <cellStyle name="Normal 3 139" xfId="4499" xr:uid="{00000000-0005-0000-0000-000080160000}"/>
    <cellStyle name="Normal 3 139 2" xfId="8561" xr:uid="{00000000-0005-0000-0000-000081160000}"/>
    <cellStyle name="Normal 3 139 2 2" xfId="10984" xr:uid="{00000000-0005-0000-0000-000082160000}"/>
    <cellStyle name="Normal 3 139 3" xfId="10985" xr:uid="{00000000-0005-0000-0000-000083160000}"/>
    <cellStyle name="Normal 3 14" xfId="4500" xr:uid="{00000000-0005-0000-0000-000084160000}"/>
    <cellStyle name="Normal 3 14 10" xfId="4501" xr:uid="{00000000-0005-0000-0000-000085160000}"/>
    <cellStyle name="Normal 3 14 10 2" xfId="4502" xr:uid="{00000000-0005-0000-0000-000086160000}"/>
    <cellStyle name="Normal 3 14 10 3" xfId="4503" xr:uid="{00000000-0005-0000-0000-000087160000}"/>
    <cellStyle name="Normal 3 14 11" xfId="4504" xr:uid="{00000000-0005-0000-0000-000088160000}"/>
    <cellStyle name="Normal 3 14 11 2" xfId="4505" xr:uid="{00000000-0005-0000-0000-000089160000}"/>
    <cellStyle name="Normal 3 14 11 3" xfId="4506" xr:uid="{00000000-0005-0000-0000-00008A160000}"/>
    <cellStyle name="Normal 3 14 12" xfId="4507" xr:uid="{00000000-0005-0000-0000-00008B160000}"/>
    <cellStyle name="Normal 3 14 12 2" xfId="4508" xr:uid="{00000000-0005-0000-0000-00008C160000}"/>
    <cellStyle name="Normal 3 14 12 3" xfId="4509" xr:uid="{00000000-0005-0000-0000-00008D160000}"/>
    <cellStyle name="Normal 3 14 13" xfId="4510" xr:uid="{00000000-0005-0000-0000-00008E160000}"/>
    <cellStyle name="Normal 3 14 13 2" xfId="4511" xr:uid="{00000000-0005-0000-0000-00008F160000}"/>
    <cellStyle name="Normal 3 14 13 3" xfId="4512" xr:uid="{00000000-0005-0000-0000-000090160000}"/>
    <cellStyle name="Normal 3 14 14" xfId="4513" xr:uid="{00000000-0005-0000-0000-000091160000}"/>
    <cellStyle name="Normal 3 14 14 2" xfId="4514" xr:uid="{00000000-0005-0000-0000-000092160000}"/>
    <cellStyle name="Normal 3 14 14 3" xfId="4515" xr:uid="{00000000-0005-0000-0000-000093160000}"/>
    <cellStyle name="Normal 3 14 15" xfId="4516" xr:uid="{00000000-0005-0000-0000-000094160000}"/>
    <cellStyle name="Normal 3 14 15 2" xfId="4517" xr:uid="{00000000-0005-0000-0000-000095160000}"/>
    <cellStyle name="Normal 3 14 15 3" xfId="4518" xr:uid="{00000000-0005-0000-0000-000096160000}"/>
    <cellStyle name="Normal 3 14 16" xfId="4519" xr:uid="{00000000-0005-0000-0000-000097160000}"/>
    <cellStyle name="Normal 3 14 16 2" xfId="4520" xr:uid="{00000000-0005-0000-0000-000098160000}"/>
    <cellStyle name="Normal 3 14 16 3" xfId="4521" xr:uid="{00000000-0005-0000-0000-000099160000}"/>
    <cellStyle name="Normal 3 14 17" xfId="4522" xr:uid="{00000000-0005-0000-0000-00009A160000}"/>
    <cellStyle name="Normal 3 14 17 2" xfId="4523" xr:uid="{00000000-0005-0000-0000-00009B160000}"/>
    <cellStyle name="Normal 3 14 17 3" xfId="4524" xr:uid="{00000000-0005-0000-0000-00009C160000}"/>
    <cellStyle name="Normal 3 14 18" xfId="4525" xr:uid="{00000000-0005-0000-0000-00009D160000}"/>
    <cellStyle name="Normal 3 14 18 2" xfId="4526" xr:uid="{00000000-0005-0000-0000-00009E160000}"/>
    <cellStyle name="Normal 3 14 18 3" xfId="4527" xr:uid="{00000000-0005-0000-0000-00009F160000}"/>
    <cellStyle name="Normal 3 14 19" xfId="4528" xr:uid="{00000000-0005-0000-0000-0000A0160000}"/>
    <cellStyle name="Normal 3 14 19 2" xfId="4529" xr:uid="{00000000-0005-0000-0000-0000A1160000}"/>
    <cellStyle name="Normal 3 14 19 3" xfId="4530" xr:uid="{00000000-0005-0000-0000-0000A2160000}"/>
    <cellStyle name="Normal 3 14 2" xfId="4531" xr:uid="{00000000-0005-0000-0000-0000A3160000}"/>
    <cellStyle name="Normal 3 14 2 2" xfId="4532" xr:uid="{00000000-0005-0000-0000-0000A4160000}"/>
    <cellStyle name="Normal 3 14 2 3" xfId="4533" xr:uid="{00000000-0005-0000-0000-0000A5160000}"/>
    <cellStyle name="Normal 3 14 20" xfId="4534" xr:uid="{00000000-0005-0000-0000-0000A6160000}"/>
    <cellStyle name="Normal 3 14 20 2" xfId="4535" xr:uid="{00000000-0005-0000-0000-0000A7160000}"/>
    <cellStyle name="Normal 3 14 20 3" xfId="4536" xr:uid="{00000000-0005-0000-0000-0000A8160000}"/>
    <cellStyle name="Normal 3 14 21" xfId="4537" xr:uid="{00000000-0005-0000-0000-0000A9160000}"/>
    <cellStyle name="Normal 3 14 21 2" xfId="4538" xr:uid="{00000000-0005-0000-0000-0000AA160000}"/>
    <cellStyle name="Normal 3 14 21 3" xfId="4539" xr:uid="{00000000-0005-0000-0000-0000AB160000}"/>
    <cellStyle name="Normal 3 14 22" xfId="4540" xr:uid="{00000000-0005-0000-0000-0000AC160000}"/>
    <cellStyle name="Normal 3 14 22 2" xfId="4541" xr:uid="{00000000-0005-0000-0000-0000AD160000}"/>
    <cellStyle name="Normal 3 14 22 3" xfId="4542" xr:uid="{00000000-0005-0000-0000-0000AE160000}"/>
    <cellStyle name="Normal 3 14 23" xfId="4543" xr:uid="{00000000-0005-0000-0000-0000AF160000}"/>
    <cellStyle name="Normal 3 14 23 2" xfId="4544" xr:uid="{00000000-0005-0000-0000-0000B0160000}"/>
    <cellStyle name="Normal 3 14 23 3" xfId="4545" xr:uid="{00000000-0005-0000-0000-0000B1160000}"/>
    <cellStyle name="Normal 3 14 24" xfId="4546" xr:uid="{00000000-0005-0000-0000-0000B2160000}"/>
    <cellStyle name="Normal 3 14 25" xfId="4547" xr:uid="{00000000-0005-0000-0000-0000B3160000}"/>
    <cellStyle name="Normal 3 14 3" xfId="4548" xr:uid="{00000000-0005-0000-0000-0000B4160000}"/>
    <cellStyle name="Normal 3 14 3 2" xfId="4549" xr:uid="{00000000-0005-0000-0000-0000B5160000}"/>
    <cellStyle name="Normal 3 14 3 3" xfId="4550" xr:uid="{00000000-0005-0000-0000-0000B6160000}"/>
    <cellStyle name="Normal 3 14 4" xfId="4551" xr:uid="{00000000-0005-0000-0000-0000B7160000}"/>
    <cellStyle name="Normal 3 14 4 2" xfId="4552" xr:uid="{00000000-0005-0000-0000-0000B8160000}"/>
    <cellStyle name="Normal 3 14 4 3" xfId="4553" xr:uid="{00000000-0005-0000-0000-0000B9160000}"/>
    <cellStyle name="Normal 3 14 5" xfId="4554" xr:uid="{00000000-0005-0000-0000-0000BA160000}"/>
    <cellStyle name="Normal 3 14 5 2" xfId="4555" xr:uid="{00000000-0005-0000-0000-0000BB160000}"/>
    <cellStyle name="Normal 3 14 5 3" xfId="4556" xr:uid="{00000000-0005-0000-0000-0000BC160000}"/>
    <cellStyle name="Normal 3 14 6" xfId="4557" xr:uid="{00000000-0005-0000-0000-0000BD160000}"/>
    <cellStyle name="Normal 3 14 6 2" xfId="4558" xr:uid="{00000000-0005-0000-0000-0000BE160000}"/>
    <cellStyle name="Normal 3 14 6 3" xfId="4559" xr:uid="{00000000-0005-0000-0000-0000BF160000}"/>
    <cellStyle name="Normal 3 14 7" xfId="4560" xr:uid="{00000000-0005-0000-0000-0000C0160000}"/>
    <cellStyle name="Normal 3 14 7 2" xfId="4561" xr:uid="{00000000-0005-0000-0000-0000C1160000}"/>
    <cellStyle name="Normal 3 14 7 3" xfId="4562" xr:uid="{00000000-0005-0000-0000-0000C2160000}"/>
    <cellStyle name="Normal 3 14 8" xfId="4563" xr:uid="{00000000-0005-0000-0000-0000C3160000}"/>
    <cellStyle name="Normal 3 14 8 2" xfId="4564" xr:uid="{00000000-0005-0000-0000-0000C4160000}"/>
    <cellStyle name="Normal 3 14 8 3" xfId="4565" xr:uid="{00000000-0005-0000-0000-0000C5160000}"/>
    <cellStyle name="Normal 3 14 9" xfId="4566" xr:uid="{00000000-0005-0000-0000-0000C6160000}"/>
    <cellStyle name="Normal 3 14 9 2" xfId="4567" xr:uid="{00000000-0005-0000-0000-0000C7160000}"/>
    <cellStyle name="Normal 3 14 9 3" xfId="4568" xr:uid="{00000000-0005-0000-0000-0000C8160000}"/>
    <cellStyle name="Normal 3 140" xfId="7614" xr:uid="{00000000-0005-0000-0000-0000C9160000}"/>
    <cellStyle name="Normal 3 140 2" xfId="8562" xr:uid="{00000000-0005-0000-0000-0000CA160000}"/>
    <cellStyle name="Normal 3 140 3" xfId="10986" xr:uid="{00000000-0005-0000-0000-0000CB160000}"/>
    <cellStyle name="Normal 3 141" xfId="7550" xr:uid="{00000000-0005-0000-0000-0000CC160000}"/>
    <cellStyle name="Normal 3 141 2" xfId="7563" xr:uid="{00000000-0005-0000-0000-0000CD160000}"/>
    <cellStyle name="Normal 3 141 2 2" xfId="10732" xr:uid="{00000000-0005-0000-0000-0000CE160000}"/>
    <cellStyle name="Normal 3 141 3" xfId="10725" xr:uid="{00000000-0005-0000-0000-0000CF160000}"/>
    <cellStyle name="Normal 3 142" xfId="7635" xr:uid="{00000000-0005-0000-0000-0000D0160000}"/>
    <cellStyle name="Normal 3 142 2" xfId="10987" xr:uid="{00000000-0005-0000-0000-0000D1160000}"/>
    <cellStyle name="Normal 3 143" xfId="10988" xr:uid="{00000000-0005-0000-0000-0000D2160000}"/>
    <cellStyle name="Normal 3 144" xfId="10989" xr:uid="{00000000-0005-0000-0000-0000D3160000}"/>
    <cellStyle name="Normal 3 145" xfId="10990" xr:uid="{00000000-0005-0000-0000-0000D4160000}"/>
    <cellStyle name="Normal 3 15" xfId="4569" xr:uid="{00000000-0005-0000-0000-0000D5160000}"/>
    <cellStyle name="Normal 3 15 10" xfId="4570" xr:uid="{00000000-0005-0000-0000-0000D6160000}"/>
    <cellStyle name="Normal 3 15 10 2" xfId="4571" xr:uid="{00000000-0005-0000-0000-0000D7160000}"/>
    <cellStyle name="Normal 3 15 10 3" xfId="4572" xr:uid="{00000000-0005-0000-0000-0000D8160000}"/>
    <cellStyle name="Normal 3 15 11" xfId="4573" xr:uid="{00000000-0005-0000-0000-0000D9160000}"/>
    <cellStyle name="Normal 3 15 11 2" xfId="4574" xr:uid="{00000000-0005-0000-0000-0000DA160000}"/>
    <cellStyle name="Normal 3 15 11 3" xfId="4575" xr:uid="{00000000-0005-0000-0000-0000DB160000}"/>
    <cellStyle name="Normal 3 15 12" xfId="4576" xr:uid="{00000000-0005-0000-0000-0000DC160000}"/>
    <cellStyle name="Normal 3 15 12 2" xfId="4577" xr:uid="{00000000-0005-0000-0000-0000DD160000}"/>
    <cellStyle name="Normal 3 15 12 3" xfId="4578" xr:uid="{00000000-0005-0000-0000-0000DE160000}"/>
    <cellStyle name="Normal 3 15 13" xfId="4579" xr:uid="{00000000-0005-0000-0000-0000DF160000}"/>
    <cellStyle name="Normal 3 15 13 2" xfId="4580" xr:uid="{00000000-0005-0000-0000-0000E0160000}"/>
    <cellStyle name="Normal 3 15 13 3" xfId="4581" xr:uid="{00000000-0005-0000-0000-0000E1160000}"/>
    <cellStyle name="Normal 3 15 14" xfId="4582" xr:uid="{00000000-0005-0000-0000-0000E2160000}"/>
    <cellStyle name="Normal 3 15 14 2" xfId="4583" xr:uid="{00000000-0005-0000-0000-0000E3160000}"/>
    <cellStyle name="Normal 3 15 14 3" xfId="4584" xr:uid="{00000000-0005-0000-0000-0000E4160000}"/>
    <cellStyle name="Normal 3 15 15" xfId="4585" xr:uid="{00000000-0005-0000-0000-0000E5160000}"/>
    <cellStyle name="Normal 3 15 15 2" xfId="4586" xr:uid="{00000000-0005-0000-0000-0000E6160000}"/>
    <cellStyle name="Normal 3 15 15 3" xfId="4587" xr:uid="{00000000-0005-0000-0000-0000E7160000}"/>
    <cellStyle name="Normal 3 15 16" xfId="4588" xr:uid="{00000000-0005-0000-0000-0000E8160000}"/>
    <cellStyle name="Normal 3 15 16 2" xfId="4589" xr:uid="{00000000-0005-0000-0000-0000E9160000}"/>
    <cellStyle name="Normal 3 15 16 3" xfId="4590" xr:uid="{00000000-0005-0000-0000-0000EA160000}"/>
    <cellStyle name="Normal 3 15 17" xfId="4591" xr:uid="{00000000-0005-0000-0000-0000EB160000}"/>
    <cellStyle name="Normal 3 15 17 2" xfId="4592" xr:uid="{00000000-0005-0000-0000-0000EC160000}"/>
    <cellStyle name="Normal 3 15 17 3" xfId="4593" xr:uid="{00000000-0005-0000-0000-0000ED160000}"/>
    <cellStyle name="Normal 3 15 18" xfId="4594" xr:uid="{00000000-0005-0000-0000-0000EE160000}"/>
    <cellStyle name="Normal 3 15 18 2" xfId="4595" xr:uid="{00000000-0005-0000-0000-0000EF160000}"/>
    <cellStyle name="Normal 3 15 18 3" xfId="4596" xr:uid="{00000000-0005-0000-0000-0000F0160000}"/>
    <cellStyle name="Normal 3 15 19" xfId="4597" xr:uid="{00000000-0005-0000-0000-0000F1160000}"/>
    <cellStyle name="Normal 3 15 19 2" xfId="4598" xr:uid="{00000000-0005-0000-0000-0000F2160000}"/>
    <cellStyle name="Normal 3 15 19 3" xfId="4599" xr:uid="{00000000-0005-0000-0000-0000F3160000}"/>
    <cellStyle name="Normal 3 15 2" xfId="4600" xr:uid="{00000000-0005-0000-0000-0000F4160000}"/>
    <cellStyle name="Normal 3 15 2 2" xfId="4601" xr:uid="{00000000-0005-0000-0000-0000F5160000}"/>
    <cellStyle name="Normal 3 15 2 3" xfId="4602" xr:uid="{00000000-0005-0000-0000-0000F6160000}"/>
    <cellStyle name="Normal 3 15 20" xfId="4603" xr:uid="{00000000-0005-0000-0000-0000F7160000}"/>
    <cellStyle name="Normal 3 15 20 2" xfId="4604" xr:uid="{00000000-0005-0000-0000-0000F8160000}"/>
    <cellStyle name="Normal 3 15 20 3" xfId="4605" xr:uid="{00000000-0005-0000-0000-0000F9160000}"/>
    <cellStyle name="Normal 3 15 21" xfId="4606" xr:uid="{00000000-0005-0000-0000-0000FA160000}"/>
    <cellStyle name="Normal 3 15 21 2" xfId="4607" xr:uid="{00000000-0005-0000-0000-0000FB160000}"/>
    <cellStyle name="Normal 3 15 21 3" xfId="4608" xr:uid="{00000000-0005-0000-0000-0000FC160000}"/>
    <cellStyle name="Normal 3 15 22" xfId="4609" xr:uid="{00000000-0005-0000-0000-0000FD160000}"/>
    <cellStyle name="Normal 3 15 22 2" xfId="4610" xr:uid="{00000000-0005-0000-0000-0000FE160000}"/>
    <cellStyle name="Normal 3 15 22 3" xfId="4611" xr:uid="{00000000-0005-0000-0000-0000FF160000}"/>
    <cellStyle name="Normal 3 15 23" xfId="4612" xr:uid="{00000000-0005-0000-0000-000000170000}"/>
    <cellStyle name="Normal 3 15 23 2" xfId="4613" xr:uid="{00000000-0005-0000-0000-000001170000}"/>
    <cellStyle name="Normal 3 15 23 3" xfId="4614" xr:uid="{00000000-0005-0000-0000-000002170000}"/>
    <cellStyle name="Normal 3 15 24" xfId="4615" xr:uid="{00000000-0005-0000-0000-000003170000}"/>
    <cellStyle name="Normal 3 15 25" xfId="4616" xr:uid="{00000000-0005-0000-0000-000004170000}"/>
    <cellStyle name="Normal 3 15 3" xfId="4617" xr:uid="{00000000-0005-0000-0000-000005170000}"/>
    <cellStyle name="Normal 3 15 3 2" xfId="4618" xr:uid="{00000000-0005-0000-0000-000006170000}"/>
    <cellStyle name="Normal 3 15 3 3" xfId="4619" xr:uid="{00000000-0005-0000-0000-000007170000}"/>
    <cellStyle name="Normal 3 15 4" xfId="4620" xr:uid="{00000000-0005-0000-0000-000008170000}"/>
    <cellStyle name="Normal 3 15 4 2" xfId="4621" xr:uid="{00000000-0005-0000-0000-000009170000}"/>
    <cellStyle name="Normal 3 15 4 3" xfId="4622" xr:uid="{00000000-0005-0000-0000-00000A170000}"/>
    <cellStyle name="Normal 3 15 5" xfId="4623" xr:uid="{00000000-0005-0000-0000-00000B170000}"/>
    <cellStyle name="Normal 3 15 5 2" xfId="4624" xr:uid="{00000000-0005-0000-0000-00000C170000}"/>
    <cellStyle name="Normal 3 15 5 3" xfId="4625" xr:uid="{00000000-0005-0000-0000-00000D170000}"/>
    <cellStyle name="Normal 3 15 6" xfId="4626" xr:uid="{00000000-0005-0000-0000-00000E170000}"/>
    <cellStyle name="Normal 3 15 6 2" xfId="4627" xr:uid="{00000000-0005-0000-0000-00000F170000}"/>
    <cellStyle name="Normal 3 15 6 3" xfId="4628" xr:uid="{00000000-0005-0000-0000-000010170000}"/>
    <cellStyle name="Normal 3 15 7" xfId="4629" xr:uid="{00000000-0005-0000-0000-000011170000}"/>
    <cellStyle name="Normal 3 15 7 2" xfId="4630" xr:uid="{00000000-0005-0000-0000-000012170000}"/>
    <cellStyle name="Normal 3 15 7 3" xfId="4631" xr:uid="{00000000-0005-0000-0000-000013170000}"/>
    <cellStyle name="Normal 3 15 8" xfId="4632" xr:uid="{00000000-0005-0000-0000-000014170000}"/>
    <cellStyle name="Normal 3 15 8 2" xfId="4633" xr:uid="{00000000-0005-0000-0000-000015170000}"/>
    <cellStyle name="Normal 3 15 8 3" xfId="4634" xr:uid="{00000000-0005-0000-0000-000016170000}"/>
    <cellStyle name="Normal 3 15 9" xfId="4635" xr:uid="{00000000-0005-0000-0000-000017170000}"/>
    <cellStyle name="Normal 3 15 9 2" xfId="4636" xr:uid="{00000000-0005-0000-0000-000018170000}"/>
    <cellStyle name="Normal 3 15 9 3" xfId="4637" xr:uid="{00000000-0005-0000-0000-000019170000}"/>
    <cellStyle name="Normal 3 16" xfId="4638" xr:uid="{00000000-0005-0000-0000-00001A170000}"/>
    <cellStyle name="Normal 3 16 10" xfId="4639" xr:uid="{00000000-0005-0000-0000-00001B170000}"/>
    <cellStyle name="Normal 3 16 10 2" xfId="4640" xr:uid="{00000000-0005-0000-0000-00001C170000}"/>
    <cellStyle name="Normal 3 16 10 3" xfId="4641" xr:uid="{00000000-0005-0000-0000-00001D170000}"/>
    <cellStyle name="Normal 3 16 11" xfId="4642" xr:uid="{00000000-0005-0000-0000-00001E170000}"/>
    <cellStyle name="Normal 3 16 11 2" xfId="4643" xr:uid="{00000000-0005-0000-0000-00001F170000}"/>
    <cellStyle name="Normal 3 16 11 3" xfId="4644" xr:uid="{00000000-0005-0000-0000-000020170000}"/>
    <cellStyle name="Normal 3 16 12" xfId="4645" xr:uid="{00000000-0005-0000-0000-000021170000}"/>
    <cellStyle name="Normal 3 16 12 2" xfId="4646" xr:uid="{00000000-0005-0000-0000-000022170000}"/>
    <cellStyle name="Normal 3 16 12 3" xfId="4647" xr:uid="{00000000-0005-0000-0000-000023170000}"/>
    <cellStyle name="Normal 3 16 13" xfId="4648" xr:uid="{00000000-0005-0000-0000-000024170000}"/>
    <cellStyle name="Normal 3 16 13 2" xfId="4649" xr:uid="{00000000-0005-0000-0000-000025170000}"/>
    <cellStyle name="Normal 3 16 13 3" xfId="4650" xr:uid="{00000000-0005-0000-0000-000026170000}"/>
    <cellStyle name="Normal 3 16 14" xfId="4651" xr:uid="{00000000-0005-0000-0000-000027170000}"/>
    <cellStyle name="Normal 3 16 14 2" xfId="4652" xr:uid="{00000000-0005-0000-0000-000028170000}"/>
    <cellStyle name="Normal 3 16 14 3" xfId="4653" xr:uid="{00000000-0005-0000-0000-000029170000}"/>
    <cellStyle name="Normal 3 16 15" xfId="4654" xr:uid="{00000000-0005-0000-0000-00002A170000}"/>
    <cellStyle name="Normal 3 16 15 2" xfId="4655" xr:uid="{00000000-0005-0000-0000-00002B170000}"/>
    <cellStyle name="Normal 3 16 15 3" xfId="4656" xr:uid="{00000000-0005-0000-0000-00002C170000}"/>
    <cellStyle name="Normal 3 16 16" xfId="4657" xr:uid="{00000000-0005-0000-0000-00002D170000}"/>
    <cellStyle name="Normal 3 16 16 2" xfId="4658" xr:uid="{00000000-0005-0000-0000-00002E170000}"/>
    <cellStyle name="Normal 3 16 16 3" xfId="4659" xr:uid="{00000000-0005-0000-0000-00002F170000}"/>
    <cellStyle name="Normal 3 16 17" xfId="4660" xr:uid="{00000000-0005-0000-0000-000030170000}"/>
    <cellStyle name="Normal 3 16 17 2" xfId="4661" xr:uid="{00000000-0005-0000-0000-000031170000}"/>
    <cellStyle name="Normal 3 16 17 3" xfId="4662" xr:uid="{00000000-0005-0000-0000-000032170000}"/>
    <cellStyle name="Normal 3 16 18" xfId="4663" xr:uid="{00000000-0005-0000-0000-000033170000}"/>
    <cellStyle name="Normal 3 16 18 2" xfId="4664" xr:uid="{00000000-0005-0000-0000-000034170000}"/>
    <cellStyle name="Normal 3 16 18 3" xfId="4665" xr:uid="{00000000-0005-0000-0000-000035170000}"/>
    <cellStyle name="Normal 3 16 19" xfId="4666" xr:uid="{00000000-0005-0000-0000-000036170000}"/>
    <cellStyle name="Normal 3 16 19 2" xfId="4667" xr:uid="{00000000-0005-0000-0000-000037170000}"/>
    <cellStyle name="Normal 3 16 19 3" xfId="4668" xr:uid="{00000000-0005-0000-0000-000038170000}"/>
    <cellStyle name="Normal 3 16 2" xfId="4669" xr:uid="{00000000-0005-0000-0000-000039170000}"/>
    <cellStyle name="Normal 3 16 2 2" xfId="4670" xr:uid="{00000000-0005-0000-0000-00003A170000}"/>
    <cellStyle name="Normal 3 16 2 3" xfId="4671" xr:uid="{00000000-0005-0000-0000-00003B170000}"/>
    <cellStyle name="Normal 3 16 20" xfId="4672" xr:uid="{00000000-0005-0000-0000-00003C170000}"/>
    <cellStyle name="Normal 3 16 20 2" xfId="4673" xr:uid="{00000000-0005-0000-0000-00003D170000}"/>
    <cellStyle name="Normal 3 16 20 3" xfId="4674" xr:uid="{00000000-0005-0000-0000-00003E170000}"/>
    <cellStyle name="Normal 3 16 21" xfId="4675" xr:uid="{00000000-0005-0000-0000-00003F170000}"/>
    <cellStyle name="Normal 3 16 21 2" xfId="4676" xr:uid="{00000000-0005-0000-0000-000040170000}"/>
    <cellStyle name="Normal 3 16 21 3" xfId="4677" xr:uid="{00000000-0005-0000-0000-000041170000}"/>
    <cellStyle name="Normal 3 16 22" xfId="4678" xr:uid="{00000000-0005-0000-0000-000042170000}"/>
    <cellStyle name="Normal 3 16 22 2" xfId="4679" xr:uid="{00000000-0005-0000-0000-000043170000}"/>
    <cellStyle name="Normal 3 16 22 3" xfId="4680" xr:uid="{00000000-0005-0000-0000-000044170000}"/>
    <cellStyle name="Normal 3 16 23" xfId="4681" xr:uid="{00000000-0005-0000-0000-000045170000}"/>
    <cellStyle name="Normal 3 16 23 2" xfId="4682" xr:uid="{00000000-0005-0000-0000-000046170000}"/>
    <cellStyle name="Normal 3 16 23 3" xfId="4683" xr:uid="{00000000-0005-0000-0000-000047170000}"/>
    <cellStyle name="Normal 3 16 24" xfId="4684" xr:uid="{00000000-0005-0000-0000-000048170000}"/>
    <cellStyle name="Normal 3 16 25" xfId="4685" xr:uid="{00000000-0005-0000-0000-000049170000}"/>
    <cellStyle name="Normal 3 16 3" xfId="4686" xr:uid="{00000000-0005-0000-0000-00004A170000}"/>
    <cellStyle name="Normal 3 16 3 2" xfId="4687" xr:uid="{00000000-0005-0000-0000-00004B170000}"/>
    <cellStyle name="Normal 3 16 3 3" xfId="4688" xr:uid="{00000000-0005-0000-0000-00004C170000}"/>
    <cellStyle name="Normal 3 16 4" xfId="4689" xr:uid="{00000000-0005-0000-0000-00004D170000}"/>
    <cellStyle name="Normal 3 16 4 2" xfId="4690" xr:uid="{00000000-0005-0000-0000-00004E170000}"/>
    <cellStyle name="Normal 3 16 4 3" xfId="4691" xr:uid="{00000000-0005-0000-0000-00004F170000}"/>
    <cellStyle name="Normal 3 16 5" xfId="4692" xr:uid="{00000000-0005-0000-0000-000050170000}"/>
    <cellStyle name="Normal 3 16 5 2" xfId="4693" xr:uid="{00000000-0005-0000-0000-000051170000}"/>
    <cellStyle name="Normal 3 16 5 3" xfId="4694" xr:uid="{00000000-0005-0000-0000-000052170000}"/>
    <cellStyle name="Normal 3 16 6" xfId="4695" xr:uid="{00000000-0005-0000-0000-000053170000}"/>
    <cellStyle name="Normal 3 16 6 2" xfId="4696" xr:uid="{00000000-0005-0000-0000-000054170000}"/>
    <cellStyle name="Normal 3 16 6 3" xfId="4697" xr:uid="{00000000-0005-0000-0000-000055170000}"/>
    <cellStyle name="Normal 3 16 7" xfId="4698" xr:uid="{00000000-0005-0000-0000-000056170000}"/>
    <cellStyle name="Normal 3 16 7 2" xfId="4699" xr:uid="{00000000-0005-0000-0000-000057170000}"/>
    <cellStyle name="Normal 3 16 7 3" xfId="4700" xr:uid="{00000000-0005-0000-0000-000058170000}"/>
    <cellStyle name="Normal 3 16 8" xfId="4701" xr:uid="{00000000-0005-0000-0000-000059170000}"/>
    <cellStyle name="Normal 3 16 8 2" xfId="4702" xr:uid="{00000000-0005-0000-0000-00005A170000}"/>
    <cellStyle name="Normal 3 16 8 3" xfId="4703" xr:uid="{00000000-0005-0000-0000-00005B170000}"/>
    <cellStyle name="Normal 3 16 9" xfId="4704" xr:uid="{00000000-0005-0000-0000-00005C170000}"/>
    <cellStyle name="Normal 3 16 9 2" xfId="4705" xr:uid="{00000000-0005-0000-0000-00005D170000}"/>
    <cellStyle name="Normal 3 16 9 3" xfId="4706" xr:uid="{00000000-0005-0000-0000-00005E170000}"/>
    <cellStyle name="Normal 3 17" xfId="4707" xr:uid="{00000000-0005-0000-0000-00005F170000}"/>
    <cellStyle name="Normal 3 17 10" xfId="4708" xr:uid="{00000000-0005-0000-0000-000060170000}"/>
    <cellStyle name="Normal 3 17 10 2" xfId="4709" xr:uid="{00000000-0005-0000-0000-000061170000}"/>
    <cellStyle name="Normal 3 17 10 3" xfId="4710" xr:uid="{00000000-0005-0000-0000-000062170000}"/>
    <cellStyle name="Normal 3 17 11" xfId="4711" xr:uid="{00000000-0005-0000-0000-000063170000}"/>
    <cellStyle name="Normal 3 17 11 2" xfId="4712" xr:uid="{00000000-0005-0000-0000-000064170000}"/>
    <cellStyle name="Normal 3 17 11 3" xfId="4713" xr:uid="{00000000-0005-0000-0000-000065170000}"/>
    <cellStyle name="Normal 3 17 12" xfId="4714" xr:uid="{00000000-0005-0000-0000-000066170000}"/>
    <cellStyle name="Normal 3 17 12 2" xfId="4715" xr:uid="{00000000-0005-0000-0000-000067170000}"/>
    <cellStyle name="Normal 3 17 12 3" xfId="4716" xr:uid="{00000000-0005-0000-0000-000068170000}"/>
    <cellStyle name="Normal 3 17 13" xfId="4717" xr:uid="{00000000-0005-0000-0000-000069170000}"/>
    <cellStyle name="Normal 3 17 13 2" xfId="4718" xr:uid="{00000000-0005-0000-0000-00006A170000}"/>
    <cellStyle name="Normal 3 17 13 3" xfId="4719" xr:uid="{00000000-0005-0000-0000-00006B170000}"/>
    <cellStyle name="Normal 3 17 14" xfId="4720" xr:uid="{00000000-0005-0000-0000-00006C170000}"/>
    <cellStyle name="Normal 3 17 14 2" xfId="4721" xr:uid="{00000000-0005-0000-0000-00006D170000}"/>
    <cellStyle name="Normal 3 17 14 3" xfId="4722" xr:uid="{00000000-0005-0000-0000-00006E170000}"/>
    <cellStyle name="Normal 3 17 15" xfId="4723" xr:uid="{00000000-0005-0000-0000-00006F170000}"/>
    <cellStyle name="Normal 3 17 15 2" xfId="4724" xr:uid="{00000000-0005-0000-0000-000070170000}"/>
    <cellStyle name="Normal 3 17 15 3" xfId="4725" xr:uid="{00000000-0005-0000-0000-000071170000}"/>
    <cellStyle name="Normal 3 17 16" xfId="4726" xr:uid="{00000000-0005-0000-0000-000072170000}"/>
    <cellStyle name="Normal 3 17 16 2" xfId="4727" xr:uid="{00000000-0005-0000-0000-000073170000}"/>
    <cellStyle name="Normal 3 17 16 3" xfId="4728" xr:uid="{00000000-0005-0000-0000-000074170000}"/>
    <cellStyle name="Normal 3 17 17" xfId="4729" xr:uid="{00000000-0005-0000-0000-000075170000}"/>
    <cellStyle name="Normal 3 17 17 2" xfId="4730" xr:uid="{00000000-0005-0000-0000-000076170000}"/>
    <cellStyle name="Normal 3 17 17 3" xfId="4731" xr:uid="{00000000-0005-0000-0000-000077170000}"/>
    <cellStyle name="Normal 3 17 18" xfId="4732" xr:uid="{00000000-0005-0000-0000-000078170000}"/>
    <cellStyle name="Normal 3 17 18 2" xfId="4733" xr:uid="{00000000-0005-0000-0000-000079170000}"/>
    <cellStyle name="Normal 3 17 18 3" xfId="4734" xr:uid="{00000000-0005-0000-0000-00007A170000}"/>
    <cellStyle name="Normal 3 17 19" xfId="4735" xr:uid="{00000000-0005-0000-0000-00007B170000}"/>
    <cellStyle name="Normal 3 17 19 2" xfId="4736" xr:uid="{00000000-0005-0000-0000-00007C170000}"/>
    <cellStyle name="Normal 3 17 19 3" xfId="4737" xr:uid="{00000000-0005-0000-0000-00007D170000}"/>
    <cellStyle name="Normal 3 17 2" xfId="4738" xr:uid="{00000000-0005-0000-0000-00007E170000}"/>
    <cellStyle name="Normal 3 17 2 2" xfId="4739" xr:uid="{00000000-0005-0000-0000-00007F170000}"/>
    <cellStyle name="Normal 3 17 2 3" xfId="4740" xr:uid="{00000000-0005-0000-0000-000080170000}"/>
    <cellStyle name="Normal 3 17 20" xfId="4741" xr:uid="{00000000-0005-0000-0000-000081170000}"/>
    <cellStyle name="Normal 3 17 20 2" xfId="4742" xr:uid="{00000000-0005-0000-0000-000082170000}"/>
    <cellStyle name="Normal 3 17 20 3" xfId="4743" xr:uid="{00000000-0005-0000-0000-000083170000}"/>
    <cellStyle name="Normal 3 17 21" xfId="4744" xr:uid="{00000000-0005-0000-0000-000084170000}"/>
    <cellStyle name="Normal 3 17 21 2" xfId="4745" xr:uid="{00000000-0005-0000-0000-000085170000}"/>
    <cellStyle name="Normal 3 17 21 3" xfId="4746" xr:uid="{00000000-0005-0000-0000-000086170000}"/>
    <cellStyle name="Normal 3 17 22" xfId="4747" xr:uid="{00000000-0005-0000-0000-000087170000}"/>
    <cellStyle name="Normal 3 17 22 2" xfId="4748" xr:uid="{00000000-0005-0000-0000-000088170000}"/>
    <cellStyle name="Normal 3 17 22 3" xfId="4749" xr:uid="{00000000-0005-0000-0000-000089170000}"/>
    <cellStyle name="Normal 3 17 23" xfId="4750" xr:uid="{00000000-0005-0000-0000-00008A170000}"/>
    <cellStyle name="Normal 3 17 23 2" xfId="4751" xr:uid="{00000000-0005-0000-0000-00008B170000}"/>
    <cellStyle name="Normal 3 17 23 3" xfId="4752" xr:uid="{00000000-0005-0000-0000-00008C170000}"/>
    <cellStyle name="Normal 3 17 24" xfId="4753" xr:uid="{00000000-0005-0000-0000-00008D170000}"/>
    <cellStyle name="Normal 3 17 25" xfId="4754" xr:uid="{00000000-0005-0000-0000-00008E170000}"/>
    <cellStyle name="Normal 3 17 3" xfId="4755" xr:uid="{00000000-0005-0000-0000-00008F170000}"/>
    <cellStyle name="Normal 3 17 3 2" xfId="4756" xr:uid="{00000000-0005-0000-0000-000090170000}"/>
    <cellStyle name="Normal 3 17 3 3" xfId="4757" xr:uid="{00000000-0005-0000-0000-000091170000}"/>
    <cellStyle name="Normal 3 17 4" xfId="4758" xr:uid="{00000000-0005-0000-0000-000092170000}"/>
    <cellStyle name="Normal 3 17 4 2" xfId="4759" xr:uid="{00000000-0005-0000-0000-000093170000}"/>
    <cellStyle name="Normal 3 17 4 3" xfId="4760" xr:uid="{00000000-0005-0000-0000-000094170000}"/>
    <cellStyle name="Normal 3 17 5" xfId="4761" xr:uid="{00000000-0005-0000-0000-000095170000}"/>
    <cellStyle name="Normal 3 17 5 2" xfId="4762" xr:uid="{00000000-0005-0000-0000-000096170000}"/>
    <cellStyle name="Normal 3 17 5 3" xfId="4763" xr:uid="{00000000-0005-0000-0000-000097170000}"/>
    <cellStyle name="Normal 3 17 6" xfId="4764" xr:uid="{00000000-0005-0000-0000-000098170000}"/>
    <cellStyle name="Normal 3 17 6 2" xfId="4765" xr:uid="{00000000-0005-0000-0000-000099170000}"/>
    <cellStyle name="Normal 3 17 6 3" xfId="4766" xr:uid="{00000000-0005-0000-0000-00009A170000}"/>
    <cellStyle name="Normal 3 17 7" xfId="4767" xr:uid="{00000000-0005-0000-0000-00009B170000}"/>
    <cellStyle name="Normal 3 17 7 2" xfId="4768" xr:uid="{00000000-0005-0000-0000-00009C170000}"/>
    <cellStyle name="Normal 3 17 7 3" xfId="4769" xr:uid="{00000000-0005-0000-0000-00009D170000}"/>
    <cellStyle name="Normal 3 17 8" xfId="4770" xr:uid="{00000000-0005-0000-0000-00009E170000}"/>
    <cellStyle name="Normal 3 17 8 2" xfId="4771" xr:uid="{00000000-0005-0000-0000-00009F170000}"/>
    <cellStyle name="Normal 3 17 8 3" xfId="4772" xr:uid="{00000000-0005-0000-0000-0000A0170000}"/>
    <cellStyle name="Normal 3 17 9" xfId="4773" xr:uid="{00000000-0005-0000-0000-0000A1170000}"/>
    <cellStyle name="Normal 3 17 9 2" xfId="4774" xr:uid="{00000000-0005-0000-0000-0000A2170000}"/>
    <cellStyle name="Normal 3 17 9 3" xfId="4775" xr:uid="{00000000-0005-0000-0000-0000A3170000}"/>
    <cellStyle name="Normal 3 18" xfId="4776" xr:uid="{00000000-0005-0000-0000-0000A4170000}"/>
    <cellStyle name="Normal 3 18 10" xfId="4777" xr:uid="{00000000-0005-0000-0000-0000A5170000}"/>
    <cellStyle name="Normal 3 18 10 2" xfId="4778" xr:uid="{00000000-0005-0000-0000-0000A6170000}"/>
    <cellStyle name="Normal 3 18 10 3" xfId="4779" xr:uid="{00000000-0005-0000-0000-0000A7170000}"/>
    <cellStyle name="Normal 3 18 11" xfId="4780" xr:uid="{00000000-0005-0000-0000-0000A8170000}"/>
    <cellStyle name="Normal 3 18 11 2" xfId="4781" xr:uid="{00000000-0005-0000-0000-0000A9170000}"/>
    <cellStyle name="Normal 3 18 11 3" xfId="4782" xr:uid="{00000000-0005-0000-0000-0000AA170000}"/>
    <cellStyle name="Normal 3 18 12" xfId="4783" xr:uid="{00000000-0005-0000-0000-0000AB170000}"/>
    <cellStyle name="Normal 3 18 12 2" xfId="4784" xr:uid="{00000000-0005-0000-0000-0000AC170000}"/>
    <cellStyle name="Normal 3 18 12 3" xfId="4785" xr:uid="{00000000-0005-0000-0000-0000AD170000}"/>
    <cellStyle name="Normal 3 18 13" xfId="4786" xr:uid="{00000000-0005-0000-0000-0000AE170000}"/>
    <cellStyle name="Normal 3 18 13 2" xfId="4787" xr:uid="{00000000-0005-0000-0000-0000AF170000}"/>
    <cellStyle name="Normal 3 18 13 3" xfId="4788" xr:uid="{00000000-0005-0000-0000-0000B0170000}"/>
    <cellStyle name="Normal 3 18 14" xfId="4789" xr:uid="{00000000-0005-0000-0000-0000B1170000}"/>
    <cellStyle name="Normal 3 18 14 2" xfId="4790" xr:uid="{00000000-0005-0000-0000-0000B2170000}"/>
    <cellStyle name="Normal 3 18 14 3" xfId="4791" xr:uid="{00000000-0005-0000-0000-0000B3170000}"/>
    <cellStyle name="Normal 3 18 15" xfId="4792" xr:uid="{00000000-0005-0000-0000-0000B4170000}"/>
    <cellStyle name="Normal 3 18 15 2" xfId="4793" xr:uid="{00000000-0005-0000-0000-0000B5170000}"/>
    <cellStyle name="Normal 3 18 15 3" xfId="4794" xr:uid="{00000000-0005-0000-0000-0000B6170000}"/>
    <cellStyle name="Normal 3 18 16" xfId="4795" xr:uid="{00000000-0005-0000-0000-0000B7170000}"/>
    <cellStyle name="Normal 3 18 16 2" xfId="4796" xr:uid="{00000000-0005-0000-0000-0000B8170000}"/>
    <cellStyle name="Normal 3 18 16 3" xfId="4797" xr:uid="{00000000-0005-0000-0000-0000B9170000}"/>
    <cellStyle name="Normal 3 18 17" xfId="4798" xr:uid="{00000000-0005-0000-0000-0000BA170000}"/>
    <cellStyle name="Normal 3 18 17 2" xfId="4799" xr:uid="{00000000-0005-0000-0000-0000BB170000}"/>
    <cellStyle name="Normal 3 18 17 3" xfId="4800" xr:uid="{00000000-0005-0000-0000-0000BC170000}"/>
    <cellStyle name="Normal 3 18 18" xfId="4801" xr:uid="{00000000-0005-0000-0000-0000BD170000}"/>
    <cellStyle name="Normal 3 18 18 2" xfId="4802" xr:uid="{00000000-0005-0000-0000-0000BE170000}"/>
    <cellStyle name="Normal 3 18 18 3" xfId="4803" xr:uid="{00000000-0005-0000-0000-0000BF170000}"/>
    <cellStyle name="Normal 3 18 19" xfId="4804" xr:uid="{00000000-0005-0000-0000-0000C0170000}"/>
    <cellStyle name="Normal 3 18 19 2" xfId="4805" xr:uid="{00000000-0005-0000-0000-0000C1170000}"/>
    <cellStyle name="Normal 3 18 19 3" xfId="4806" xr:uid="{00000000-0005-0000-0000-0000C2170000}"/>
    <cellStyle name="Normal 3 18 2" xfId="4807" xr:uid="{00000000-0005-0000-0000-0000C3170000}"/>
    <cellStyle name="Normal 3 18 2 2" xfId="4808" xr:uid="{00000000-0005-0000-0000-0000C4170000}"/>
    <cellStyle name="Normal 3 18 2 3" xfId="4809" xr:uid="{00000000-0005-0000-0000-0000C5170000}"/>
    <cellStyle name="Normal 3 18 20" xfId="4810" xr:uid="{00000000-0005-0000-0000-0000C6170000}"/>
    <cellStyle name="Normal 3 18 20 2" xfId="4811" xr:uid="{00000000-0005-0000-0000-0000C7170000}"/>
    <cellStyle name="Normal 3 18 20 3" xfId="4812" xr:uid="{00000000-0005-0000-0000-0000C8170000}"/>
    <cellStyle name="Normal 3 18 21" xfId="4813" xr:uid="{00000000-0005-0000-0000-0000C9170000}"/>
    <cellStyle name="Normal 3 18 21 2" xfId="4814" xr:uid="{00000000-0005-0000-0000-0000CA170000}"/>
    <cellStyle name="Normal 3 18 21 3" xfId="4815" xr:uid="{00000000-0005-0000-0000-0000CB170000}"/>
    <cellStyle name="Normal 3 18 22" xfId="4816" xr:uid="{00000000-0005-0000-0000-0000CC170000}"/>
    <cellStyle name="Normal 3 18 22 2" xfId="4817" xr:uid="{00000000-0005-0000-0000-0000CD170000}"/>
    <cellStyle name="Normal 3 18 22 3" xfId="4818" xr:uid="{00000000-0005-0000-0000-0000CE170000}"/>
    <cellStyle name="Normal 3 18 23" xfId="4819" xr:uid="{00000000-0005-0000-0000-0000CF170000}"/>
    <cellStyle name="Normal 3 18 23 2" xfId="4820" xr:uid="{00000000-0005-0000-0000-0000D0170000}"/>
    <cellStyle name="Normal 3 18 23 3" xfId="4821" xr:uid="{00000000-0005-0000-0000-0000D1170000}"/>
    <cellStyle name="Normal 3 18 24" xfId="4822" xr:uid="{00000000-0005-0000-0000-0000D2170000}"/>
    <cellStyle name="Normal 3 18 25" xfId="4823" xr:uid="{00000000-0005-0000-0000-0000D3170000}"/>
    <cellStyle name="Normal 3 18 3" xfId="4824" xr:uid="{00000000-0005-0000-0000-0000D4170000}"/>
    <cellStyle name="Normal 3 18 3 2" xfId="4825" xr:uid="{00000000-0005-0000-0000-0000D5170000}"/>
    <cellStyle name="Normal 3 18 3 3" xfId="4826" xr:uid="{00000000-0005-0000-0000-0000D6170000}"/>
    <cellStyle name="Normal 3 18 4" xfId="4827" xr:uid="{00000000-0005-0000-0000-0000D7170000}"/>
    <cellStyle name="Normal 3 18 4 2" xfId="4828" xr:uid="{00000000-0005-0000-0000-0000D8170000}"/>
    <cellStyle name="Normal 3 18 4 3" xfId="4829" xr:uid="{00000000-0005-0000-0000-0000D9170000}"/>
    <cellStyle name="Normal 3 18 5" xfId="4830" xr:uid="{00000000-0005-0000-0000-0000DA170000}"/>
    <cellStyle name="Normal 3 18 5 2" xfId="4831" xr:uid="{00000000-0005-0000-0000-0000DB170000}"/>
    <cellStyle name="Normal 3 18 5 3" xfId="4832" xr:uid="{00000000-0005-0000-0000-0000DC170000}"/>
    <cellStyle name="Normal 3 18 6" xfId="4833" xr:uid="{00000000-0005-0000-0000-0000DD170000}"/>
    <cellStyle name="Normal 3 18 6 2" xfId="4834" xr:uid="{00000000-0005-0000-0000-0000DE170000}"/>
    <cellStyle name="Normal 3 18 6 3" xfId="4835" xr:uid="{00000000-0005-0000-0000-0000DF170000}"/>
    <cellStyle name="Normal 3 18 7" xfId="4836" xr:uid="{00000000-0005-0000-0000-0000E0170000}"/>
    <cellStyle name="Normal 3 18 7 2" xfId="4837" xr:uid="{00000000-0005-0000-0000-0000E1170000}"/>
    <cellStyle name="Normal 3 18 7 3" xfId="4838" xr:uid="{00000000-0005-0000-0000-0000E2170000}"/>
    <cellStyle name="Normal 3 18 8" xfId="4839" xr:uid="{00000000-0005-0000-0000-0000E3170000}"/>
    <cellStyle name="Normal 3 18 8 2" xfId="4840" xr:uid="{00000000-0005-0000-0000-0000E4170000}"/>
    <cellStyle name="Normal 3 18 8 3" xfId="4841" xr:uid="{00000000-0005-0000-0000-0000E5170000}"/>
    <cellStyle name="Normal 3 18 9" xfId="4842" xr:uid="{00000000-0005-0000-0000-0000E6170000}"/>
    <cellStyle name="Normal 3 18 9 2" xfId="4843" xr:uid="{00000000-0005-0000-0000-0000E7170000}"/>
    <cellStyle name="Normal 3 18 9 3" xfId="4844" xr:uid="{00000000-0005-0000-0000-0000E8170000}"/>
    <cellStyle name="Normal 3 19" xfId="4845" xr:uid="{00000000-0005-0000-0000-0000E9170000}"/>
    <cellStyle name="Normal 3 19 10" xfId="4846" xr:uid="{00000000-0005-0000-0000-0000EA170000}"/>
    <cellStyle name="Normal 3 19 10 2" xfId="4847" xr:uid="{00000000-0005-0000-0000-0000EB170000}"/>
    <cellStyle name="Normal 3 19 10 3" xfId="4848" xr:uid="{00000000-0005-0000-0000-0000EC170000}"/>
    <cellStyle name="Normal 3 19 11" xfId="4849" xr:uid="{00000000-0005-0000-0000-0000ED170000}"/>
    <cellStyle name="Normal 3 19 11 2" xfId="4850" xr:uid="{00000000-0005-0000-0000-0000EE170000}"/>
    <cellStyle name="Normal 3 19 11 3" xfId="4851" xr:uid="{00000000-0005-0000-0000-0000EF170000}"/>
    <cellStyle name="Normal 3 19 12" xfId="4852" xr:uid="{00000000-0005-0000-0000-0000F0170000}"/>
    <cellStyle name="Normal 3 19 12 2" xfId="4853" xr:uid="{00000000-0005-0000-0000-0000F1170000}"/>
    <cellStyle name="Normal 3 19 12 3" xfId="4854" xr:uid="{00000000-0005-0000-0000-0000F2170000}"/>
    <cellStyle name="Normal 3 19 13" xfId="4855" xr:uid="{00000000-0005-0000-0000-0000F3170000}"/>
    <cellStyle name="Normal 3 19 13 2" xfId="4856" xr:uid="{00000000-0005-0000-0000-0000F4170000}"/>
    <cellStyle name="Normal 3 19 13 3" xfId="4857" xr:uid="{00000000-0005-0000-0000-0000F5170000}"/>
    <cellStyle name="Normal 3 19 14" xfId="4858" xr:uid="{00000000-0005-0000-0000-0000F6170000}"/>
    <cellStyle name="Normal 3 19 14 2" xfId="4859" xr:uid="{00000000-0005-0000-0000-0000F7170000}"/>
    <cellStyle name="Normal 3 19 14 3" xfId="4860" xr:uid="{00000000-0005-0000-0000-0000F8170000}"/>
    <cellStyle name="Normal 3 19 15" xfId="4861" xr:uid="{00000000-0005-0000-0000-0000F9170000}"/>
    <cellStyle name="Normal 3 19 15 2" xfId="4862" xr:uid="{00000000-0005-0000-0000-0000FA170000}"/>
    <cellStyle name="Normal 3 19 15 3" xfId="4863" xr:uid="{00000000-0005-0000-0000-0000FB170000}"/>
    <cellStyle name="Normal 3 19 16" xfId="4864" xr:uid="{00000000-0005-0000-0000-0000FC170000}"/>
    <cellStyle name="Normal 3 19 16 2" xfId="4865" xr:uid="{00000000-0005-0000-0000-0000FD170000}"/>
    <cellStyle name="Normal 3 19 16 3" xfId="4866" xr:uid="{00000000-0005-0000-0000-0000FE170000}"/>
    <cellStyle name="Normal 3 19 17" xfId="4867" xr:uid="{00000000-0005-0000-0000-0000FF170000}"/>
    <cellStyle name="Normal 3 19 17 2" xfId="4868" xr:uid="{00000000-0005-0000-0000-000000180000}"/>
    <cellStyle name="Normal 3 19 17 3" xfId="4869" xr:uid="{00000000-0005-0000-0000-000001180000}"/>
    <cellStyle name="Normal 3 19 18" xfId="4870" xr:uid="{00000000-0005-0000-0000-000002180000}"/>
    <cellStyle name="Normal 3 19 18 2" xfId="4871" xr:uid="{00000000-0005-0000-0000-000003180000}"/>
    <cellStyle name="Normal 3 19 18 3" xfId="4872" xr:uid="{00000000-0005-0000-0000-000004180000}"/>
    <cellStyle name="Normal 3 19 19" xfId="4873" xr:uid="{00000000-0005-0000-0000-000005180000}"/>
    <cellStyle name="Normal 3 19 19 2" xfId="4874" xr:uid="{00000000-0005-0000-0000-000006180000}"/>
    <cellStyle name="Normal 3 19 19 3" xfId="4875" xr:uid="{00000000-0005-0000-0000-000007180000}"/>
    <cellStyle name="Normal 3 19 2" xfId="4876" xr:uid="{00000000-0005-0000-0000-000008180000}"/>
    <cellStyle name="Normal 3 19 2 2" xfId="4877" xr:uid="{00000000-0005-0000-0000-000009180000}"/>
    <cellStyle name="Normal 3 19 2 3" xfId="4878" xr:uid="{00000000-0005-0000-0000-00000A180000}"/>
    <cellStyle name="Normal 3 19 20" xfId="4879" xr:uid="{00000000-0005-0000-0000-00000B180000}"/>
    <cellStyle name="Normal 3 19 20 2" xfId="4880" xr:uid="{00000000-0005-0000-0000-00000C180000}"/>
    <cellStyle name="Normal 3 19 20 3" xfId="4881" xr:uid="{00000000-0005-0000-0000-00000D180000}"/>
    <cellStyle name="Normal 3 19 21" xfId="4882" xr:uid="{00000000-0005-0000-0000-00000E180000}"/>
    <cellStyle name="Normal 3 19 21 2" xfId="4883" xr:uid="{00000000-0005-0000-0000-00000F180000}"/>
    <cellStyle name="Normal 3 19 21 3" xfId="4884" xr:uid="{00000000-0005-0000-0000-000010180000}"/>
    <cellStyle name="Normal 3 19 22" xfId="4885" xr:uid="{00000000-0005-0000-0000-000011180000}"/>
    <cellStyle name="Normal 3 19 22 2" xfId="4886" xr:uid="{00000000-0005-0000-0000-000012180000}"/>
    <cellStyle name="Normal 3 19 22 3" xfId="4887" xr:uid="{00000000-0005-0000-0000-000013180000}"/>
    <cellStyle name="Normal 3 19 23" xfId="4888" xr:uid="{00000000-0005-0000-0000-000014180000}"/>
    <cellStyle name="Normal 3 19 23 2" xfId="4889" xr:uid="{00000000-0005-0000-0000-000015180000}"/>
    <cellStyle name="Normal 3 19 23 3" xfId="4890" xr:uid="{00000000-0005-0000-0000-000016180000}"/>
    <cellStyle name="Normal 3 19 24" xfId="4891" xr:uid="{00000000-0005-0000-0000-000017180000}"/>
    <cellStyle name="Normal 3 19 25" xfId="4892" xr:uid="{00000000-0005-0000-0000-000018180000}"/>
    <cellStyle name="Normal 3 19 3" xfId="4893" xr:uid="{00000000-0005-0000-0000-000019180000}"/>
    <cellStyle name="Normal 3 19 3 2" xfId="4894" xr:uid="{00000000-0005-0000-0000-00001A180000}"/>
    <cellStyle name="Normal 3 19 3 3" xfId="4895" xr:uid="{00000000-0005-0000-0000-00001B180000}"/>
    <cellStyle name="Normal 3 19 4" xfId="4896" xr:uid="{00000000-0005-0000-0000-00001C180000}"/>
    <cellStyle name="Normal 3 19 4 2" xfId="4897" xr:uid="{00000000-0005-0000-0000-00001D180000}"/>
    <cellStyle name="Normal 3 19 4 3" xfId="4898" xr:uid="{00000000-0005-0000-0000-00001E180000}"/>
    <cellStyle name="Normal 3 19 5" xfId="4899" xr:uid="{00000000-0005-0000-0000-00001F180000}"/>
    <cellStyle name="Normal 3 19 5 2" xfId="4900" xr:uid="{00000000-0005-0000-0000-000020180000}"/>
    <cellStyle name="Normal 3 19 5 3" xfId="4901" xr:uid="{00000000-0005-0000-0000-000021180000}"/>
    <cellStyle name="Normal 3 19 6" xfId="4902" xr:uid="{00000000-0005-0000-0000-000022180000}"/>
    <cellStyle name="Normal 3 19 6 2" xfId="4903" xr:uid="{00000000-0005-0000-0000-000023180000}"/>
    <cellStyle name="Normal 3 19 6 3" xfId="4904" xr:uid="{00000000-0005-0000-0000-000024180000}"/>
    <cellStyle name="Normal 3 19 7" xfId="4905" xr:uid="{00000000-0005-0000-0000-000025180000}"/>
    <cellStyle name="Normal 3 19 7 2" xfId="4906" xr:uid="{00000000-0005-0000-0000-000026180000}"/>
    <cellStyle name="Normal 3 19 7 3" xfId="4907" xr:uid="{00000000-0005-0000-0000-000027180000}"/>
    <cellStyle name="Normal 3 19 8" xfId="4908" xr:uid="{00000000-0005-0000-0000-000028180000}"/>
    <cellStyle name="Normal 3 19 8 2" xfId="4909" xr:uid="{00000000-0005-0000-0000-000029180000}"/>
    <cellStyle name="Normal 3 19 8 3" xfId="4910" xr:uid="{00000000-0005-0000-0000-00002A180000}"/>
    <cellStyle name="Normal 3 19 9" xfId="4911" xr:uid="{00000000-0005-0000-0000-00002B180000}"/>
    <cellStyle name="Normal 3 19 9 2" xfId="4912" xr:uid="{00000000-0005-0000-0000-00002C180000}"/>
    <cellStyle name="Normal 3 19 9 3" xfId="4913" xr:uid="{00000000-0005-0000-0000-00002D180000}"/>
    <cellStyle name="Normal 3 2" xfId="4914" xr:uid="{00000000-0005-0000-0000-00002E180000}"/>
    <cellStyle name="Normal 3 2 10" xfId="4915" xr:uid="{00000000-0005-0000-0000-00002F180000}"/>
    <cellStyle name="Normal 3 2 10 2" xfId="4916" xr:uid="{00000000-0005-0000-0000-000030180000}"/>
    <cellStyle name="Normal 3 2 10 3" xfId="4917" xr:uid="{00000000-0005-0000-0000-000031180000}"/>
    <cellStyle name="Normal 3 2 11" xfId="4918" xr:uid="{00000000-0005-0000-0000-000032180000}"/>
    <cellStyle name="Normal 3 2 11 2" xfId="4919" xr:uid="{00000000-0005-0000-0000-000033180000}"/>
    <cellStyle name="Normal 3 2 11 3" xfId="4920" xr:uid="{00000000-0005-0000-0000-000034180000}"/>
    <cellStyle name="Normal 3 2 12" xfId="4921" xr:uid="{00000000-0005-0000-0000-000035180000}"/>
    <cellStyle name="Normal 3 2 12 2" xfId="4922" xr:uid="{00000000-0005-0000-0000-000036180000}"/>
    <cellStyle name="Normal 3 2 12 3" xfId="4923" xr:uid="{00000000-0005-0000-0000-000037180000}"/>
    <cellStyle name="Normal 3 2 13" xfId="4924" xr:uid="{00000000-0005-0000-0000-000038180000}"/>
    <cellStyle name="Normal 3 2 13 2" xfId="4925" xr:uid="{00000000-0005-0000-0000-000039180000}"/>
    <cellStyle name="Normal 3 2 13 3" xfId="4926" xr:uid="{00000000-0005-0000-0000-00003A180000}"/>
    <cellStyle name="Normal 3 2 14" xfId="4927" xr:uid="{00000000-0005-0000-0000-00003B180000}"/>
    <cellStyle name="Normal 3 2 14 2" xfId="4928" xr:uid="{00000000-0005-0000-0000-00003C180000}"/>
    <cellStyle name="Normal 3 2 14 3" xfId="4929" xr:uid="{00000000-0005-0000-0000-00003D180000}"/>
    <cellStyle name="Normal 3 2 15" xfId="4930" xr:uid="{00000000-0005-0000-0000-00003E180000}"/>
    <cellStyle name="Normal 3 2 15 2" xfId="4931" xr:uid="{00000000-0005-0000-0000-00003F180000}"/>
    <cellStyle name="Normal 3 2 15 3" xfId="4932" xr:uid="{00000000-0005-0000-0000-000040180000}"/>
    <cellStyle name="Normal 3 2 16" xfId="4933" xr:uid="{00000000-0005-0000-0000-000041180000}"/>
    <cellStyle name="Normal 3 2 16 2" xfId="4934" xr:uid="{00000000-0005-0000-0000-000042180000}"/>
    <cellStyle name="Normal 3 2 16 3" xfId="4935" xr:uid="{00000000-0005-0000-0000-000043180000}"/>
    <cellStyle name="Normal 3 2 17" xfId="4936" xr:uid="{00000000-0005-0000-0000-000044180000}"/>
    <cellStyle name="Normal 3 2 17 2" xfId="4937" xr:uid="{00000000-0005-0000-0000-000045180000}"/>
    <cellStyle name="Normal 3 2 17 3" xfId="4938" xr:uid="{00000000-0005-0000-0000-000046180000}"/>
    <cellStyle name="Normal 3 2 18" xfId="4939" xr:uid="{00000000-0005-0000-0000-000047180000}"/>
    <cellStyle name="Normal 3 2 18 2" xfId="4940" xr:uid="{00000000-0005-0000-0000-000048180000}"/>
    <cellStyle name="Normal 3 2 18 3" xfId="4941" xr:uid="{00000000-0005-0000-0000-000049180000}"/>
    <cellStyle name="Normal 3 2 19" xfId="4942" xr:uid="{00000000-0005-0000-0000-00004A180000}"/>
    <cellStyle name="Normal 3 2 19 2" xfId="4943" xr:uid="{00000000-0005-0000-0000-00004B180000}"/>
    <cellStyle name="Normal 3 2 19 3" xfId="4944" xr:uid="{00000000-0005-0000-0000-00004C180000}"/>
    <cellStyle name="Normal 3 2 2" xfId="4945" xr:uid="{00000000-0005-0000-0000-00004D180000}"/>
    <cellStyle name="Normal 3 2 2 10" xfId="4946" xr:uid="{00000000-0005-0000-0000-00004E180000}"/>
    <cellStyle name="Normal 3 2 2 10 2" xfId="4947" xr:uid="{00000000-0005-0000-0000-00004F180000}"/>
    <cellStyle name="Normal 3 2 2 10 3" xfId="4948" xr:uid="{00000000-0005-0000-0000-000050180000}"/>
    <cellStyle name="Normal 3 2 2 11" xfId="4949" xr:uid="{00000000-0005-0000-0000-000051180000}"/>
    <cellStyle name="Normal 3 2 2 11 2" xfId="4950" xr:uid="{00000000-0005-0000-0000-000052180000}"/>
    <cellStyle name="Normal 3 2 2 11 3" xfId="4951" xr:uid="{00000000-0005-0000-0000-000053180000}"/>
    <cellStyle name="Normal 3 2 2 12" xfId="4952" xr:uid="{00000000-0005-0000-0000-000054180000}"/>
    <cellStyle name="Normal 3 2 2 12 2" xfId="4953" xr:uid="{00000000-0005-0000-0000-000055180000}"/>
    <cellStyle name="Normal 3 2 2 12 3" xfId="4954" xr:uid="{00000000-0005-0000-0000-000056180000}"/>
    <cellStyle name="Normal 3 2 2 13" xfId="4955" xr:uid="{00000000-0005-0000-0000-000057180000}"/>
    <cellStyle name="Normal 3 2 2 13 2" xfId="4956" xr:uid="{00000000-0005-0000-0000-000058180000}"/>
    <cellStyle name="Normal 3 2 2 13 3" xfId="4957" xr:uid="{00000000-0005-0000-0000-000059180000}"/>
    <cellStyle name="Normal 3 2 2 14" xfId="4958" xr:uid="{00000000-0005-0000-0000-00005A180000}"/>
    <cellStyle name="Normal 3 2 2 14 2" xfId="4959" xr:uid="{00000000-0005-0000-0000-00005B180000}"/>
    <cellStyle name="Normal 3 2 2 14 3" xfId="4960" xr:uid="{00000000-0005-0000-0000-00005C180000}"/>
    <cellStyle name="Normal 3 2 2 15" xfId="4961" xr:uid="{00000000-0005-0000-0000-00005D180000}"/>
    <cellStyle name="Normal 3 2 2 15 2" xfId="4962" xr:uid="{00000000-0005-0000-0000-00005E180000}"/>
    <cellStyle name="Normal 3 2 2 15 3" xfId="4963" xr:uid="{00000000-0005-0000-0000-00005F180000}"/>
    <cellStyle name="Normal 3 2 2 16" xfId="4964" xr:uid="{00000000-0005-0000-0000-000060180000}"/>
    <cellStyle name="Normal 3 2 2 16 2" xfId="4965" xr:uid="{00000000-0005-0000-0000-000061180000}"/>
    <cellStyle name="Normal 3 2 2 16 3" xfId="4966" xr:uid="{00000000-0005-0000-0000-000062180000}"/>
    <cellStyle name="Normal 3 2 2 17" xfId="4967" xr:uid="{00000000-0005-0000-0000-000063180000}"/>
    <cellStyle name="Normal 3 2 2 17 2" xfId="4968" xr:uid="{00000000-0005-0000-0000-000064180000}"/>
    <cellStyle name="Normal 3 2 2 17 3" xfId="4969" xr:uid="{00000000-0005-0000-0000-000065180000}"/>
    <cellStyle name="Normal 3 2 2 18" xfId="4970" xr:uid="{00000000-0005-0000-0000-000066180000}"/>
    <cellStyle name="Normal 3 2 2 18 2" xfId="4971" xr:uid="{00000000-0005-0000-0000-000067180000}"/>
    <cellStyle name="Normal 3 2 2 18 3" xfId="4972" xr:uid="{00000000-0005-0000-0000-000068180000}"/>
    <cellStyle name="Normal 3 2 2 19" xfId="4973" xr:uid="{00000000-0005-0000-0000-000069180000}"/>
    <cellStyle name="Normal 3 2 2 19 2" xfId="4974" xr:uid="{00000000-0005-0000-0000-00006A180000}"/>
    <cellStyle name="Normal 3 2 2 19 3" xfId="4975" xr:uid="{00000000-0005-0000-0000-00006B180000}"/>
    <cellStyle name="Normal 3 2 2 2" xfId="4976" xr:uid="{00000000-0005-0000-0000-00006C180000}"/>
    <cellStyle name="Normal 3 2 2 2 2" xfId="4977" xr:uid="{00000000-0005-0000-0000-00006D180000}"/>
    <cellStyle name="Normal 3 2 2 2 3" xfId="4978" xr:uid="{00000000-0005-0000-0000-00006E180000}"/>
    <cellStyle name="Normal 3 2 2 20" xfId="4979" xr:uid="{00000000-0005-0000-0000-00006F180000}"/>
    <cellStyle name="Normal 3 2 2 20 2" xfId="4980" xr:uid="{00000000-0005-0000-0000-000070180000}"/>
    <cellStyle name="Normal 3 2 2 20 3" xfId="4981" xr:uid="{00000000-0005-0000-0000-000071180000}"/>
    <cellStyle name="Normal 3 2 2 21" xfId="4982" xr:uid="{00000000-0005-0000-0000-000072180000}"/>
    <cellStyle name="Normal 3 2 2 21 2" xfId="4983" xr:uid="{00000000-0005-0000-0000-000073180000}"/>
    <cellStyle name="Normal 3 2 2 21 3" xfId="4984" xr:uid="{00000000-0005-0000-0000-000074180000}"/>
    <cellStyle name="Normal 3 2 2 22" xfId="4985" xr:uid="{00000000-0005-0000-0000-000075180000}"/>
    <cellStyle name="Normal 3 2 2 22 2" xfId="4986" xr:uid="{00000000-0005-0000-0000-000076180000}"/>
    <cellStyle name="Normal 3 2 2 22 3" xfId="4987" xr:uid="{00000000-0005-0000-0000-000077180000}"/>
    <cellStyle name="Normal 3 2 2 23" xfId="4988" xr:uid="{00000000-0005-0000-0000-000078180000}"/>
    <cellStyle name="Normal 3 2 2 23 2" xfId="4989" xr:uid="{00000000-0005-0000-0000-000079180000}"/>
    <cellStyle name="Normal 3 2 2 23 3" xfId="4990" xr:uid="{00000000-0005-0000-0000-00007A180000}"/>
    <cellStyle name="Normal 3 2 2 24" xfId="4991" xr:uid="{00000000-0005-0000-0000-00007B180000}"/>
    <cellStyle name="Normal 3 2 2 24 2" xfId="4992" xr:uid="{00000000-0005-0000-0000-00007C180000}"/>
    <cellStyle name="Normal 3 2 2 24 3" xfId="4993" xr:uid="{00000000-0005-0000-0000-00007D180000}"/>
    <cellStyle name="Normal 3 2 2 25" xfId="4994" xr:uid="{00000000-0005-0000-0000-00007E180000}"/>
    <cellStyle name="Normal 3 2 2 25 2" xfId="4995" xr:uid="{00000000-0005-0000-0000-00007F180000}"/>
    <cellStyle name="Normal 3 2 2 25 3" xfId="4996" xr:uid="{00000000-0005-0000-0000-000080180000}"/>
    <cellStyle name="Normal 3 2 2 26" xfId="4997" xr:uid="{00000000-0005-0000-0000-000081180000}"/>
    <cellStyle name="Normal 3 2 2 26 2" xfId="4998" xr:uid="{00000000-0005-0000-0000-000082180000}"/>
    <cellStyle name="Normal 3 2 2 26 3" xfId="4999" xr:uid="{00000000-0005-0000-0000-000083180000}"/>
    <cellStyle name="Normal 3 2 2 27" xfId="5000" xr:uid="{00000000-0005-0000-0000-000084180000}"/>
    <cellStyle name="Normal 3 2 2 27 2" xfId="5001" xr:uid="{00000000-0005-0000-0000-000085180000}"/>
    <cellStyle name="Normal 3 2 2 27 3" xfId="5002" xr:uid="{00000000-0005-0000-0000-000086180000}"/>
    <cellStyle name="Normal 3 2 2 28" xfId="5003" xr:uid="{00000000-0005-0000-0000-000087180000}"/>
    <cellStyle name="Normal 3 2 2 28 2" xfId="5004" xr:uid="{00000000-0005-0000-0000-000088180000}"/>
    <cellStyle name="Normal 3 2 2 28 3" xfId="5005" xr:uid="{00000000-0005-0000-0000-000089180000}"/>
    <cellStyle name="Normal 3 2 2 29" xfId="5006" xr:uid="{00000000-0005-0000-0000-00008A180000}"/>
    <cellStyle name="Normal 3 2 2 29 2" xfId="5007" xr:uid="{00000000-0005-0000-0000-00008B180000}"/>
    <cellStyle name="Normal 3 2 2 29 3" xfId="5008" xr:uid="{00000000-0005-0000-0000-00008C180000}"/>
    <cellStyle name="Normal 3 2 2 3" xfId="5009" xr:uid="{00000000-0005-0000-0000-00008D180000}"/>
    <cellStyle name="Normal 3 2 2 3 2" xfId="5010" xr:uid="{00000000-0005-0000-0000-00008E180000}"/>
    <cellStyle name="Normal 3 2 2 3 3" xfId="5011" xr:uid="{00000000-0005-0000-0000-00008F180000}"/>
    <cellStyle name="Normal 3 2 2 30" xfId="5012" xr:uid="{00000000-0005-0000-0000-000090180000}"/>
    <cellStyle name="Normal 3 2 2 30 2" xfId="5013" xr:uid="{00000000-0005-0000-0000-000091180000}"/>
    <cellStyle name="Normal 3 2 2 30 3" xfId="5014" xr:uid="{00000000-0005-0000-0000-000092180000}"/>
    <cellStyle name="Normal 3 2 2 31" xfId="5015" xr:uid="{00000000-0005-0000-0000-000093180000}"/>
    <cellStyle name="Normal 3 2 2 31 2" xfId="5016" xr:uid="{00000000-0005-0000-0000-000094180000}"/>
    <cellStyle name="Normal 3 2 2 31 3" xfId="5017" xr:uid="{00000000-0005-0000-0000-000095180000}"/>
    <cellStyle name="Normal 3 2 2 32" xfId="5018" xr:uid="{00000000-0005-0000-0000-000096180000}"/>
    <cellStyle name="Normal 3 2 2 32 2" xfId="5019" xr:uid="{00000000-0005-0000-0000-000097180000}"/>
    <cellStyle name="Normal 3 2 2 32 3" xfId="5020" xr:uid="{00000000-0005-0000-0000-000098180000}"/>
    <cellStyle name="Normal 3 2 2 33" xfId="5021" xr:uid="{00000000-0005-0000-0000-000099180000}"/>
    <cellStyle name="Normal 3 2 2 33 2" xfId="5022" xr:uid="{00000000-0005-0000-0000-00009A180000}"/>
    <cellStyle name="Normal 3 2 2 33 3" xfId="5023" xr:uid="{00000000-0005-0000-0000-00009B180000}"/>
    <cellStyle name="Normal 3 2 2 34" xfId="5024" xr:uid="{00000000-0005-0000-0000-00009C180000}"/>
    <cellStyle name="Normal 3 2 2 35" xfId="5025" xr:uid="{00000000-0005-0000-0000-00009D180000}"/>
    <cellStyle name="Normal 3 2 2 4" xfId="5026" xr:uid="{00000000-0005-0000-0000-00009E180000}"/>
    <cellStyle name="Normal 3 2 2 4 2" xfId="5027" xr:uid="{00000000-0005-0000-0000-00009F180000}"/>
    <cellStyle name="Normal 3 2 2 4 3" xfId="5028" xr:uid="{00000000-0005-0000-0000-0000A0180000}"/>
    <cellStyle name="Normal 3 2 2 5" xfId="5029" xr:uid="{00000000-0005-0000-0000-0000A1180000}"/>
    <cellStyle name="Normal 3 2 2 5 2" xfId="5030" xr:uid="{00000000-0005-0000-0000-0000A2180000}"/>
    <cellStyle name="Normal 3 2 2 5 3" xfId="5031" xr:uid="{00000000-0005-0000-0000-0000A3180000}"/>
    <cellStyle name="Normal 3 2 2 6" xfId="5032" xr:uid="{00000000-0005-0000-0000-0000A4180000}"/>
    <cellStyle name="Normal 3 2 2 6 2" xfId="5033" xr:uid="{00000000-0005-0000-0000-0000A5180000}"/>
    <cellStyle name="Normal 3 2 2 6 3" xfId="5034" xr:uid="{00000000-0005-0000-0000-0000A6180000}"/>
    <cellStyle name="Normal 3 2 2 7" xfId="5035" xr:uid="{00000000-0005-0000-0000-0000A7180000}"/>
    <cellStyle name="Normal 3 2 2 7 2" xfId="5036" xr:uid="{00000000-0005-0000-0000-0000A8180000}"/>
    <cellStyle name="Normal 3 2 2 7 3" xfId="5037" xr:uid="{00000000-0005-0000-0000-0000A9180000}"/>
    <cellStyle name="Normal 3 2 2 8" xfId="5038" xr:uid="{00000000-0005-0000-0000-0000AA180000}"/>
    <cellStyle name="Normal 3 2 2 8 2" xfId="5039" xr:uid="{00000000-0005-0000-0000-0000AB180000}"/>
    <cellStyle name="Normal 3 2 2 8 3" xfId="5040" xr:uid="{00000000-0005-0000-0000-0000AC180000}"/>
    <cellStyle name="Normal 3 2 2 9" xfId="5041" xr:uid="{00000000-0005-0000-0000-0000AD180000}"/>
    <cellStyle name="Normal 3 2 2 9 2" xfId="5042" xr:uid="{00000000-0005-0000-0000-0000AE180000}"/>
    <cellStyle name="Normal 3 2 2 9 3" xfId="5043" xr:uid="{00000000-0005-0000-0000-0000AF180000}"/>
    <cellStyle name="Normal 3 2 20" xfId="5044" xr:uid="{00000000-0005-0000-0000-0000B0180000}"/>
    <cellStyle name="Normal 3 2 20 2" xfId="5045" xr:uid="{00000000-0005-0000-0000-0000B1180000}"/>
    <cellStyle name="Normal 3 2 20 3" xfId="5046" xr:uid="{00000000-0005-0000-0000-0000B2180000}"/>
    <cellStyle name="Normal 3 2 21" xfId="5047" xr:uid="{00000000-0005-0000-0000-0000B3180000}"/>
    <cellStyle name="Normal 3 2 21 2" xfId="5048" xr:uid="{00000000-0005-0000-0000-0000B4180000}"/>
    <cellStyle name="Normal 3 2 21 3" xfId="5049" xr:uid="{00000000-0005-0000-0000-0000B5180000}"/>
    <cellStyle name="Normal 3 2 22" xfId="5050" xr:uid="{00000000-0005-0000-0000-0000B6180000}"/>
    <cellStyle name="Normal 3 2 22 2" xfId="5051" xr:uid="{00000000-0005-0000-0000-0000B7180000}"/>
    <cellStyle name="Normal 3 2 22 3" xfId="5052" xr:uid="{00000000-0005-0000-0000-0000B8180000}"/>
    <cellStyle name="Normal 3 2 23" xfId="5053" xr:uid="{00000000-0005-0000-0000-0000B9180000}"/>
    <cellStyle name="Normal 3 2 23 2" xfId="5054" xr:uid="{00000000-0005-0000-0000-0000BA180000}"/>
    <cellStyle name="Normal 3 2 23 3" xfId="5055" xr:uid="{00000000-0005-0000-0000-0000BB180000}"/>
    <cellStyle name="Normal 3 2 24" xfId="5056" xr:uid="{00000000-0005-0000-0000-0000BC180000}"/>
    <cellStyle name="Normal 3 2 24 2" xfId="5057" xr:uid="{00000000-0005-0000-0000-0000BD180000}"/>
    <cellStyle name="Normal 3 2 24 3" xfId="5058" xr:uid="{00000000-0005-0000-0000-0000BE180000}"/>
    <cellStyle name="Normal 3 2 25" xfId="5059" xr:uid="{00000000-0005-0000-0000-0000BF180000}"/>
    <cellStyle name="Normal 3 2 25 2" xfId="5060" xr:uid="{00000000-0005-0000-0000-0000C0180000}"/>
    <cellStyle name="Normal 3 2 25 3" xfId="5061" xr:uid="{00000000-0005-0000-0000-0000C1180000}"/>
    <cellStyle name="Normal 3 2 26" xfId="5062" xr:uid="{00000000-0005-0000-0000-0000C2180000}"/>
    <cellStyle name="Normal 3 2 26 2" xfId="5063" xr:uid="{00000000-0005-0000-0000-0000C3180000}"/>
    <cellStyle name="Normal 3 2 26 3" xfId="5064" xr:uid="{00000000-0005-0000-0000-0000C4180000}"/>
    <cellStyle name="Normal 3 2 27" xfId="5065" xr:uid="{00000000-0005-0000-0000-0000C5180000}"/>
    <cellStyle name="Normal 3 2 27 2" xfId="5066" xr:uid="{00000000-0005-0000-0000-0000C6180000}"/>
    <cellStyle name="Normal 3 2 27 3" xfId="5067" xr:uid="{00000000-0005-0000-0000-0000C7180000}"/>
    <cellStyle name="Normal 3 2 28" xfId="5068" xr:uid="{00000000-0005-0000-0000-0000C8180000}"/>
    <cellStyle name="Normal 3 2 28 2" xfId="5069" xr:uid="{00000000-0005-0000-0000-0000C9180000}"/>
    <cellStyle name="Normal 3 2 28 3" xfId="5070" xr:uid="{00000000-0005-0000-0000-0000CA180000}"/>
    <cellStyle name="Normal 3 2 29" xfId="5071" xr:uid="{00000000-0005-0000-0000-0000CB180000}"/>
    <cellStyle name="Normal 3 2 29 2" xfId="5072" xr:uid="{00000000-0005-0000-0000-0000CC180000}"/>
    <cellStyle name="Normal 3 2 29 3" xfId="5073" xr:uid="{00000000-0005-0000-0000-0000CD180000}"/>
    <cellStyle name="Normal 3 2 3" xfId="5074" xr:uid="{00000000-0005-0000-0000-0000CE180000}"/>
    <cellStyle name="Normal 3 2 3 2" xfId="5075" xr:uid="{00000000-0005-0000-0000-0000CF180000}"/>
    <cellStyle name="Normal 3 2 3 3" xfId="5076" xr:uid="{00000000-0005-0000-0000-0000D0180000}"/>
    <cellStyle name="Normal 3 2 30" xfId="5077" xr:uid="{00000000-0005-0000-0000-0000D1180000}"/>
    <cellStyle name="Normal 3 2 30 2" xfId="5078" xr:uid="{00000000-0005-0000-0000-0000D2180000}"/>
    <cellStyle name="Normal 3 2 30 3" xfId="5079" xr:uid="{00000000-0005-0000-0000-0000D3180000}"/>
    <cellStyle name="Normal 3 2 31" xfId="5080" xr:uid="{00000000-0005-0000-0000-0000D4180000}"/>
    <cellStyle name="Normal 3 2 31 2" xfId="5081" xr:uid="{00000000-0005-0000-0000-0000D5180000}"/>
    <cellStyle name="Normal 3 2 31 3" xfId="5082" xr:uid="{00000000-0005-0000-0000-0000D6180000}"/>
    <cellStyle name="Normal 3 2 32" xfId="5083" xr:uid="{00000000-0005-0000-0000-0000D7180000}"/>
    <cellStyle name="Normal 3 2 32 2" xfId="5084" xr:uid="{00000000-0005-0000-0000-0000D8180000}"/>
    <cellStyle name="Normal 3 2 32 3" xfId="5085" xr:uid="{00000000-0005-0000-0000-0000D9180000}"/>
    <cellStyle name="Normal 3 2 33" xfId="5086" xr:uid="{00000000-0005-0000-0000-0000DA180000}"/>
    <cellStyle name="Normal 3 2 33 2" xfId="5087" xr:uid="{00000000-0005-0000-0000-0000DB180000}"/>
    <cellStyle name="Normal 3 2 33 3" xfId="5088" xr:uid="{00000000-0005-0000-0000-0000DC180000}"/>
    <cellStyle name="Normal 3 2 34" xfId="5089" xr:uid="{00000000-0005-0000-0000-0000DD180000}"/>
    <cellStyle name="Normal 3 2 34 2" xfId="5090" xr:uid="{00000000-0005-0000-0000-0000DE180000}"/>
    <cellStyle name="Normal 3 2 34 3" xfId="5091" xr:uid="{00000000-0005-0000-0000-0000DF180000}"/>
    <cellStyle name="Normal 3 2 35" xfId="5092" xr:uid="{00000000-0005-0000-0000-0000E0180000}"/>
    <cellStyle name="Normal 3 2 35 2" xfId="5093" xr:uid="{00000000-0005-0000-0000-0000E1180000}"/>
    <cellStyle name="Normal 3 2 35 3" xfId="5094" xr:uid="{00000000-0005-0000-0000-0000E2180000}"/>
    <cellStyle name="Normal 3 2 36" xfId="5095" xr:uid="{00000000-0005-0000-0000-0000E3180000}"/>
    <cellStyle name="Normal 3 2 36 2" xfId="5096" xr:uid="{00000000-0005-0000-0000-0000E4180000}"/>
    <cellStyle name="Normal 3 2 36 3" xfId="5097" xr:uid="{00000000-0005-0000-0000-0000E5180000}"/>
    <cellStyle name="Normal 3 2 37" xfId="5098" xr:uid="{00000000-0005-0000-0000-0000E6180000}"/>
    <cellStyle name="Normal 3 2 37 2" xfId="5099" xr:uid="{00000000-0005-0000-0000-0000E7180000}"/>
    <cellStyle name="Normal 3 2 37 3" xfId="5100" xr:uid="{00000000-0005-0000-0000-0000E8180000}"/>
    <cellStyle name="Normal 3 2 38" xfId="5101" xr:uid="{00000000-0005-0000-0000-0000E9180000}"/>
    <cellStyle name="Normal 3 2 38 2" xfId="5102" xr:uid="{00000000-0005-0000-0000-0000EA180000}"/>
    <cellStyle name="Normal 3 2 38 3" xfId="5103" xr:uid="{00000000-0005-0000-0000-0000EB180000}"/>
    <cellStyle name="Normal 3 2 39" xfId="5104" xr:uid="{00000000-0005-0000-0000-0000EC180000}"/>
    <cellStyle name="Normal 3 2 39 2" xfId="5105" xr:uid="{00000000-0005-0000-0000-0000ED180000}"/>
    <cellStyle name="Normal 3 2 39 3" xfId="5106" xr:uid="{00000000-0005-0000-0000-0000EE180000}"/>
    <cellStyle name="Normal 3 2 4" xfId="5107" xr:uid="{00000000-0005-0000-0000-0000EF180000}"/>
    <cellStyle name="Normal 3 2 4 2" xfId="5108" xr:uid="{00000000-0005-0000-0000-0000F0180000}"/>
    <cellStyle name="Normal 3 2 4 3" xfId="5109" xr:uid="{00000000-0005-0000-0000-0000F1180000}"/>
    <cellStyle name="Normal 3 2 40" xfId="5110" xr:uid="{00000000-0005-0000-0000-0000F2180000}"/>
    <cellStyle name="Normal 3 2 40 2" xfId="5111" xr:uid="{00000000-0005-0000-0000-0000F3180000}"/>
    <cellStyle name="Normal 3 2 40 3" xfId="5112" xr:uid="{00000000-0005-0000-0000-0000F4180000}"/>
    <cellStyle name="Normal 3 2 41" xfId="5113" xr:uid="{00000000-0005-0000-0000-0000F5180000}"/>
    <cellStyle name="Normal 3 2 41 2" xfId="5114" xr:uid="{00000000-0005-0000-0000-0000F6180000}"/>
    <cellStyle name="Normal 3 2 41 3" xfId="5115" xr:uid="{00000000-0005-0000-0000-0000F7180000}"/>
    <cellStyle name="Normal 3 2 42" xfId="5116" xr:uid="{00000000-0005-0000-0000-0000F8180000}"/>
    <cellStyle name="Normal 3 2 42 2" xfId="5117" xr:uid="{00000000-0005-0000-0000-0000F9180000}"/>
    <cellStyle name="Normal 3 2 42 3" xfId="5118" xr:uid="{00000000-0005-0000-0000-0000FA180000}"/>
    <cellStyle name="Normal 3 2 43" xfId="5119" xr:uid="{00000000-0005-0000-0000-0000FB180000}"/>
    <cellStyle name="Normal 3 2 43 2" xfId="5120" xr:uid="{00000000-0005-0000-0000-0000FC180000}"/>
    <cellStyle name="Normal 3 2 43 3" xfId="5121" xr:uid="{00000000-0005-0000-0000-0000FD180000}"/>
    <cellStyle name="Normal 3 2 44" xfId="5122" xr:uid="{00000000-0005-0000-0000-0000FE180000}"/>
    <cellStyle name="Normal 3 2 44 2" xfId="5123" xr:uid="{00000000-0005-0000-0000-0000FF180000}"/>
    <cellStyle name="Normal 3 2 44 3" xfId="5124" xr:uid="{00000000-0005-0000-0000-000000190000}"/>
    <cellStyle name="Normal 3 2 45" xfId="5125" xr:uid="{00000000-0005-0000-0000-000001190000}"/>
    <cellStyle name="Normal 3 2 45 2" xfId="5126" xr:uid="{00000000-0005-0000-0000-000002190000}"/>
    <cellStyle name="Normal 3 2 45 3" xfId="5127" xr:uid="{00000000-0005-0000-0000-000003190000}"/>
    <cellStyle name="Normal 3 2 46" xfId="5128" xr:uid="{00000000-0005-0000-0000-000004190000}"/>
    <cellStyle name="Normal 3 2 46 2" xfId="5129" xr:uid="{00000000-0005-0000-0000-000005190000}"/>
    <cellStyle name="Normal 3 2 46 3" xfId="5130" xr:uid="{00000000-0005-0000-0000-000006190000}"/>
    <cellStyle name="Normal 3 2 47" xfId="5131" xr:uid="{00000000-0005-0000-0000-000007190000}"/>
    <cellStyle name="Normal 3 2 47 2" xfId="5132" xr:uid="{00000000-0005-0000-0000-000008190000}"/>
    <cellStyle name="Normal 3 2 47 3" xfId="5133" xr:uid="{00000000-0005-0000-0000-000009190000}"/>
    <cellStyle name="Normal 3 2 48" xfId="5134" xr:uid="{00000000-0005-0000-0000-00000A190000}"/>
    <cellStyle name="Normal 3 2 48 2" xfId="5135" xr:uid="{00000000-0005-0000-0000-00000B190000}"/>
    <cellStyle name="Normal 3 2 48 3" xfId="5136" xr:uid="{00000000-0005-0000-0000-00000C190000}"/>
    <cellStyle name="Normal 3 2 49" xfId="5137" xr:uid="{00000000-0005-0000-0000-00000D190000}"/>
    <cellStyle name="Normal 3 2 49 2" xfId="5138" xr:uid="{00000000-0005-0000-0000-00000E190000}"/>
    <cellStyle name="Normal 3 2 49 3" xfId="5139" xr:uid="{00000000-0005-0000-0000-00000F190000}"/>
    <cellStyle name="Normal 3 2 5" xfId="5140" xr:uid="{00000000-0005-0000-0000-000010190000}"/>
    <cellStyle name="Normal 3 2 5 2" xfId="5141" xr:uid="{00000000-0005-0000-0000-000011190000}"/>
    <cellStyle name="Normal 3 2 5 3" xfId="5142" xr:uid="{00000000-0005-0000-0000-000012190000}"/>
    <cellStyle name="Normal 3 2 50" xfId="5143" xr:uid="{00000000-0005-0000-0000-000013190000}"/>
    <cellStyle name="Normal 3 2 50 2" xfId="5144" xr:uid="{00000000-0005-0000-0000-000014190000}"/>
    <cellStyle name="Normal 3 2 50 3" xfId="5145" xr:uid="{00000000-0005-0000-0000-000015190000}"/>
    <cellStyle name="Normal 3 2 51" xfId="5146" xr:uid="{00000000-0005-0000-0000-000016190000}"/>
    <cellStyle name="Normal 3 2 51 2" xfId="5147" xr:uid="{00000000-0005-0000-0000-000017190000}"/>
    <cellStyle name="Normal 3 2 51 3" xfId="5148" xr:uid="{00000000-0005-0000-0000-000018190000}"/>
    <cellStyle name="Normal 3 2 52" xfId="5149" xr:uid="{00000000-0005-0000-0000-000019190000}"/>
    <cellStyle name="Normal 3 2 52 2" xfId="5150" xr:uid="{00000000-0005-0000-0000-00001A190000}"/>
    <cellStyle name="Normal 3 2 52 3" xfId="5151" xr:uid="{00000000-0005-0000-0000-00001B190000}"/>
    <cellStyle name="Normal 3 2 53" xfId="5152" xr:uid="{00000000-0005-0000-0000-00001C190000}"/>
    <cellStyle name="Normal 3 2 53 2" xfId="5153" xr:uid="{00000000-0005-0000-0000-00001D190000}"/>
    <cellStyle name="Normal 3 2 53 3" xfId="5154" xr:uid="{00000000-0005-0000-0000-00001E190000}"/>
    <cellStyle name="Normal 3 2 54" xfId="5155" xr:uid="{00000000-0005-0000-0000-00001F190000}"/>
    <cellStyle name="Normal 3 2 54 2" xfId="5156" xr:uid="{00000000-0005-0000-0000-000020190000}"/>
    <cellStyle name="Normal 3 2 54 3" xfId="5157" xr:uid="{00000000-0005-0000-0000-000021190000}"/>
    <cellStyle name="Normal 3 2 55" xfId="5158" xr:uid="{00000000-0005-0000-0000-000022190000}"/>
    <cellStyle name="Normal 3 2 55 2" xfId="5159" xr:uid="{00000000-0005-0000-0000-000023190000}"/>
    <cellStyle name="Normal 3 2 55 3" xfId="5160" xr:uid="{00000000-0005-0000-0000-000024190000}"/>
    <cellStyle name="Normal 3 2 56" xfId="5161" xr:uid="{00000000-0005-0000-0000-000025190000}"/>
    <cellStyle name="Normal 3 2 56 2" xfId="5162" xr:uid="{00000000-0005-0000-0000-000026190000}"/>
    <cellStyle name="Normal 3 2 56 3" xfId="5163" xr:uid="{00000000-0005-0000-0000-000027190000}"/>
    <cellStyle name="Normal 3 2 57" xfId="5164" xr:uid="{00000000-0005-0000-0000-000028190000}"/>
    <cellStyle name="Normal 3 2 57 2" xfId="5165" xr:uid="{00000000-0005-0000-0000-000029190000}"/>
    <cellStyle name="Normal 3 2 57 3" xfId="5166" xr:uid="{00000000-0005-0000-0000-00002A190000}"/>
    <cellStyle name="Normal 3 2 58" xfId="5167" xr:uid="{00000000-0005-0000-0000-00002B190000}"/>
    <cellStyle name="Normal 3 2 58 2" xfId="5168" xr:uid="{00000000-0005-0000-0000-00002C190000}"/>
    <cellStyle name="Normal 3 2 58 3" xfId="5169" xr:uid="{00000000-0005-0000-0000-00002D190000}"/>
    <cellStyle name="Normal 3 2 59" xfId="5170" xr:uid="{00000000-0005-0000-0000-00002E190000}"/>
    <cellStyle name="Normal 3 2 59 2" xfId="5171" xr:uid="{00000000-0005-0000-0000-00002F190000}"/>
    <cellStyle name="Normal 3 2 59 3" xfId="5172" xr:uid="{00000000-0005-0000-0000-000030190000}"/>
    <cellStyle name="Normal 3 2 6" xfId="5173" xr:uid="{00000000-0005-0000-0000-000031190000}"/>
    <cellStyle name="Normal 3 2 6 2" xfId="5174" xr:uid="{00000000-0005-0000-0000-000032190000}"/>
    <cellStyle name="Normal 3 2 6 3" xfId="5175" xr:uid="{00000000-0005-0000-0000-000033190000}"/>
    <cellStyle name="Normal 3 2 60" xfId="5176" xr:uid="{00000000-0005-0000-0000-000034190000}"/>
    <cellStyle name="Normal 3 2 60 2" xfId="5177" xr:uid="{00000000-0005-0000-0000-000035190000}"/>
    <cellStyle name="Normal 3 2 60 3" xfId="5178" xr:uid="{00000000-0005-0000-0000-000036190000}"/>
    <cellStyle name="Normal 3 2 61" xfId="5179" xr:uid="{00000000-0005-0000-0000-000037190000}"/>
    <cellStyle name="Normal 3 2 61 2" xfId="5180" xr:uid="{00000000-0005-0000-0000-000038190000}"/>
    <cellStyle name="Normal 3 2 61 3" xfId="5181" xr:uid="{00000000-0005-0000-0000-000039190000}"/>
    <cellStyle name="Normal 3 2 62" xfId="5182" xr:uid="{00000000-0005-0000-0000-00003A190000}"/>
    <cellStyle name="Normal 3 2 62 2" xfId="5183" xr:uid="{00000000-0005-0000-0000-00003B190000}"/>
    <cellStyle name="Normal 3 2 62 3" xfId="5184" xr:uid="{00000000-0005-0000-0000-00003C190000}"/>
    <cellStyle name="Normal 3 2 63" xfId="5185" xr:uid="{00000000-0005-0000-0000-00003D190000}"/>
    <cellStyle name="Normal 3 2 63 2" xfId="5186" xr:uid="{00000000-0005-0000-0000-00003E190000}"/>
    <cellStyle name="Normal 3 2 63 3" xfId="5187" xr:uid="{00000000-0005-0000-0000-00003F190000}"/>
    <cellStyle name="Normal 3 2 64" xfId="5188" xr:uid="{00000000-0005-0000-0000-000040190000}"/>
    <cellStyle name="Normal 3 2 64 2" xfId="5189" xr:uid="{00000000-0005-0000-0000-000041190000}"/>
    <cellStyle name="Normal 3 2 64 3" xfId="5190" xr:uid="{00000000-0005-0000-0000-000042190000}"/>
    <cellStyle name="Normal 3 2 65" xfId="5191" xr:uid="{00000000-0005-0000-0000-000043190000}"/>
    <cellStyle name="Normal 3 2 65 2" xfId="5192" xr:uid="{00000000-0005-0000-0000-000044190000}"/>
    <cellStyle name="Normal 3 2 65 3" xfId="5193" xr:uid="{00000000-0005-0000-0000-000045190000}"/>
    <cellStyle name="Normal 3 2 66" xfId="5194" xr:uid="{00000000-0005-0000-0000-000046190000}"/>
    <cellStyle name="Normal 3 2 66 2" xfId="5195" xr:uid="{00000000-0005-0000-0000-000047190000}"/>
    <cellStyle name="Normal 3 2 66 3" xfId="5196" xr:uid="{00000000-0005-0000-0000-000048190000}"/>
    <cellStyle name="Normal 3 2 67" xfId="5197" xr:uid="{00000000-0005-0000-0000-000049190000}"/>
    <cellStyle name="Normal 3 2 67 2" xfId="5198" xr:uid="{00000000-0005-0000-0000-00004A190000}"/>
    <cellStyle name="Normal 3 2 67 3" xfId="5199" xr:uid="{00000000-0005-0000-0000-00004B190000}"/>
    <cellStyle name="Normal 3 2 68" xfId="5200" xr:uid="{00000000-0005-0000-0000-00004C190000}"/>
    <cellStyle name="Normal 3 2 68 2" xfId="5201" xr:uid="{00000000-0005-0000-0000-00004D190000}"/>
    <cellStyle name="Normal 3 2 68 3" xfId="5202" xr:uid="{00000000-0005-0000-0000-00004E190000}"/>
    <cellStyle name="Normal 3 2 69" xfId="5203" xr:uid="{00000000-0005-0000-0000-00004F190000}"/>
    <cellStyle name="Normal 3 2 69 2" xfId="5204" xr:uid="{00000000-0005-0000-0000-000050190000}"/>
    <cellStyle name="Normal 3 2 69 3" xfId="5205" xr:uid="{00000000-0005-0000-0000-000051190000}"/>
    <cellStyle name="Normal 3 2 7" xfId="5206" xr:uid="{00000000-0005-0000-0000-000052190000}"/>
    <cellStyle name="Normal 3 2 7 2" xfId="5207" xr:uid="{00000000-0005-0000-0000-000053190000}"/>
    <cellStyle name="Normal 3 2 7 3" xfId="5208" xr:uid="{00000000-0005-0000-0000-000054190000}"/>
    <cellStyle name="Normal 3 2 70" xfId="5209" xr:uid="{00000000-0005-0000-0000-000055190000}"/>
    <cellStyle name="Normal 3 2 70 2" xfId="5210" xr:uid="{00000000-0005-0000-0000-000056190000}"/>
    <cellStyle name="Normal 3 2 70 3" xfId="5211" xr:uid="{00000000-0005-0000-0000-000057190000}"/>
    <cellStyle name="Normal 3 2 71" xfId="5212" xr:uid="{00000000-0005-0000-0000-000058190000}"/>
    <cellStyle name="Normal 3 2 71 2" xfId="8564" xr:uid="{00000000-0005-0000-0000-000059190000}"/>
    <cellStyle name="Normal 3 2 71 2 2" xfId="10991" xr:uid="{00000000-0005-0000-0000-00005A190000}"/>
    <cellStyle name="Normal 3 2 71 3" xfId="10992" xr:uid="{00000000-0005-0000-0000-00005B190000}"/>
    <cellStyle name="Normal 3 2 72" xfId="5213" xr:uid="{00000000-0005-0000-0000-00005C190000}"/>
    <cellStyle name="Normal 3 2 72 2" xfId="8565" xr:uid="{00000000-0005-0000-0000-00005D190000}"/>
    <cellStyle name="Normal 3 2 72 2 2" xfId="10993" xr:uid="{00000000-0005-0000-0000-00005E190000}"/>
    <cellStyle name="Normal 3 2 72 3" xfId="10994" xr:uid="{00000000-0005-0000-0000-00005F190000}"/>
    <cellStyle name="Normal 3 2 73" xfId="5214" xr:uid="{00000000-0005-0000-0000-000060190000}"/>
    <cellStyle name="Normal 3 2 73 2" xfId="8566" xr:uid="{00000000-0005-0000-0000-000061190000}"/>
    <cellStyle name="Normal 3 2 73 2 2" xfId="10995" xr:uid="{00000000-0005-0000-0000-000062190000}"/>
    <cellStyle name="Normal 3 2 73 3" xfId="10996" xr:uid="{00000000-0005-0000-0000-000063190000}"/>
    <cellStyle name="Normal 3 2 74" xfId="5215" xr:uid="{00000000-0005-0000-0000-000064190000}"/>
    <cellStyle name="Normal 3 2 74 2" xfId="8567" xr:uid="{00000000-0005-0000-0000-000065190000}"/>
    <cellStyle name="Normal 3 2 74 2 2" xfId="10997" xr:uid="{00000000-0005-0000-0000-000066190000}"/>
    <cellStyle name="Normal 3 2 74 3" xfId="10998" xr:uid="{00000000-0005-0000-0000-000067190000}"/>
    <cellStyle name="Normal 3 2 75" xfId="5216" xr:uid="{00000000-0005-0000-0000-000068190000}"/>
    <cellStyle name="Normal 3 2 75 2" xfId="8568" xr:uid="{00000000-0005-0000-0000-000069190000}"/>
    <cellStyle name="Normal 3 2 75 2 2" xfId="10999" xr:uid="{00000000-0005-0000-0000-00006A190000}"/>
    <cellStyle name="Normal 3 2 75 3" xfId="11000" xr:uid="{00000000-0005-0000-0000-00006B190000}"/>
    <cellStyle name="Normal 3 2 76" xfId="7615" xr:uid="{00000000-0005-0000-0000-00006C190000}"/>
    <cellStyle name="Normal 3 2 76 2" xfId="11002" xr:uid="{00000000-0005-0000-0000-00006D190000}"/>
    <cellStyle name="Normal 3 2 76 3" xfId="11001" xr:uid="{00000000-0005-0000-0000-00006E190000}"/>
    <cellStyle name="Normal 3 2 77" xfId="8563" xr:uid="{00000000-0005-0000-0000-00006F190000}"/>
    <cellStyle name="Normal 3 2 8" xfId="5217" xr:uid="{00000000-0005-0000-0000-000070190000}"/>
    <cellStyle name="Normal 3 2 8 2" xfId="5218" xr:uid="{00000000-0005-0000-0000-000071190000}"/>
    <cellStyle name="Normal 3 2 8 3" xfId="5219" xr:uid="{00000000-0005-0000-0000-000072190000}"/>
    <cellStyle name="Normal 3 2 9" xfId="5220" xr:uid="{00000000-0005-0000-0000-000073190000}"/>
    <cellStyle name="Normal 3 2 9 2" xfId="5221" xr:uid="{00000000-0005-0000-0000-000074190000}"/>
    <cellStyle name="Normal 3 2 9 3" xfId="5222" xr:uid="{00000000-0005-0000-0000-000075190000}"/>
    <cellStyle name="Normal 3 20" xfId="5223" xr:uid="{00000000-0005-0000-0000-000076190000}"/>
    <cellStyle name="Normal 3 20 10" xfId="5224" xr:uid="{00000000-0005-0000-0000-000077190000}"/>
    <cellStyle name="Normal 3 20 10 2" xfId="5225" xr:uid="{00000000-0005-0000-0000-000078190000}"/>
    <cellStyle name="Normal 3 20 10 3" xfId="5226" xr:uid="{00000000-0005-0000-0000-000079190000}"/>
    <cellStyle name="Normal 3 20 11" xfId="5227" xr:uid="{00000000-0005-0000-0000-00007A190000}"/>
    <cellStyle name="Normal 3 20 11 2" xfId="5228" xr:uid="{00000000-0005-0000-0000-00007B190000}"/>
    <cellStyle name="Normal 3 20 11 3" xfId="5229" xr:uid="{00000000-0005-0000-0000-00007C190000}"/>
    <cellStyle name="Normal 3 20 12" xfId="5230" xr:uid="{00000000-0005-0000-0000-00007D190000}"/>
    <cellStyle name="Normal 3 20 12 2" xfId="5231" xr:uid="{00000000-0005-0000-0000-00007E190000}"/>
    <cellStyle name="Normal 3 20 12 3" xfId="5232" xr:uid="{00000000-0005-0000-0000-00007F190000}"/>
    <cellStyle name="Normal 3 20 13" xfId="5233" xr:uid="{00000000-0005-0000-0000-000080190000}"/>
    <cellStyle name="Normal 3 20 13 2" xfId="5234" xr:uid="{00000000-0005-0000-0000-000081190000}"/>
    <cellStyle name="Normal 3 20 13 3" xfId="5235" xr:uid="{00000000-0005-0000-0000-000082190000}"/>
    <cellStyle name="Normal 3 20 14" xfId="5236" xr:uid="{00000000-0005-0000-0000-000083190000}"/>
    <cellStyle name="Normal 3 20 14 2" xfId="5237" xr:uid="{00000000-0005-0000-0000-000084190000}"/>
    <cellStyle name="Normal 3 20 14 3" xfId="5238" xr:uid="{00000000-0005-0000-0000-000085190000}"/>
    <cellStyle name="Normal 3 20 15" xfId="5239" xr:uid="{00000000-0005-0000-0000-000086190000}"/>
    <cellStyle name="Normal 3 20 15 2" xfId="5240" xr:uid="{00000000-0005-0000-0000-000087190000}"/>
    <cellStyle name="Normal 3 20 15 3" xfId="5241" xr:uid="{00000000-0005-0000-0000-000088190000}"/>
    <cellStyle name="Normal 3 20 16" xfId="5242" xr:uid="{00000000-0005-0000-0000-000089190000}"/>
    <cellStyle name="Normal 3 20 16 2" xfId="5243" xr:uid="{00000000-0005-0000-0000-00008A190000}"/>
    <cellStyle name="Normal 3 20 16 3" xfId="5244" xr:uid="{00000000-0005-0000-0000-00008B190000}"/>
    <cellStyle name="Normal 3 20 17" xfId="5245" xr:uid="{00000000-0005-0000-0000-00008C190000}"/>
    <cellStyle name="Normal 3 20 17 2" xfId="5246" xr:uid="{00000000-0005-0000-0000-00008D190000}"/>
    <cellStyle name="Normal 3 20 17 3" xfId="5247" xr:uid="{00000000-0005-0000-0000-00008E190000}"/>
    <cellStyle name="Normal 3 20 18" xfId="5248" xr:uid="{00000000-0005-0000-0000-00008F190000}"/>
    <cellStyle name="Normal 3 20 18 2" xfId="5249" xr:uid="{00000000-0005-0000-0000-000090190000}"/>
    <cellStyle name="Normal 3 20 18 3" xfId="5250" xr:uid="{00000000-0005-0000-0000-000091190000}"/>
    <cellStyle name="Normal 3 20 19" xfId="5251" xr:uid="{00000000-0005-0000-0000-000092190000}"/>
    <cellStyle name="Normal 3 20 19 2" xfId="5252" xr:uid="{00000000-0005-0000-0000-000093190000}"/>
    <cellStyle name="Normal 3 20 19 3" xfId="5253" xr:uid="{00000000-0005-0000-0000-000094190000}"/>
    <cellStyle name="Normal 3 20 2" xfId="5254" xr:uid="{00000000-0005-0000-0000-000095190000}"/>
    <cellStyle name="Normal 3 20 2 2" xfId="5255" xr:uid="{00000000-0005-0000-0000-000096190000}"/>
    <cellStyle name="Normal 3 20 2 3" xfId="5256" xr:uid="{00000000-0005-0000-0000-000097190000}"/>
    <cellStyle name="Normal 3 20 20" xfId="5257" xr:uid="{00000000-0005-0000-0000-000098190000}"/>
    <cellStyle name="Normal 3 20 20 2" xfId="5258" xr:uid="{00000000-0005-0000-0000-000099190000}"/>
    <cellStyle name="Normal 3 20 20 3" xfId="5259" xr:uid="{00000000-0005-0000-0000-00009A190000}"/>
    <cellStyle name="Normal 3 20 21" xfId="5260" xr:uid="{00000000-0005-0000-0000-00009B190000}"/>
    <cellStyle name="Normal 3 20 21 2" xfId="5261" xr:uid="{00000000-0005-0000-0000-00009C190000}"/>
    <cellStyle name="Normal 3 20 21 3" xfId="5262" xr:uid="{00000000-0005-0000-0000-00009D190000}"/>
    <cellStyle name="Normal 3 20 22" xfId="5263" xr:uid="{00000000-0005-0000-0000-00009E190000}"/>
    <cellStyle name="Normal 3 20 22 2" xfId="5264" xr:uid="{00000000-0005-0000-0000-00009F190000}"/>
    <cellStyle name="Normal 3 20 22 3" xfId="5265" xr:uid="{00000000-0005-0000-0000-0000A0190000}"/>
    <cellStyle name="Normal 3 20 23" xfId="5266" xr:uid="{00000000-0005-0000-0000-0000A1190000}"/>
    <cellStyle name="Normal 3 20 23 2" xfId="5267" xr:uid="{00000000-0005-0000-0000-0000A2190000}"/>
    <cellStyle name="Normal 3 20 23 3" xfId="5268" xr:uid="{00000000-0005-0000-0000-0000A3190000}"/>
    <cellStyle name="Normal 3 20 24" xfId="5269" xr:uid="{00000000-0005-0000-0000-0000A4190000}"/>
    <cellStyle name="Normal 3 20 25" xfId="5270" xr:uid="{00000000-0005-0000-0000-0000A5190000}"/>
    <cellStyle name="Normal 3 20 3" xfId="5271" xr:uid="{00000000-0005-0000-0000-0000A6190000}"/>
    <cellStyle name="Normal 3 20 3 2" xfId="5272" xr:uid="{00000000-0005-0000-0000-0000A7190000}"/>
    <cellStyle name="Normal 3 20 3 3" xfId="5273" xr:uid="{00000000-0005-0000-0000-0000A8190000}"/>
    <cellStyle name="Normal 3 20 4" xfId="5274" xr:uid="{00000000-0005-0000-0000-0000A9190000}"/>
    <cellStyle name="Normal 3 20 4 2" xfId="5275" xr:uid="{00000000-0005-0000-0000-0000AA190000}"/>
    <cellStyle name="Normal 3 20 4 3" xfId="5276" xr:uid="{00000000-0005-0000-0000-0000AB190000}"/>
    <cellStyle name="Normal 3 20 5" xfId="5277" xr:uid="{00000000-0005-0000-0000-0000AC190000}"/>
    <cellStyle name="Normal 3 20 5 2" xfId="5278" xr:uid="{00000000-0005-0000-0000-0000AD190000}"/>
    <cellStyle name="Normal 3 20 5 3" xfId="5279" xr:uid="{00000000-0005-0000-0000-0000AE190000}"/>
    <cellStyle name="Normal 3 20 6" xfId="5280" xr:uid="{00000000-0005-0000-0000-0000AF190000}"/>
    <cellStyle name="Normal 3 20 6 2" xfId="5281" xr:uid="{00000000-0005-0000-0000-0000B0190000}"/>
    <cellStyle name="Normal 3 20 6 3" xfId="5282" xr:uid="{00000000-0005-0000-0000-0000B1190000}"/>
    <cellStyle name="Normal 3 20 7" xfId="5283" xr:uid="{00000000-0005-0000-0000-0000B2190000}"/>
    <cellStyle name="Normal 3 20 7 2" xfId="5284" xr:uid="{00000000-0005-0000-0000-0000B3190000}"/>
    <cellStyle name="Normal 3 20 7 3" xfId="5285" xr:uid="{00000000-0005-0000-0000-0000B4190000}"/>
    <cellStyle name="Normal 3 20 8" xfId="5286" xr:uid="{00000000-0005-0000-0000-0000B5190000}"/>
    <cellStyle name="Normal 3 20 8 2" xfId="5287" xr:uid="{00000000-0005-0000-0000-0000B6190000}"/>
    <cellStyle name="Normal 3 20 8 3" xfId="5288" xr:uid="{00000000-0005-0000-0000-0000B7190000}"/>
    <cellStyle name="Normal 3 20 9" xfId="5289" xr:uid="{00000000-0005-0000-0000-0000B8190000}"/>
    <cellStyle name="Normal 3 20 9 2" xfId="5290" xr:uid="{00000000-0005-0000-0000-0000B9190000}"/>
    <cellStyle name="Normal 3 20 9 3" xfId="5291" xr:uid="{00000000-0005-0000-0000-0000BA190000}"/>
    <cellStyle name="Normal 3 21" xfId="5292" xr:uid="{00000000-0005-0000-0000-0000BB190000}"/>
    <cellStyle name="Normal 3 21 10" xfId="5293" xr:uid="{00000000-0005-0000-0000-0000BC190000}"/>
    <cellStyle name="Normal 3 21 10 2" xfId="5294" xr:uid="{00000000-0005-0000-0000-0000BD190000}"/>
    <cellStyle name="Normal 3 21 10 3" xfId="5295" xr:uid="{00000000-0005-0000-0000-0000BE190000}"/>
    <cellStyle name="Normal 3 21 11" xfId="5296" xr:uid="{00000000-0005-0000-0000-0000BF190000}"/>
    <cellStyle name="Normal 3 21 11 2" xfId="5297" xr:uid="{00000000-0005-0000-0000-0000C0190000}"/>
    <cellStyle name="Normal 3 21 11 3" xfId="5298" xr:uid="{00000000-0005-0000-0000-0000C1190000}"/>
    <cellStyle name="Normal 3 21 12" xfId="5299" xr:uid="{00000000-0005-0000-0000-0000C2190000}"/>
    <cellStyle name="Normal 3 21 12 2" xfId="5300" xr:uid="{00000000-0005-0000-0000-0000C3190000}"/>
    <cellStyle name="Normal 3 21 12 3" xfId="5301" xr:uid="{00000000-0005-0000-0000-0000C4190000}"/>
    <cellStyle name="Normal 3 21 13" xfId="5302" xr:uid="{00000000-0005-0000-0000-0000C5190000}"/>
    <cellStyle name="Normal 3 21 13 2" xfId="5303" xr:uid="{00000000-0005-0000-0000-0000C6190000}"/>
    <cellStyle name="Normal 3 21 13 3" xfId="5304" xr:uid="{00000000-0005-0000-0000-0000C7190000}"/>
    <cellStyle name="Normal 3 21 14" xfId="5305" xr:uid="{00000000-0005-0000-0000-0000C8190000}"/>
    <cellStyle name="Normal 3 21 14 2" xfId="5306" xr:uid="{00000000-0005-0000-0000-0000C9190000}"/>
    <cellStyle name="Normal 3 21 14 3" xfId="5307" xr:uid="{00000000-0005-0000-0000-0000CA190000}"/>
    <cellStyle name="Normal 3 21 15" xfId="5308" xr:uid="{00000000-0005-0000-0000-0000CB190000}"/>
    <cellStyle name="Normal 3 21 15 2" xfId="5309" xr:uid="{00000000-0005-0000-0000-0000CC190000}"/>
    <cellStyle name="Normal 3 21 15 3" xfId="5310" xr:uid="{00000000-0005-0000-0000-0000CD190000}"/>
    <cellStyle name="Normal 3 21 16" xfId="5311" xr:uid="{00000000-0005-0000-0000-0000CE190000}"/>
    <cellStyle name="Normal 3 21 16 2" xfId="5312" xr:uid="{00000000-0005-0000-0000-0000CF190000}"/>
    <cellStyle name="Normal 3 21 16 3" xfId="5313" xr:uid="{00000000-0005-0000-0000-0000D0190000}"/>
    <cellStyle name="Normal 3 21 17" xfId="5314" xr:uid="{00000000-0005-0000-0000-0000D1190000}"/>
    <cellStyle name="Normal 3 21 17 2" xfId="5315" xr:uid="{00000000-0005-0000-0000-0000D2190000}"/>
    <cellStyle name="Normal 3 21 17 3" xfId="5316" xr:uid="{00000000-0005-0000-0000-0000D3190000}"/>
    <cellStyle name="Normal 3 21 18" xfId="5317" xr:uid="{00000000-0005-0000-0000-0000D4190000}"/>
    <cellStyle name="Normal 3 21 18 2" xfId="5318" xr:uid="{00000000-0005-0000-0000-0000D5190000}"/>
    <cellStyle name="Normal 3 21 18 3" xfId="5319" xr:uid="{00000000-0005-0000-0000-0000D6190000}"/>
    <cellStyle name="Normal 3 21 19" xfId="5320" xr:uid="{00000000-0005-0000-0000-0000D7190000}"/>
    <cellStyle name="Normal 3 21 19 2" xfId="5321" xr:uid="{00000000-0005-0000-0000-0000D8190000}"/>
    <cellStyle name="Normal 3 21 19 3" xfId="5322" xr:uid="{00000000-0005-0000-0000-0000D9190000}"/>
    <cellStyle name="Normal 3 21 2" xfId="5323" xr:uid="{00000000-0005-0000-0000-0000DA190000}"/>
    <cellStyle name="Normal 3 21 2 2" xfId="5324" xr:uid="{00000000-0005-0000-0000-0000DB190000}"/>
    <cellStyle name="Normal 3 21 2 3" xfId="5325" xr:uid="{00000000-0005-0000-0000-0000DC190000}"/>
    <cellStyle name="Normal 3 21 20" xfId="5326" xr:uid="{00000000-0005-0000-0000-0000DD190000}"/>
    <cellStyle name="Normal 3 21 20 2" xfId="5327" xr:uid="{00000000-0005-0000-0000-0000DE190000}"/>
    <cellStyle name="Normal 3 21 20 3" xfId="5328" xr:uid="{00000000-0005-0000-0000-0000DF190000}"/>
    <cellStyle name="Normal 3 21 21" xfId="5329" xr:uid="{00000000-0005-0000-0000-0000E0190000}"/>
    <cellStyle name="Normal 3 21 21 2" xfId="5330" xr:uid="{00000000-0005-0000-0000-0000E1190000}"/>
    <cellStyle name="Normal 3 21 21 3" xfId="5331" xr:uid="{00000000-0005-0000-0000-0000E2190000}"/>
    <cellStyle name="Normal 3 21 22" xfId="5332" xr:uid="{00000000-0005-0000-0000-0000E3190000}"/>
    <cellStyle name="Normal 3 21 22 2" xfId="5333" xr:uid="{00000000-0005-0000-0000-0000E4190000}"/>
    <cellStyle name="Normal 3 21 22 3" xfId="5334" xr:uid="{00000000-0005-0000-0000-0000E5190000}"/>
    <cellStyle name="Normal 3 21 23" xfId="5335" xr:uid="{00000000-0005-0000-0000-0000E6190000}"/>
    <cellStyle name="Normal 3 21 23 2" xfId="5336" xr:uid="{00000000-0005-0000-0000-0000E7190000}"/>
    <cellStyle name="Normal 3 21 23 3" xfId="5337" xr:uid="{00000000-0005-0000-0000-0000E8190000}"/>
    <cellStyle name="Normal 3 21 24" xfId="5338" xr:uid="{00000000-0005-0000-0000-0000E9190000}"/>
    <cellStyle name="Normal 3 21 25" xfId="5339" xr:uid="{00000000-0005-0000-0000-0000EA190000}"/>
    <cellStyle name="Normal 3 21 3" xfId="5340" xr:uid="{00000000-0005-0000-0000-0000EB190000}"/>
    <cellStyle name="Normal 3 21 3 2" xfId="5341" xr:uid="{00000000-0005-0000-0000-0000EC190000}"/>
    <cellStyle name="Normal 3 21 3 3" xfId="5342" xr:uid="{00000000-0005-0000-0000-0000ED190000}"/>
    <cellStyle name="Normal 3 21 4" xfId="5343" xr:uid="{00000000-0005-0000-0000-0000EE190000}"/>
    <cellStyle name="Normal 3 21 4 2" xfId="5344" xr:uid="{00000000-0005-0000-0000-0000EF190000}"/>
    <cellStyle name="Normal 3 21 4 3" xfId="5345" xr:uid="{00000000-0005-0000-0000-0000F0190000}"/>
    <cellStyle name="Normal 3 21 5" xfId="5346" xr:uid="{00000000-0005-0000-0000-0000F1190000}"/>
    <cellStyle name="Normal 3 21 5 2" xfId="5347" xr:uid="{00000000-0005-0000-0000-0000F2190000}"/>
    <cellStyle name="Normal 3 21 5 3" xfId="5348" xr:uid="{00000000-0005-0000-0000-0000F3190000}"/>
    <cellStyle name="Normal 3 21 6" xfId="5349" xr:uid="{00000000-0005-0000-0000-0000F4190000}"/>
    <cellStyle name="Normal 3 21 6 2" xfId="5350" xr:uid="{00000000-0005-0000-0000-0000F5190000}"/>
    <cellStyle name="Normal 3 21 6 3" xfId="5351" xr:uid="{00000000-0005-0000-0000-0000F6190000}"/>
    <cellStyle name="Normal 3 21 7" xfId="5352" xr:uid="{00000000-0005-0000-0000-0000F7190000}"/>
    <cellStyle name="Normal 3 21 7 2" xfId="5353" xr:uid="{00000000-0005-0000-0000-0000F8190000}"/>
    <cellStyle name="Normal 3 21 7 3" xfId="5354" xr:uid="{00000000-0005-0000-0000-0000F9190000}"/>
    <cellStyle name="Normal 3 21 8" xfId="5355" xr:uid="{00000000-0005-0000-0000-0000FA190000}"/>
    <cellStyle name="Normal 3 21 8 2" xfId="5356" xr:uid="{00000000-0005-0000-0000-0000FB190000}"/>
    <cellStyle name="Normal 3 21 8 3" xfId="5357" xr:uid="{00000000-0005-0000-0000-0000FC190000}"/>
    <cellStyle name="Normal 3 21 9" xfId="5358" xr:uid="{00000000-0005-0000-0000-0000FD190000}"/>
    <cellStyle name="Normal 3 21 9 2" xfId="5359" xr:uid="{00000000-0005-0000-0000-0000FE190000}"/>
    <cellStyle name="Normal 3 21 9 3" xfId="5360" xr:uid="{00000000-0005-0000-0000-0000FF190000}"/>
    <cellStyle name="Normal 3 22" xfId="5361" xr:uid="{00000000-0005-0000-0000-0000001A0000}"/>
    <cellStyle name="Normal 3 22 10" xfId="5362" xr:uid="{00000000-0005-0000-0000-0000011A0000}"/>
    <cellStyle name="Normal 3 22 10 2" xfId="5363" xr:uid="{00000000-0005-0000-0000-0000021A0000}"/>
    <cellStyle name="Normal 3 22 10 3" xfId="5364" xr:uid="{00000000-0005-0000-0000-0000031A0000}"/>
    <cellStyle name="Normal 3 22 11" xfId="5365" xr:uid="{00000000-0005-0000-0000-0000041A0000}"/>
    <cellStyle name="Normal 3 22 11 2" xfId="5366" xr:uid="{00000000-0005-0000-0000-0000051A0000}"/>
    <cellStyle name="Normal 3 22 11 3" xfId="5367" xr:uid="{00000000-0005-0000-0000-0000061A0000}"/>
    <cellStyle name="Normal 3 22 12" xfId="5368" xr:uid="{00000000-0005-0000-0000-0000071A0000}"/>
    <cellStyle name="Normal 3 22 12 2" xfId="5369" xr:uid="{00000000-0005-0000-0000-0000081A0000}"/>
    <cellStyle name="Normal 3 22 12 3" xfId="5370" xr:uid="{00000000-0005-0000-0000-0000091A0000}"/>
    <cellStyle name="Normal 3 22 13" xfId="5371" xr:uid="{00000000-0005-0000-0000-00000A1A0000}"/>
    <cellStyle name="Normal 3 22 13 2" xfId="5372" xr:uid="{00000000-0005-0000-0000-00000B1A0000}"/>
    <cellStyle name="Normal 3 22 13 3" xfId="5373" xr:uid="{00000000-0005-0000-0000-00000C1A0000}"/>
    <cellStyle name="Normal 3 22 14" xfId="5374" xr:uid="{00000000-0005-0000-0000-00000D1A0000}"/>
    <cellStyle name="Normal 3 22 14 2" xfId="5375" xr:uid="{00000000-0005-0000-0000-00000E1A0000}"/>
    <cellStyle name="Normal 3 22 14 3" xfId="5376" xr:uid="{00000000-0005-0000-0000-00000F1A0000}"/>
    <cellStyle name="Normal 3 22 15" xfId="5377" xr:uid="{00000000-0005-0000-0000-0000101A0000}"/>
    <cellStyle name="Normal 3 22 15 2" xfId="5378" xr:uid="{00000000-0005-0000-0000-0000111A0000}"/>
    <cellStyle name="Normal 3 22 15 3" xfId="5379" xr:uid="{00000000-0005-0000-0000-0000121A0000}"/>
    <cellStyle name="Normal 3 22 16" xfId="5380" xr:uid="{00000000-0005-0000-0000-0000131A0000}"/>
    <cellStyle name="Normal 3 22 16 2" xfId="5381" xr:uid="{00000000-0005-0000-0000-0000141A0000}"/>
    <cellStyle name="Normal 3 22 16 3" xfId="5382" xr:uid="{00000000-0005-0000-0000-0000151A0000}"/>
    <cellStyle name="Normal 3 22 17" xfId="5383" xr:uid="{00000000-0005-0000-0000-0000161A0000}"/>
    <cellStyle name="Normal 3 22 17 2" xfId="5384" xr:uid="{00000000-0005-0000-0000-0000171A0000}"/>
    <cellStyle name="Normal 3 22 17 3" xfId="5385" xr:uid="{00000000-0005-0000-0000-0000181A0000}"/>
    <cellStyle name="Normal 3 22 18" xfId="5386" xr:uid="{00000000-0005-0000-0000-0000191A0000}"/>
    <cellStyle name="Normal 3 22 18 2" xfId="5387" xr:uid="{00000000-0005-0000-0000-00001A1A0000}"/>
    <cellStyle name="Normal 3 22 18 3" xfId="5388" xr:uid="{00000000-0005-0000-0000-00001B1A0000}"/>
    <cellStyle name="Normal 3 22 19" xfId="5389" xr:uid="{00000000-0005-0000-0000-00001C1A0000}"/>
    <cellStyle name="Normal 3 22 19 2" xfId="5390" xr:uid="{00000000-0005-0000-0000-00001D1A0000}"/>
    <cellStyle name="Normal 3 22 19 3" xfId="5391" xr:uid="{00000000-0005-0000-0000-00001E1A0000}"/>
    <cellStyle name="Normal 3 22 2" xfId="5392" xr:uid="{00000000-0005-0000-0000-00001F1A0000}"/>
    <cellStyle name="Normal 3 22 2 2" xfId="5393" xr:uid="{00000000-0005-0000-0000-0000201A0000}"/>
    <cellStyle name="Normal 3 22 2 3" xfId="5394" xr:uid="{00000000-0005-0000-0000-0000211A0000}"/>
    <cellStyle name="Normal 3 22 20" xfId="5395" xr:uid="{00000000-0005-0000-0000-0000221A0000}"/>
    <cellStyle name="Normal 3 22 20 2" xfId="5396" xr:uid="{00000000-0005-0000-0000-0000231A0000}"/>
    <cellStyle name="Normal 3 22 20 3" xfId="5397" xr:uid="{00000000-0005-0000-0000-0000241A0000}"/>
    <cellStyle name="Normal 3 22 21" xfId="5398" xr:uid="{00000000-0005-0000-0000-0000251A0000}"/>
    <cellStyle name="Normal 3 22 21 2" xfId="5399" xr:uid="{00000000-0005-0000-0000-0000261A0000}"/>
    <cellStyle name="Normal 3 22 21 3" xfId="5400" xr:uid="{00000000-0005-0000-0000-0000271A0000}"/>
    <cellStyle name="Normal 3 22 22" xfId="5401" xr:uid="{00000000-0005-0000-0000-0000281A0000}"/>
    <cellStyle name="Normal 3 22 22 2" xfId="5402" xr:uid="{00000000-0005-0000-0000-0000291A0000}"/>
    <cellStyle name="Normal 3 22 22 3" xfId="5403" xr:uid="{00000000-0005-0000-0000-00002A1A0000}"/>
    <cellStyle name="Normal 3 22 23" xfId="5404" xr:uid="{00000000-0005-0000-0000-00002B1A0000}"/>
    <cellStyle name="Normal 3 22 23 2" xfId="5405" xr:uid="{00000000-0005-0000-0000-00002C1A0000}"/>
    <cellStyle name="Normal 3 22 23 3" xfId="5406" xr:uid="{00000000-0005-0000-0000-00002D1A0000}"/>
    <cellStyle name="Normal 3 22 24" xfId="5407" xr:uid="{00000000-0005-0000-0000-00002E1A0000}"/>
    <cellStyle name="Normal 3 22 25" xfId="5408" xr:uid="{00000000-0005-0000-0000-00002F1A0000}"/>
    <cellStyle name="Normal 3 22 3" xfId="5409" xr:uid="{00000000-0005-0000-0000-0000301A0000}"/>
    <cellStyle name="Normal 3 22 3 2" xfId="5410" xr:uid="{00000000-0005-0000-0000-0000311A0000}"/>
    <cellStyle name="Normal 3 22 3 3" xfId="5411" xr:uid="{00000000-0005-0000-0000-0000321A0000}"/>
    <cellStyle name="Normal 3 22 4" xfId="5412" xr:uid="{00000000-0005-0000-0000-0000331A0000}"/>
    <cellStyle name="Normal 3 22 4 2" xfId="5413" xr:uid="{00000000-0005-0000-0000-0000341A0000}"/>
    <cellStyle name="Normal 3 22 4 3" xfId="5414" xr:uid="{00000000-0005-0000-0000-0000351A0000}"/>
    <cellStyle name="Normal 3 22 5" xfId="5415" xr:uid="{00000000-0005-0000-0000-0000361A0000}"/>
    <cellStyle name="Normal 3 22 5 2" xfId="5416" xr:uid="{00000000-0005-0000-0000-0000371A0000}"/>
    <cellStyle name="Normal 3 22 5 3" xfId="5417" xr:uid="{00000000-0005-0000-0000-0000381A0000}"/>
    <cellStyle name="Normal 3 22 6" xfId="5418" xr:uid="{00000000-0005-0000-0000-0000391A0000}"/>
    <cellStyle name="Normal 3 22 6 2" xfId="5419" xr:uid="{00000000-0005-0000-0000-00003A1A0000}"/>
    <cellStyle name="Normal 3 22 6 3" xfId="5420" xr:uid="{00000000-0005-0000-0000-00003B1A0000}"/>
    <cellStyle name="Normal 3 22 7" xfId="5421" xr:uid="{00000000-0005-0000-0000-00003C1A0000}"/>
    <cellStyle name="Normal 3 22 7 2" xfId="5422" xr:uid="{00000000-0005-0000-0000-00003D1A0000}"/>
    <cellStyle name="Normal 3 22 7 3" xfId="5423" xr:uid="{00000000-0005-0000-0000-00003E1A0000}"/>
    <cellStyle name="Normal 3 22 8" xfId="5424" xr:uid="{00000000-0005-0000-0000-00003F1A0000}"/>
    <cellStyle name="Normal 3 22 8 2" xfId="5425" xr:uid="{00000000-0005-0000-0000-0000401A0000}"/>
    <cellStyle name="Normal 3 22 8 3" xfId="5426" xr:uid="{00000000-0005-0000-0000-0000411A0000}"/>
    <cellStyle name="Normal 3 22 9" xfId="5427" xr:uid="{00000000-0005-0000-0000-0000421A0000}"/>
    <cellStyle name="Normal 3 22 9 2" xfId="5428" xr:uid="{00000000-0005-0000-0000-0000431A0000}"/>
    <cellStyle name="Normal 3 22 9 3" xfId="5429" xr:uid="{00000000-0005-0000-0000-0000441A0000}"/>
    <cellStyle name="Normal 3 23" xfId="5430" xr:uid="{00000000-0005-0000-0000-0000451A0000}"/>
    <cellStyle name="Normal 3 23 10" xfId="5431" xr:uid="{00000000-0005-0000-0000-0000461A0000}"/>
    <cellStyle name="Normal 3 23 10 2" xfId="5432" xr:uid="{00000000-0005-0000-0000-0000471A0000}"/>
    <cellStyle name="Normal 3 23 10 3" xfId="5433" xr:uid="{00000000-0005-0000-0000-0000481A0000}"/>
    <cellStyle name="Normal 3 23 11" xfId="5434" xr:uid="{00000000-0005-0000-0000-0000491A0000}"/>
    <cellStyle name="Normal 3 23 11 2" xfId="5435" xr:uid="{00000000-0005-0000-0000-00004A1A0000}"/>
    <cellStyle name="Normal 3 23 11 3" xfId="5436" xr:uid="{00000000-0005-0000-0000-00004B1A0000}"/>
    <cellStyle name="Normal 3 23 12" xfId="5437" xr:uid="{00000000-0005-0000-0000-00004C1A0000}"/>
    <cellStyle name="Normal 3 23 12 2" xfId="5438" xr:uid="{00000000-0005-0000-0000-00004D1A0000}"/>
    <cellStyle name="Normal 3 23 12 3" xfId="5439" xr:uid="{00000000-0005-0000-0000-00004E1A0000}"/>
    <cellStyle name="Normal 3 23 13" xfId="5440" xr:uid="{00000000-0005-0000-0000-00004F1A0000}"/>
    <cellStyle name="Normal 3 23 13 2" xfId="5441" xr:uid="{00000000-0005-0000-0000-0000501A0000}"/>
    <cellStyle name="Normal 3 23 13 3" xfId="5442" xr:uid="{00000000-0005-0000-0000-0000511A0000}"/>
    <cellStyle name="Normal 3 23 14" xfId="5443" xr:uid="{00000000-0005-0000-0000-0000521A0000}"/>
    <cellStyle name="Normal 3 23 14 2" xfId="5444" xr:uid="{00000000-0005-0000-0000-0000531A0000}"/>
    <cellStyle name="Normal 3 23 14 3" xfId="5445" xr:uid="{00000000-0005-0000-0000-0000541A0000}"/>
    <cellStyle name="Normal 3 23 15" xfId="5446" xr:uid="{00000000-0005-0000-0000-0000551A0000}"/>
    <cellStyle name="Normal 3 23 15 2" xfId="5447" xr:uid="{00000000-0005-0000-0000-0000561A0000}"/>
    <cellStyle name="Normal 3 23 15 3" xfId="5448" xr:uid="{00000000-0005-0000-0000-0000571A0000}"/>
    <cellStyle name="Normal 3 23 16" xfId="5449" xr:uid="{00000000-0005-0000-0000-0000581A0000}"/>
    <cellStyle name="Normal 3 23 16 2" xfId="5450" xr:uid="{00000000-0005-0000-0000-0000591A0000}"/>
    <cellStyle name="Normal 3 23 16 3" xfId="5451" xr:uid="{00000000-0005-0000-0000-00005A1A0000}"/>
    <cellStyle name="Normal 3 23 17" xfId="5452" xr:uid="{00000000-0005-0000-0000-00005B1A0000}"/>
    <cellStyle name="Normal 3 23 17 2" xfId="5453" xr:uid="{00000000-0005-0000-0000-00005C1A0000}"/>
    <cellStyle name="Normal 3 23 17 3" xfId="5454" xr:uid="{00000000-0005-0000-0000-00005D1A0000}"/>
    <cellStyle name="Normal 3 23 18" xfId="5455" xr:uid="{00000000-0005-0000-0000-00005E1A0000}"/>
    <cellStyle name="Normal 3 23 18 2" xfId="5456" xr:uid="{00000000-0005-0000-0000-00005F1A0000}"/>
    <cellStyle name="Normal 3 23 18 3" xfId="5457" xr:uid="{00000000-0005-0000-0000-0000601A0000}"/>
    <cellStyle name="Normal 3 23 19" xfId="5458" xr:uid="{00000000-0005-0000-0000-0000611A0000}"/>
    <cellStyle name="Normal 3 23 19 2" xfId="5459" xr:uid="{00000000-0005-0000-0000-0000621A0000}"/>
    <cellStyle name="Normal 3 23 19 3" xfId="5460" xr:uid="{00000000-0005-0000-0000-0000631A0000}"/>
    <cellStyle name="Normal 3 23 2" xfId="5461" xr:uid="{00000000-0005-0000-0000-0000641A0000}"/>
    <cellStyle name="Normal 3 23 2 2" xfId="5462" xr:uid="{00000000-0005-0000-0000-0000651A0000}"/>
    <cellStyle name="Normal 3 23 2 3" xfId="5463" xr:uid="{00000000-0005-0000-0000-0000661A0000}"/>
    <cellStyle name="Normal 3 23 20" xfId="5464" xr:uid="{00000000-0005-0000-0000-0000671A0000}"/>
    <cellStyle name="Normal 3 23 20 2" xfId="5465" xr:uid="{00000000-0005-0000-0000-0000681A0000}"/>
    <cellStyle name="Normal 3 23 20 3" xfId="5466" xr:uid="{00000000-0005-0000-0000-0000691A0000}"/>
    <cellStyle name="Normal 3 23 21" xfId="5467" xr:uid="{00000000-0005-0000-0000-00006A1A0000}"/>
    <cellStyle name="Normal 3 23 21 2" xfId="5468" xr:uid="{00000000-0005-0000-0000-00006B1A0000}"/>
    <cellStyle name="Normal 3 23 21 3" xfId="5469" xr:uid="{00000000-0005-0000-0000-00006C1A0000}"/>
    <cellStyle name="Normal 3 23 22" xfId="5470" xr:uid="{00000000-0005-0000-0000-00006D1A0000}"/>
    <cellStyle name="Normal 3 23 22 2" xfId="5471" xr:uid="{00000000-0005-0000-0000-00006E1A0000}"/>
    <cellStyle name="Normal 3 23 22 3" xfId="5472" xr:uid="{00000000-0005-0000-0000-00006F1A0000}"/>
    <cellStyle name="Normal 3 23 23" xfId="5473" xr:uid="{00000000-0005-0000-0000-0000701A0000}"/>
    <cellStyle name="Normal 3 23 23 2" xfId="5474" xr:uid="{00000000-0005-0000-0000-0000711A0000}"/>
    <cellStyle name="Normal 3 23 23 3" xfId="5475" xr:uid="{00000000-0005-0000-0000-0000721A0000}"/>
    <cellStyle name="Normal 3 23 24" xfId="5476" xr:uid="{00000000-0005-0000-0000-0000731A0000}"/>
    <cellStyle name="Normal 3 23 25" xfId="5477" xr:uid="{00000000-0005-0000-0000-0000741A0000}"/>
    <cellStyle name="Normal 3 23 3" xfId="5478" xr:uid="{00000000-0005-0000-0000-0000751A0000}"/>
    <cellStyle name="Normal 3 23 3 2" xfId="5479" xr:uid="{00000000-0005-0000-0000-0000761A0000}"/>
    <cellStyle name="Normal 3 23 3 3" xfId="5480" xr:uid="{00000000-0005-0000-0000-0000771A0000}"/>
    <cellStyle name="Normal 3 23 4" xfId="5481" xr:uid="{00000000-0005-0000-0000-0000781A0000}"/>
    <cellStyle name="Normal 3 23 4 2" xfId="5482" xr:uid="{00000000-0005-0000-0000-0000791A0000}"/>
    <cellStyle name="Normal 3 23 4 3" xfId="5483" xr:uid="{00000000-0005-0000-0000-00007A1A0000}"/>
    <cellStyle name="Normal 3 23 5" xfId="5484" xr:uid="{00000000-0005-0000-0000-00007B1A0000}"/>
    <cellStyle name="Normal 3 23 5 2" xfId="5485" xr:uid="{00000000-0005-0000-0000-00007C1A0000}"/>
    <cellStyle name="Normal 3 23 5 3" xfId="5486" xr:uid="{00000000-0005-0000-0000-00007D1A0000}"/>
    <cellStyle name="Normal 3 23 6" xfId="5487" xr:uid="{00000000-0005-0000-0000-00007E1A0000}"/>
    <cellStyle name="Normal 3 23 6 2" xfId="5488" xr:uid="{00000000-0005-0000-0000-00007F1A0000}"/>
    <cellStyle name="Normal 3 23 6 3" xfId="5489" xr:uid="{00000000-0005-0000-0000-0000801A0000}"/>
    <cellStyle name="Normal 3 23 7" xfId="5490" xr:uid="{00000000-0005-0000-0000-0000811A0000}"/>
    <cellStyle name="Normal 3 23 7 2" xfId="5491" xr:uid="{00000000-0005-0000-0000-0000821A0000}"/>
    <cellStyle name="Normal 3 23 7 3" xfId="5492" xr:uid="{00000000-0005-0000-0000-0000831A0000}"/>
    <cellStyle name="Normal 3 23 8" xfId="5493" xr:uid="{00000000-0005-0000-0000-0000841A0000}"/>
    <cellStyle name="Normal 3 23 8 2" xfId="5494" xr:uid="{00000000-0005-0000-0000-0000851A0000}"/>
    <cellStyle name="Normal 3 23 8 3" xfId="5495" xr:uid="{00000000-0005-0000-0000-0000861A0000}"/>
    <cellStyle name="Normal 3 23 9" xfId="5496" xr:uid="{00000000-0005-0000-0000-0000871A0000}"/>
    <cellStyle name="Normal 3 23 9 2" xfId="5497" xr:uid="{00000000-0005-0000-0000-0000881A0000}"/>
    <cellStyle name="Normal 3 23 9 3" xfId="5498" xr:uid="{00000000-0005-0000-0000-0000891A0000}"/>
    <cellStyle name="Normal 3 24" xfId="5499" xr:uid="{00000000-0005-0000-0000-00008A1A0000}"/>
    <cellStyle name="Normal 3 24 10" xfId="5500" xr:uid="{00000000-0005-0000-0000-00008B1A0000}"/>
    <cellStyle name="Normal 3 24 10 2" xfId="5501" xr:uid="{00000000-0005-0000-0000-00008C1A0000}"/>
    <cellStyle name="Normal 3 24 10 3" xfId="5502" xr:uid="{00000000-0005-0000-0000-00008D1A0000}"/>
    <cellStyle name="Normal 3 24 11" xfId="5503" xr:uid="{00000000-0005-0000-0000-00008E1A0000}"/>
    <cellStyle name="Normal 3 24 11 2" xfId="5504" xr:uid="{00000000-0005-0000-0000-00008F1A0000}"/>
    <cellStyle name="Normal 3 24 11 3" xfId="5505" xr:uid="{00000000-0005-0000-0000-0000901A0000}"/>
    <cellStyle name="Normal 3 24 12" xfId="5506" xr:uid="{00000000-0005-0000-0000-0000911A0000}"/>
    <cellStyle name="Normal 3 24 12 2" xfId="5507" xr:uid="{00000000-0005-0000-0000-0000921A0000}"/>
    <cellStyle name="Normal 3 24 12 3" xfId="5508" xr:uid="{00000000-0005-0000-0000-0000931A0000}"/>
    <cellStyle name="Normal 3 24 13" xfId="5509" xr:uid="{00000000-0005-0000-0000-0000941A0000}"/>
    <cellStyle name="Normal 3 24 13 2" xfId="5510" xr:uid="{00000000-0005-0000-0000-0000951A0000}"/>
    <cellStyle name="Normal 3 24 13 3" xfId="5511" xr:uid="{00000000-0005-0000-0000-0000961A0000}"/>
    <cellStyle name="Normal 3 24 14" xfId="5512" xr:uid="{00000000-0005-0000-0000-0000971A0000}"/>
    <cellStyle name="Normal 3 24 14 2" xfId="5513" xr:uid="{00000000-0005-0000-0000-0000981A0000}"/>
    <cellStyle name="Normal 3 24 14 3" xfId="5514" xr:uid="{00000000-0005-0000-0000-0000991A0000}"/>
    <cellStyle name="Normal 3 24 15" xfId="5515" xr:uid="{00000000-0005-0000-0000-00009A1A0000}"/>
    <cellStyle name="Normal 3 24 15 2" xfId="5516" xr:uid="{00000000-0005-0000-0000-00009B1A0000}"/>
    <cellStyle name="Normal 3 24 15 3" xfId="5517" xr:uid="{00000000-0005-0000-0000-00009C1A0000}"/>
    <cellStyle name="Normal 3 24 16" xfId="5518" xr:uid="{00000000-0005-0000-0000-00009D1A0000}"/>
    <cellStyle name="Normal 3 24 16 2" xfId="5519" xr:uid="{00000000-0005-0000-0000-00009E1A0000}"/>
    <cellStyle name="Normal 3 24 16 3" xfId="5520" xr:uid="{00000000-0005-0000-0000-00009F1A0000}"/>
    <cellStyle name="Normal 3 24 17" xfId="5521" xr:uid="{00000000-0005-0000-0000-0000A01A0000}"/>
    <cellStyle name="Normal 3 24 17 2" xfId="5522" xr:uid="{00000000-0005-0000-0000-0000A11A0000}"/>
    <cellStyle name="Normal 3 24 17 3" xfId="5523" xr:uid="{00000000-0005-0000-0000-0000A21A0000}"/>
    <cellStyle name="Normal 3 24 18" xfId="5524" xr:uid="{00000000-0005-0000-0000-0000A31A0000}"/>
    <cellStyle name="Normal 3 24 18 2" xfId="5525" xr:uid="{00000000-0005-0000-0000-0000A41A0000}"/>
    <cellStyle name="Normal 3 24 18 3" xfId="5526" xr:uid="{00000000-0005-0000-0000-0000A51A0000}"/>
    <cellStyle name="Normal 3 24 19" xfId="5527" xr:uid="{00000000-0005-0000-0000-0000A61A0000}"/>
    <cellStyle name="Normal 3 24 19 2" xfId="5528" xr:uid="{00000000-0005-0000-0000-0000A71A0000}"/>
    <cellStyle name="Normal 3 24 19 3" xfId="5529" xr:uid="{00000000-0005-0000-0000-0000A81A0000}"/>
    <cellStyle name="Normal 3 24 2" xfId="5530" xr:uid="{00000000-0005-0000-0000-0000A91A0000}"/>
    <cellStyle name="Normal 3 24 2 2" xfId="5531" xr:uid="{00000000-0005-0000-0000-0000AA1A0000}"/>
    <cellStyle name="Normal 3 24 2 3" xfId="5532" xr:uid="{00000000-0005-0000-0000-0000AB1A0000}"/>
    <cellStyle name="Normal 3 24 20" xfId="5533" xr:uid="{00000000-0005-0000-0000-0000AC1A0000}"/>
    <cellStyle name="Normal 3 24 20 2" xfId="5534" xr:uid="{00000000-0005-0000-0000-0000AD1A0000}"/>
    <cellStyle name="Normal 3 24 20 3" xfId="5535" xr:uid="{00000000-0005-0000-0000-0000AE1A0000}"/>
    <cellStyle name="Normal 3 24 21" xfId="5536" xr:uid="{00000000-0005-0000-0000-0000AF1A0000}"/>
    <cellStyle name="Normal 3 24 21 2" xfId="5537" xr:uid="{00000000-0005-0000-0000-0000B01A0000}"/>
    <cellStyle name="Normal 3 24 21 3" xfId="5538" xr:uid="{00000000-0005-0000-0000-0000B11A0000}"/>
    <cellStyle name="Normal 3 24 22" xfId="5539" xr:uid="{00000000-0005-0000-0000-0000B21A0000}"/>
    <cellStyle name="Normal 3 24 22 2" xfId="5540" xr:uid="{00000000-0005-0000-0000-0000B31A0000}"/>
    <cellStyle name="Normal 3 24 22 3" xfId="5541" xr:uid="{00000000-0005-0000-0000-0000B41A0000}"/>
    <cellStyle name="Normal 3 24 23" xfId="5542" xr:uid="{00000000-0005-0000-0000-0000B51A0000}"/>
    <cellStyle name="Normal 3 24 23 2" xfId="5543" xr:uid="{00000000-0005-0000-0000-0000B61A0000}"/>
    <cellStyle name="Normal 3 24 23 3" xfId="5544" xr:uid="{00000000-0005-0000-0000-0000B71A0000}"/>
    <cellStyle name="Normal 3 24 24" xfId="5545" xr:uid="{00000000-0005-0000-0000-0000B81A0000}"/>
    <cellStyle name="Normal 3 24 25" xfId="5546" xr:uid="{00000000-0005-0000-0000-0000B91A0000}"/>
    <cellStyle name="Normal 3 24 3" xfId="5547" xr:uid="{00000000-0005-0000-0000-0000BA1A0000}"/>
    <cellStyle name="Normal 3 24 3 2" xfId="5548" xr:uid="{00000000-0005-0000-0000-0000BB1A0000}"/>
    <cellStyle name="Normal 3 24 3 3" xfId="5549" xr:uid="{00000000-0005-0000-0000-0000BC1A0000}"/>
    <cellStyle name="Normal 3 24 4" xfId="5550" xr:uid="{00000000-0005-0000-0000-0000BD1A0000}"/>
    <cellStyle name="Normal 3 24 4 2" xfId="5551" xr:uid="{00000000-0005-0000-0000-0000BE1A0000}"/>
    <cellStyle name="Normal 3 24 4 3" xfId="5552" xr:uid="{00000000-0005-0000-0000-0000BF1A0000}"/>
    <cellStyle name="Normal 3 24 5" xfId="5553" xr:uid="{00000000-0005-0000-0000-0000C01A0000}"/>
    <cellStyle name="Normal 3 24 5 2" xfId="5554" xr:uid="{00000000-0005-0000-0000-0000C11A0000}"/>
    <cellStyle name="Normal 3 24 5 3" xfId="5555" xr:uid="{00000000-0005-0000-0000-0000C21A0000}"/>
    <cellStyle name="Normal 3 24 6" xfId="5556" xr:uid="{00000000-0005-0000-0000-0000C31A0000}"/>
    <cellStyle name="Normal 3 24 6 2" xfId="5557" xr:uid="{00000000-0005-0000-0000-0000C41A0000}"/>
    <cellStyle name="Normal 3 24 6 3" xfId="5558" xr:uid="{00000000-0005-0000-0000-0000C51A0000}"/>
    <cellStyle name="Normal 3 24 7" xfId="5559" xr:uid="{00000000-0005-0000-0000-0000C61A0000}"/>
    <cellStyle name="Normal 3 24 7 2" xfId="5560" xr:uid="{00000000-0005-0000-0000-0000C71A0000}"/>
    <cellStyle name="Normal 3 24 7 3" xfId="5561" xr:uid="{00000000-0005-0000-0000-0000C81A0000}"/>
    <cellStyle name="Normal 3 24 8" xfId="5562" xr:uid="{00000000-0005-0000-0000-0000C91A0000}"/>
    <cellStyle name="Normal 3 24 8 2" xfId="5563" xr:uid="{00000000-0005-0000-0000-0000CA1A0000}"/>
    <cellStyle name="Normal 3 24 8 3" xfId="5564" xr:uid="{00000000-0005-0000-0000-0000CB1A0000}"/>
    <cellStyle name="Normal 3 24 9" xfId="5565" xr:uid="{00000000-0005-0000-0000-0000CC1A0000}"/>
    <cellStyle name="Normal 3 24 9 2" xfId="5566" xr:uid="{00000000-0005-0000-0000-0000CD1A0000}"/>
    <cellStyle name="Normal 3 24 9 3" xfId="5567" xr:uid="{00000000-0005-0000-0000-0000CE1A0000}"/>
    <cellStyle name="Normal 3 25" xfId="5568" xr:uid="{00000000-0005-0000-0000-0000CF1A0000}"/>
    <cellStyle name="Normal 3 25 10" xfId="5569" xr:uid="{00000000-0005-0000-0000-0000D01A0000}"/>
    <cellStyle name="Normal 3 25 10 2" xfId="5570" xr:uid="{00000000-0005-0000-0000-0000D11A0000}"/>
    <cellStyle name="Normal 3 25 10 3" xfId="5571" xr:uid="{00000000-0005-0000-0000-0000D21A0000}"/>
    <cellStyle name="Normal 3 25 11" xfId="5572" xr:uid="{00000000-0005-0000-0000-0000D31A0000}"/>
    <cellStyle name="Normal 3 25 11 2" xfId="5573" xr:uid="{00000000-0005-0000-0000-0000D41A0000}"/>
    <cellStyle name="Normal 3 25 11 3" xfId="5574" xr:uid="{00000000-0005-0000-0000-0000D51A0000}"/>
    <cellStyle name="Normal 3 25 12" xfId="5575" xr:uid="{00000000-0005-0000-0000-0000D61A0000}"/>
    <cellStyle name="Normal 3 25 12 2" xfId="5576" xr:uid="{00000000-0005-0000-0000-0000D71A0000}"/>
    <cellStyle name="Normal 3 25 12 3" xfId="5577" xr:uid="{00000000-0005-0000-0000-0000D81A0000}"/>
    <cellStyle name="Normal 3 25 13" xfId="5578" xr:uid="{00000000-0005-0000-0000-0000D91A0000}"/>
    <cellStyle name="Normal 3 25 13 2" xfId="5579" xr:uid="{00000000-0005-0000-0000-0000DA1A0000}"/>
    <cellStyle name="Normal 3 25 13 3" xfId="5580" xr:uid="{00000000-0005-0000-0000-0000DB1A0000}"/>
    <cellStyle name="Normal 3 25 14" xfId="5581" xr:uid="{00000000-0005-0000-0000-0000DC1A0000}"/>
    <cellStyle name="Normal 3 25 14 2" xfId="5582" xr:uid="{00000000-0005-0000-0000-0000DD1A0000}"/>
    <cellStyle name="Normal 3 25 14 3" xfId="5583" xr:uid="{00000000-0005-0000-0000-0000DE1A0000}"/>
    <cellStyle name="Normal 3 25 15" xfId="5584" xr:uid="{00000000-0005-0000-0000-0000DF1A0000}"/>
    <cellStyle name="Normal 3 25 15 2" xfId="5585" xr:uid="{00000000-0005-0000-0000-0000E01A0000}"/>
    <cellStyle name="Normal 3 25 15 3" xfId="5586" xr:uid="{00000000-0005-0000-0000-0000E11A0000}"/>
    <cellStyle name="Normal 3 25 16" xfId="5587" xr:uid="{00000000-0005-0000-0000-0000E21A0000}"/>
    <cellStyle name="Normal 3 25 16 2" xfId="5588" xr:uid="{00000000-0005-0000-0000-0000E31A0000}"/>
    <cellStyle name="Normal 3 25 16 3" xfId="5589" xr:uid="{00000000-0005-0000-0000-0000E41A0000}"/>
    <cellStyle name="Normal 3 25 17" xfId="5590" xr:uid="{00000000-0005-0000-0000-0000E51A0000}"/>
    <cellStyle name="Normal 3 25 17 2" xfId="5591" xr:uid="{00000000-0005-0000-0000-0000E61A0000}"/>
    <cellStyle name="Normal 3 25 17 3" xfId="5592" xr:uid="{00000000-0005-0000-0000-0000E71A0000}"/>
    <cellStyle name="Normal 3 25 18" xfId="5593" xr:uid="{00000000-0005-0000-0000-0000E81A0000}"/>
    <cellStyle name="Normal 3 25 18 2" xfId="5594" xr:uid="{00000000-0005-0000-0000-0000E91A0000}"/>
    <cellStyle name="Normal 3 25 18 3" xfId="5595" xr:uid="{00000000-0005-0000-0000-0000EA1A0000}"/>
    <cellStyle name="Normal 3 25 19" xfId="5596" xr:uid="{00000000-0005-0000-0000-0000EB1A0000}"/>
    <cellStyle name="Normal 3 25 19 2" xfId="5597" xr:uid="{00000000-0005-0000-0000-0000EC1A0000}"/>
    <cellStyle name="Normal 3 25 19 3" xfId="5598" xr:uid="{00000000-0005-0000-0000-0000ED1A0000}"/>
    <cellStyle name="Normal 3 25 2" xfId="5599" xr:uid="{00000000-0005-0000-0000-0000EE1A0000}"/>
    <cellStyle name="Normal 3 25 2 2" xfId="5600" xr:uid="{00000000-0005-0000-0000-0000EF1A0000}"/>
    <cellStyle name="Normal 3 25 2 3" xfId="5601" xr:uid="{00000000-0005-0000-0000-0000F01A0000}"/>
    <cellStyle name="Normal 3 25 20" xfId="5602" xr:uid="{00000000-0005-0000-0000-0000F11A0000}"/>
    <cellStyle name="Normal 3 25 20 2" xfId="5603" xr:uid="{00000000-0005-0000-0000-0000F21A0000}"/>
    <cellStyle name="Normal 3 25 20 3" xfId="5604" xr:uid="{00000000-0005-0000-0000-0000F31A0000}"/>
    <cellStyle name="Normal 3 25 21" xfId="5605" xr:uid="{00000000-0005-0000-0000-0000F41A0000}"/>
    <cellStyle name="Normal 3 25 21 2" xfId="5606" xr:uid="{00000000-0005-0000-0000-0000F51A0000}"/>
    <cellStyle name="Normal 3 25 21 3" xfId="5607" xr:uid="{00000000-0005-0000-0000-0000F61A0000}"/>
    <cellStyle name="Normal 3 25 22" xfId="5608" xr:uid="{00000000-0005-0000-0000-0000F71A0000}"/>
    <cellStyle name="Normal 3 25 22 2" xfId="5609" xr:uid="{00000000-0005-0000-0000-0000F81A0000}"/>
    <cellStyle name="Normal 3 25 22 3" xfId="5610" xr:uid="{00000000-0005-0000-0000-0000F91A0000}"/>
    <cellStyle name="Normal 3 25 23" xfId="5611" xr:uid="{00000000-0005-0000-0000-0000FA1A0000}"/>
    <cellStyle name="Normal 3 25 23 2" xfId="5612" xr:uid="{00000000-0005-0000-0000-0000FB1A0000}"/>
    <cellStyle name="Normal 3 25 23 3" xfId="5613" xr:uid="{00000000-0005-0000-0000-0000FC1A0000}"/>
    <cellStyle name="Normal 3 25 24" xfId="5614" xr:uid="{00000000-0005-0000-0000-0000FD1A0000}"/>
    <cellStyle name="Normal 3 25 25" xfId="5615" xr:uid="{00000000-0005-0000-0000-0000FE1A0000}"/>
    <cellStyle name="Normal 3 25 3" xfId="5616" xr:uid="{00000000-0005-0000-0000-0000FF1A0000}"/>
    <cellStyle name="Normal 3 25 3 2" xfId="5617" xr:uid="{00000000-0005-0000-0000-0000001B0000}"/>
    <cellStyle name="Normal 3 25 3 3" xfId="5618" xr:uid="{00000000-0005-0000-0000-0000011B0000}"/>
    <cellStyle name="Normal 3 25 4" xfId="5619" xr:uid="{00000000-0005-0000-0000-0000021B0000}"/>
    <cellStyle name="Normal 3 25 4 2" xfId="5620" xr:uid="{00000000-0005-0000-0000-0000031B0000}"/>
    <cellStyle name="Normal 3 25 4 3" xfId="5621" xr:uid="{00000000-0005-0000-0000-0000041B0000}"/>
    <cellStyle name="Normal 3 25 5" xfId="5622" xr:uid="{00000000-0005-0000-0000-0000051B0000}"/>
    <cellStyle name="Normal 3 25 5 2" xfId="5623" xr:uid="{00000000-0005-0000-0000-0000061B0000}"/>
    <cellStyle name="Normal 3 25 5 3" xfId="5624" xr:uid="{00000000-0005-0000-0000-0000071B0000}"/>
    <cellStyle name="Normal 3 25 6" xfId="5625" xr:uid="{00000000-0005-0000-0000-0000081B0000}"/>
    <cellStyle name="Normal 3 25 6 2" xfId="5626" xr:uid="{00000000-0005-0000-0000-0000091B0000}"/>
    <cellStyle name="Normal 3 25 6 3" xfId="5627" xr:uid="{00000000-0005-0000-0000-00000A1B0000}"/>
    <cellStyle name="Normal 3 25 7" xfId="5628" xr:uid="{00000000-0005-0000-0000-00000B1B0000}"/>
    <cellStyle name="Normal 3 25 7 2" xfId="5629" xr:uid="{00000000-0005-0000-0000-00000C1B0000}"/>
    <cellStyle name="Normal 3 25 7 3" xfId="5630" xr:uid="{00000000-0005-0000-0000-00000D1B0000}"/>
    <cellStyle name="Normal 3 25 8" xfId="5631" xr:uid="{00000000-0005-0000-0000-00000E1B0000}"/>
    <cellStyle name="Normal 3 25 8 2" xfId="5632" xr:uid="{00000000-0005-0000-0000-00000F1B0000}"/>
    <cellStyle name="Normal 3 25 8 3" xfId="5633" xr:uid="{00000000-0005-0000-0000-0000101B0000}"/>
    <cellStyle name="Normal 3 25 9" xfId="5634" xr:uid="{00000000-0005-0000-0000-0000111B0000}"/>
    <cellStyle name="Normal 3 25 9 2" xfId="5635" xr:uid="{00000000-0005-0000-0000-0000121B0000}"/>
    <cellStyle name="Normal 3 25 9 3" xfId="5636" xr:uid="{00000000-0005-0000-0000-0000131B0000}"/>
    <cellStyle name="Normal 3 26" xfId="5637" xr:uid="{00000000-0005-0000-0000-0000141B0000}"/>
    <cellStyle name="Normal 3 26 10" xfId="5638" xr:uid="{00000000-0005-0000-0000-0000151B0000}"/>
    <cellStyle name="Normal 3 26 10 2" xfId="5639" xr:uid="{00000000-0005-0000-0000-0000161B0000}"/>
    <cellStyle name="Normal 3 26 10 3" xfId="5640" xr:uid="{00000000-0005-0000-0000-0000171B0000}"/>
    <cellStyle name="Normal 3 26 11" xfId="5641" xr:uid="{00000000-0005-0000-0000-0000181B0000}"/>
    <cellStyle name="Normal 3 26 11 2" xfId="5642" xr:uid="{00000000-0005-0000-0000-0000191B0000}"/>
    <cellStyle name="Normal 3 26 11 3" xfId="5643" xr:uid="{00000000-0005-0000-0000-00001A1B0000}"/>
    <cellStyle name="Normal 3 26 12" xfId="5644" xr:uid="{00000000-0005-0000-0000-00001B1B0000}"/>
    <cellStyle name="Normal 3 26 12 2" xfId="5645" xr:uid="{00000000-0005-0000-0000-00001C1B0000}"/>
    <cellStyle name="Normal 3 26 12 3" xfId="5646" xr:uid="{00000000-0005-0000-0000-00001D1B0000}"/>
    <cellStyle name="Normal 3 26 13" xfId="5647" xr:uid="{00000000-0005-0000-0000-00001E1B0000}"/>
    <cellStyle name="Normal 3 26 13 2" xfId="5648" xr:uid="{00000000-0005-0000-0000-00001F1B0000}"/>
    <cellStyle name="Normal 3 26 13 3" xfId="5649" xr:uid="{00000000-0005-0000-0000-0000201B0000}"/>
    <cellStyle name="Normal 3 26 14" xfId="5650" xr:uid="{00000000-0005-0000-0000-0000211B0000}"/>
    <cellStyle name="Normal 3 26 14 2" xfId="5651" xr:uid="{00000000-0005-0000-0000-0000221B0000}"/>
    <cellStyle name="Normal 3 26 14 3" xfId="5652" xr:uid="{00000000-0005-0000-0000-0000231B0000}"/>
    <cellStyle name="Normal 3 26 15" xfId="5653" xr:uid="{00000000-0005-0000-0000-0000241B0000}"/>
    <cellStyle name="Normal 3 26 15 2" xfId="5654" xr:uid="{00000000-0005-0000-0000-0000251B0000}"/>
    <cellStyle name="Normal 3 26 15 3" xfId="5655" xr:uid="{00000000-0005-0000-0000-0000261B0000}"/>
    <cellStyle name="Normal 3 26 16" xfId="5656" xr:uid="{00000000-0005-0000-0000-0000271B0000}"/>
    <cellStyle name="Normal 3 26 16 2" xfId="5657" xr:uid="{00000000-0005-0000-0000-0000281B0000}"/>
    <cellStyle name="Normal 3 26 16 3" xfId="5658" xr:uid="{00000000-0005-0000-0000-0000291B0000}"/>
    <cellStyle name="Normal 3 26 17" xfId="5659" xr:uid="{00000000-0005-0000-0000-00002A1B0000}"/>
    <cellStyle name="Normal 3 26 17 2" xfId="5660" xr:uid="{00000000-0005-0000-0000-00002B1B0000}"/>
    <cellStyle name="Normal 3 26 17 3" xfId="5661" xr:uid="{00000000-0005-0000-0000-00002C1B0000}"/>
    <cellStyle name="Normal 3 26 18" xfId="5662" xr:uid="{00000000-0005-0000-0000-00002D1B0000}"/>
    <cellStyle name="Normal 3 26 18 2" xfId="5663" xr:uid="{00000000-0005-0000-0000-00002E1B0000}"/>
    <cellStyle name="Normal 3 26 18 3" xfId="5664" xr:uid="{00000000-0005-0000-0000-00002F1B0000}"/>
    <cellStyle name="Normal 3 26 19" xfId="5665" xr:uid="{00000000-0005-0000-0000-0000301B0000}"/>
    <cellStyle name="Normal 3 26 19 2" xfId="5666" xr:uid="{00000000-0005-0000-0000-0000311B0000}"/>
    <cellStyle name="Normal 3 26 19 3" xfId="5667" xr:uid="{00000000-0005-0000-0000-0000321B0000}"/>
    <cellStyle name="Normal 3 26 2" xfId="5668" xr:uid="{00000000-0005-0000-0000-0000331B0000}"/>
    <cellStyle name="Normal 3 26 2 2" xfId="5669" xr:uid="{00000000-0005-0000-0000-0000341B0000}"/>
    <cellStyle name="Normal 3 26 2 3" xfId="5670" xr:uid="{00000000-0005-0000-0000-0000351B0000}"/>
    <cellStyle name="Normal 3 26 20" xfId="5671" xr:uid="{00000000-0005-0000-0000-0000361B0000}"/>
    <cellStyle name="Normal 3 26 20 2" xfId="5672" xr:uid="{00000000-0005-0000-0000-0000371B0000}"/>
    <cellStyle name="Normal 3 26 20 3" xfId="5673" xr:uid="{00000000-0005-0000-0000-0000381B0000}"/>
    <cellStyle name="Normal 3 26 21" xfId="5674" xr:uid="{00000000-0005-0000-0000-0000391B0000}"/>
    <cellStyle name="Normal 3 26 21 2" xfId="5675" xr:uid="{00000000-0005-0000-0000-00003A1B0000}"/>
    <cellStyle name="Normal 3 26 21 3" xfId="5676" xr:uid="{00000000-0005-0000-0000-00003B1B0000}"/>
    <cellStyle name="Normal 3 26 22" xfId="5677" xr:uid="{00000000-0005-0000-0000-00003C1B0000}"/>
    <cellStyle name="Normal 3 26 22 2" xfId="5678" xr:uid="{00000000-0005-0000-0000-00003D1B0000}"/>
    <cellStyle name="Normal 3 26 22 3" xfId="5679" xr:uid="{00000000-0005-0000-0000-00003E1B0000}"/>
    <cellStyle name="Normal 3 26 23" xfId="5680" xr:uid="{00000000-0005-0000-0000-00003F1B0000}"/>
    <cellStyle name="Normal 3 26 23 2" xfId="5681" xr:uid="{00000000-0005-0000-0000-0000401B0000}"/>
    <cellStyle name="Normal 3 26 23 3" xfId="5682" xr:uid="{00000000-0005-0000-0000-0000411B0000}"/>
    <cellStyle name="Normal 3 26 24" xfId="5683" xr:uid="{00000000-0005-0000-0000-0000421B0000}"/>
    <cellStyle name="Normal 3 26 25" xfId="5684" xr:uid="{00000000-0005-0000-0000-0000431B0000}"/>
    <cellStyle name="Normal 3 26 3" xfId="5685" xr:uid="{00000000-0005-0000-0000-0000441B0000}"/>
    <cellStyle name="Normal 3 26 3 2" xfId="5686" xr:uid="{00000000-0005-0000-0000-0000451B0000}"/>
    <cellStyle name="Normal 3 26 3 3" xfId="5687" xr:uid="{00000000-0005-0000-0000-0000461B0000}"/>
    <cellStyle name="Normal 3 26 4" xfId="5688" xr:uid="{00000000-0005-0000-0000-0000471B0000}"/>
    <cellStyle name="Normal 3 26 4 2" xfId="5689" xr:uid="{00000000-0005-0000-0000-0000481B0000}"/>
    <cellStyle name="Normal 3 26 4 3" xfId="5690" xr:uid="{00000000-0005-0000-0000-0000491B0000}"/>
    <cellStyle name="Normal 3 26 5" xfId="5691" xr:uid="{00000000-0005-0000-0000-00004A1B0000}"/>
    <cellStyle name="Normal 3 26 5 2" xfId="5692" xr:uid="{00000000-0005-0000-0000-00004B1B0000}"/>
    <cellStyle name="Normal 3 26 5 3" xfId="5693" xr:uid="{00000000-0005-0000-0000-00004C1B0000}"/>
    <cellStyle name="Normal 3 26 6" xfId="5694" xr:uid="{00000000-0005-0000-0000-00004D1B0000}"/>
    <cellStyle name="Normal 3 26 6 2" xfId="5695" xr:uid="{00000000-0005-0000-0000-00004E1B0000}"/>
    <cellStyle name="Normal 3 26 6 3" xfId="5696" xr:uid="{00000000-0005-0000-0000-00004F1B0000}"/>
    <cellStyle name="Normal 3 26 7" xfId="5697" xr:uid="{00000000-0005-0000-0000-0000501B0000}"/>
    <cellStyle name="Normal 3 26 7 2" xfId="5698" xr:uid="{00000000-0005-0000-0000-0000511B0000}"/>
    <cellStyle name="Normal 3 26 7 3" xfId="5699" xr:uid="{00000000-0005-0000-0000-0000521B0000}"/>
    <cellStyle name="Normal 3 26 8" xfId="5700" xr:uid="{00000000-0005-0000-0000-0000531B0000}"/>
    <cellStyle name="Normal 3 26 8 2" xfId="5701" xr:uid="{00000000-0005-0000-0000-0000541B0000}"/>
    <cellStyle name="Normal 3 26 8 3" xfId="5702" xr:uid="{00000000-0005-0000-0000-0000551B0000}"/>
    <cellStyle name="Normal 3 26 9" xfId="5703" xr:uid="{00000000-0005-0000-0000-0000561B0000}"/>
    <cellStyle name="Normal 3 26 9 2" xfId="5704" xr:uid="{00000000-0005-0000-0000-0000571B0000}"/>
    <cellStyle name="Normal 3 26 9 3" xfId="5705" xr:uid="{00000000-0005-0000-0000-0000581B0000}"/>
    <cellStyle name="Normal 3 27" xfId="5706" xr:uid="{00000000-0005-0000-0000-0000591B0000}"/>
    <cellStyle name="Normal 3 27 10" xfId="5707" xr:uid="{00000000-0005-0000-0000-00005A1B0000}"/>
    <cellStyle name="Normal 3 27 10 2" xfId="5708" xr:uid="{00000000-0005-0000-0000-00005B1B0000}"/>
    <cellStyle name="Normal 3 27 10 3" xfId="5709" xr:uid="{00000000-0005-0000-0000-00005C1B0000}"/>
    <cellStyle name="Normal 3 27 11" xfId="5710" xr:uid="{00000000-0005-0000-0000-00005D1B0000}"/>
    <cellStyle name="Normal 3 27 11 2" xfId="5711" xr:uid="{00000000-0005-0000-0000-00005E1B0000}"/>
    <cellStyle name="Normal 3 27 11 3" xfId="5712" xr:uid="{00000000-0005-0000-0000-00005F1B0000}"/>
    <cellStyle name="Normal 3 27 12" xfId="5713" xr:uid="{00000000-0005-0000-0000-0000601B0000}"/>
    <cellStyle name="Normal 3 27 12 2" xfId="5714" xr:uid="{00000000-0005-0000-0000-0000611B0000}"/>
    <cellStyle name="Normal 3 27 12 3" xfId="5715" xr:uid="{00000000-0005-0000-0000-0000621B0000}"/>
    <cellStyle name="Normal 3 27 13" xfId="5716" xr:uid="{00000000-0005-0000-0000-0000631B0000}"/>
    <cellStyle name="Normal 3 27 13 2" xfId="5717" xr:uid="{00000000-0005-0000-0000-0000641B0000}"/>
    <cellStyle name="Normal 3 27 13 3" xfId="5718" xr:uid="{00000000-0005-0000-0000-0000651B0000}"/>
    <cellStyle name="Normal 3 27 14" xfId="5719" xr:uid="{00000000-0005-0000-0000-0000661B0000}"/>
    <cellStyle name="Normal 3 27 14 2" xfId="5720" xr:uid="{00000000-0005-0000-0000-0000671B0000}"/>
    <cellStyle name="Normal 3 27 14 3" xfId="5721" xr:uid="{00000000-0005-0000-0000-0000681B0000}"/>
    <cellStyle name="Normal 3 27 15" xfId="5722" xr:uid="{00000000-0005-0000-0000-0000691B0000}"/>
    <cellStyle name="Normal 3 27 15 2" xfId="5723" xr:uid="{00000000-0005-0000-0000-00006A1B0000}"/>
    <cellStyle name="Normal 3 27 15 3" xfId="5724" xr:uid="{00000000-0005-0000-0000-00006B1B0000}"/>
    <cellStyle name="Normal 3 27 16" xfId="5725" xr:uid="{00000000-0005-0000-0000-00006C1B0000}"/>
    <cellStyle name="Normal 3 27 16 2" xfId="5726" xr:uid="{00000000-0005-0000-0000-00006D1B0000}"/>
    <cellStyle name="Normal 3 27 16 3" xfId="5727" xr:uid="{00000000-0005-0000-0000-00006E1B0000}"/>
    <cellStyle name="Normal 3 27 17" xfId="5728" xr:uid="{00000000-0005-0000-0000-00006F1B0000}"/>
    <cellStyle name="Normal 3 27 17 2" xfId="5729" xr:uid="{00000000-0005-0000-0000-0000701B0000}"/>
    <cellStyle name="Normal 3 27 17 3" xfId="5730" xr:uid="{00000000-0005-0000-0000-0000711B0000}"/>
    <cellStyle name="Normal 3 27 18" xfId="5731" xr:uid="{00000000-0005-0000-0000-0000721B0000}"/>
    <cellStyle name="Normal 3 27 18 2" xfId="5732" xr:uid="{00000000-0005-0000-0000-0000731B0000}"/>
    <cellStyle name="Normal 3 27 18 3" xfId="5733" xr:uid="{00000000-0005-0000-0000-0000741B0000}"/>
    <cellStyle name="Normal 3 27 19" xfId="5734" xr:uid="{00000000-0005-0000-0000-0000751B0000}"/>
    <cellStyle name="Normal 3 27 19 2" xfId="5735" xr:uid="{00000000-0005-0000-0000-0000761B0000}"/>
    <cellStyle name="Normal 3 27 19 3" xfId="5736" xr:uid="{00000000-0005-0000-0000-0000771B0000}"/>
    <cellStyle name="Normal 3 27 2" xfId="5737" xr:uid="{00000000-0005-0000-0000-0000781B0000}"/>
    <cellStyle name="Normal 3 27 2 2" xfId="5738" xr:uid="{00000000-0005-0000-0000-0000791B0000}"/>
    <cellStyle name="Normal 3 27 2 3" xfId="5739" xr:uid="{00000000-0005-0000-0000-00007A1B0000}"/>
    <cellStyle name="Normal 3 27 20" xfId="5740" xr:uid="{00000000-0005-0000-0000-00007B1B0000}"/>
    <cellStyle name="Normal 3 27 20 2" xfId="5741" xr:uid="{00000000-0005-0000-0000-00007C1B0000}"/>
    <cellStyle name="Normal 3 27 20 3" xfId="5742" xr:uid="{00000000-0005-0000-0000-00007D1B0000}"/>
    <cellStyle name="Normal 3 27 21" xfId="5743" xr:uid="{00000000-0005-0000-0000-00007E1B0000}"/>
    <cellStyle name="Normal 3 27 21 2" xfId="5744" xr:uid="{00000000-0005-0000-0000-00007F1B0000}"/>
    <cellStyle name="Normal 3 27 21 3" xfId="5745" xr:uid="{00000000-0005-0000-0000-0000801B0000}"/>
    <cellStyle name="Normal 3 27 22" xfId="5746" xr:uid="{00000000-0005-0000-0000-0000811B0000}"/>
    <cellStyle name="Normal 3 27 22 2" xfId="5747" xr:uid="{00000000-0005-0000-0000-0000821B0000}"/>
    <cellStyle name="Normal 3 27 22 3" xfId="5748" xr:uid="{00000000-0005-0000-0000-0000831B0000}"/>
    <cellStyle name="Normal 3 27 23" xfId="5749" xr:uid="{00000000-0005-0000-0000-0000841B0000}"/>
    <cellStyle name="Normal 3 27 23 2" xfId="5750" xr:uid="{00000000-0005-0000-0000-0000851B0000}"/>
    <cellStyle name="Normal 3 27 23 3" xfId="5751" xr:uid="{00000000-0005-0000-0000-0000861B0000}"/>
    <cellStyle name="Normal 3 27 24" xfId="5752" xr:uid="{00000000-0005-0000-0000-0000871B0000}"/>
    <cellStyle name="Normal 3 27 25" xfId="5753" xr:uid="{00000000-0005-0000-0000-0000881B0000}"/>
    <cellStyle name="Normal 3 27 3" xfId="5754" xr:uid="{00000000-0005-0000-0000-0000891B0000}"/>
    <cellStyle name="Normal 3 27 3 2" xfId="5755" xr:uid="{00000000-0005-0000-0000-00008A1B0000}"/>
    <cellStyle name="Normal 3 27 3 3" xfId="5756" xr:uid="{00000000-0005-0000-0000-00008B1B0000}"/>
    <cellStyle name="Normal 3 27 4" xfId="5757" xr:uid="{00000000-0005-0000-0000-00008C1B0000}"/>
    <cellStyle name="Normal 3 27 4 2" xfId="5758" xr:uid="{00000000-0005-0000-0000-00008D1B0000}"/>
    <cellStyle name="Normal 3 27 4 3" xfId="5759" xr:uid="{00000000-0005-0000-0000-00008E1B0000}"/>
    <cellStyle name="Normal 3 27 5" xfId="5760" xr:uid="{00000000-0005-0000-0000-00008F1B0000}"/>
    <cellStyle name="Normal 3 27 5 2" xfId="5761" xr:uid="{00000000-0005-0000-0000-0000901B0000}"/>
    <cellStyle name="Normal 3 27 5 3" xfId="5762" xr:uid="{00000000-0005-0000-0000-0000911B0000}"/>
    <cellStyle name="Normal 3 27 6" xfId="5763" xr:uid="{00000000-0005-0000-0000-0000921B0000}"/>
    <cellStyle name="Normal 3 27 6 2" xfId="5764" xr:uid="{00000000-0005-0000-0000-0000931B0000}"/>
    <cellStyle name="Normal 3 27 6 3" xfId="5765" xr:uid="{00000000-0005-0000-0000-0000941B0000}"/>
    <cellStyle name="Normal 3 27 7" xfId="5766" xr:uid="{00000000-0005-0000-0000-0000951B0000}"/>
    <cellStyle name="Normal 3 27 7 2" xfId="5767" xr:uid="{00000000-0005-0000-0000-0000961B0000}"/>
    <cellStyle name="Normal 3 27 7 3" xfId="5768" xr:uid="{00000000-0005-0000-0000-0000971B0000}"/>
    <cellStyle name="Normal 3 27 8" xfId="5769" xr:uid="{00000000-0005-0000-0000-0000981B0000}"/>
    <cellStyle name="Normal 3 27 8 2" xfId="5770" xr:uid="{00000000-0005-0000-0000-0000991B0000}"/>
    <cellStyle name="Normal 3 27 8 3" xfId="5771" xr:uid="{00000000-0005-0000-0000-00009A1B0000}"/>
    <cellStyle name="Normal 3 27 9" xfId="5772" xr:uid="{00000000-0005-0000-0000-00009B1B0000}"/>
    <cellStyle name="Normal 3 27 9 2" xfId="5773" xr:uid="{00000000-0005-0000-0000-00009C1B0000}"/>
    <cellStyle name="Normal 3 27 9 3" xfId="5774" xr:uid="{00000000-0005-0000-0000-00009D1B0000}"/>
    <cellStyle name="Normal 3 28" xfId="5775" xr:uid="{00000000-0005-0000-0000-00009E1B0000}"/>
    <cellStyle name="Normal 3 28 10" xfId="5776" xr:uid="{00000000-0005-0000-0000-00009F1B0000}"/>
    <cellStyle name="Normal 3 28 10 2" xfId="5777" xr:uid="{00000000-0005-0000-0000-0000A01B0000}"/>
    <cellStyle name="Normal 3 28 10 3" xfId="5778" xr:uid="{00000000-0005-0000-0000-0000A11B0000}"/>
    <cellStyle name="Normal 3 28 11" xfId="5779" xr:uid="{00000000-0005-0000-0000-0000A21B0000}"/>
    <cellStyle name="Normal 3 28 11 2" xfId="5780" xr:uid="{00000000-0005-0000-0000-0000A31B0000}"/>
    <cellStyle name="Normal 3 28 11 3" xfId="5781" xr:uid="{00000000-0005-0000-0000-0000A41B0000}"/>
    <cellStyle name="Normal 3 28 12" xfId="5782" xr:uid="{00000000-0005-0000-0000-0000A51B0000}"/>
    <cellStyle name="Normal 3 28 12 2" xfId="5783" xr:uid="{00000000-0005-0000-0000-0000A61B0000}"/>
    <cellStyle name="Normal 3 28 12 3" xfId="5784" xr:uid="{00000000-0005-0000-0000-0000A71B0000}"/>
    <cellStyle name="Normal 3 28 13" xfId="5785" xr:uid="{00000000-0005-0000-0000-0000A81B0000}"/>
    <cellStyle name="Normal 3 28 13 2" xfId="5786" xr:uid="{00000000-0005-0000-0000-0000A91B0000}"/>
    <cellStyle name="Normal 3 28 13 3" xfId="5787" xr:uid="{00000000-0005-0000-0000-0000AA1B0000}"/>
    <cellStyle name="Normal 3 28 14" xfId="5788" xr:uid="{00000000-0005-0000-0000-0000AB1B0000}"/>
    <cellStyle name="Normal 3 28 14 2" xfId="5789" xr:uid="{00000000-0005-0000-0000-0000AC1B0000}"/>
    <cellStyle name="Normal 3 28 14 3" xfId="5790" xr:uid="{00000000-0005-0000-0000-0000AD1B0000}"/>
    <cellStyle name="Normal 3 28 15" xfId="5791" xr:uid="{00000000-0005-0000-0000-0000AE1B0000}"/>
    <cellStyle name="Normal 3 28 15 2" xfId="5792" xr:uid="{00000000-0005-0000-0000-0000AF1B0000}"/>
    <cellStyle name="Normal 3 28 15 3" xfId="5793" xr:uid="{00000000-0005-0000-0000-0000B01B0000}"/>
    <cellStyle name="Normal 3 28 16" xfId="5794" xr:uid="{00000000-0005-0000-0000-0000B11B0000}"/>
    <cellStyle name="Normal 3 28 16 2" xfId="5795" xr:uid="{00000000-0005-0000-0000-0000B21B0000}"/>
    <cellStyle name="Normal 3 28 16 3" xfId="5796" xr:uid="{00000000-0005-0000-0000-0000B31B0000}"/>
    <cellStyle name="Normal 3 28 17" xfId="5797" xr:uid="{00000000-0005-0000-0000-0000B41B0000}"/>
    <cellStyle name="Normal 3 28 17 2" xfId="5798" xr:uid="{00000000-0005-0000-0000-0000B51B0000}"/>
    <cellStyle name="Normal 3 28 17 3" xfId="5799" xr:uid="{00000000-0005-0000-0000-0000B61B0000}"/>
    <cellStyle name="Normal 3 28 18" xfId="5800" xr:uid="{00000000-0005-0000-0000-0000B71B0000}"/>
    <cellStyle name="Normal 3 28 18 2" xfId="5801" xr:uid="{00000000-0005-0000-0000-0000B81B0000}"/>
    <cellStyle name="Normal 3 28 18 3" xfId="5802" xr:uid="{00000000-0005-0000-0000-0000B91B0000}"/>
    <cellStyle name="Normal 3 28 19" xfId="5803" xr:uid="{00000000-0005-0000-0000-0000BA1B0000}"/>
    <cellStyle name="Normal 3 28 19 2" xfId="5804" xr:uid="{00000000-0005-0000-0000-0000BB1B0000}"/>
    <cellStyle name="Normal 3 28 19 3" xfId="5805" xr:uid="{00000000-0005-0000-0000-0000BC1B0000}"/>
    <cellStyle name="Normal 3 28 2" xfId="5806" xr:uid="{00000000-0005-0000-0000-0000BD1B0000}"/>
    <cellStyle name="Normal 3 28 2 2" xfId="5807" xr:uid="{00000000-0005-0000-0000-0000BE1B0000}"/>
    <cellStyle name="Normal 3 28 2 3" xfId="5808" xr:uid="{00000000-0005-0000-0000-0000BF1B0000}"/>
    <cellStyle name="Normal 3 28 20" xfId="5809" xr:uid="{00000000-0005-0000-0000-0000C01B0000}"/>
    <cellStyle name="Normal 3 28 20 2" xfId="5810" xr:uid="{00000000-0005-0000-0000-0000C11B0000}"/>
    <cellStyle name="Normal 3 28 20 3" xfId="5811" xr:uid="{00000000-0005-0000-0000-0000C21B0000}"/>
    <cellStyle name="Normal 3 28 21" xfId="5812" xr:uid="{00000000-0005-0000-0000-0000C31B0000}"/>
    <cellStyle name="Normal 3 28 21 2" xfId="5813" xr:uid="{00000000-0005-0000-0000-0000C41B0000}"/>
    <cellStyle name="Normal 3 28 21 3" xfId="5814" xr:uid="{00000000-0005-0000-0000-0000C51B0000}"/>
    <cellStyle name="Normal 3 28 22" xfId="5815" xr:uid="{00000000-0005-0000-0000-0000C61B0000}"/>
    <cellStyle name="Normal 3 28 22 2" xfId="5816" xr:uid="{00000000-0005-0000-0000-0000C71B0000}"/>
    <cellStyle name="Normal 3 28 22 3" xfId="5817" xr:uid="{00000000-0005-0000-0000-0000C81B0000}"/>
    <cellStyle name="Normal 3 28 23" xfId="5818" xr:uid="{00000000-0005-0000-0000-0000C91B0000}"/>
    <cellStyle name="Normal 3 28 23 2" xfId="5819" xr:uid="{00000000-0005-0000-0000-0000CA1B0000}"/>
    <cellStyle name="Normal 3 28 23 3" xfId="5820" xr:uid="{00000000-0005-0000-0000-0000CB1B0000}"/>
    <cellStyle name="Normal 3 28 24" xfId="5821" xr:uid="{00000000-0005-0000-0000-0000CC1B0000}"/>
    <cellStyle name="Normal 3 28 25" xfId="5822" xr:uid="{00000000-0005-0000-0000-0000CD1B0000}"/>
    <cellStyle name="Normal 3 28 3" xfId="5823" xr:uid="{00000000-0005-0000-0000-0000CE1B0000}"/>
    <cellStyle name="Normal 3 28 3 2" xfId="5824" xr:uid="{00000000-0005-0000-0000-0000CF1B0000}"/>
    <cellStyle name="Normal 3 28 3 3" xfId="5825" xr:uid="{00000000-0005-0000-0000-0000D01B0000}"/>
    <cellStyle name="Normal 3 28 4" xfId="5826" xr:uid="{00000000-0005-0000-0000-0000D11B0000}"/>
    <cellStyle name="Normal 3 28 4 2" xfId="5827" xr:uid="{00000000-0005-0000-0000-0000D21B0000}"/>
    <cellStyle name="Normal 3 28 4 3" xfId="5828" xr:uid="{00000000-0005-0000-0000-0000D31B0000}"/>
    <cellStyle name="Normal 3 28 5" xfId="5829" xr:uid="{00000000-0005-0000-0000-0000D41B0000}"/>
    <cellStyle name="Normal 3 28 5 2" xfId="5830" xr:uid="{00000000-0005-0000-0000-0000D51B0000}"/>
    <cellStyle name="Normal 3 28 5 3" xfId="5831" xr:uid="{00000000-0005-0000-0000-0000D61B0000}"/>
    <cellStyle name="Normal 3 28 6" xfId="5832" xr:uid="{00000000-0005-0000-0000-0000D71B0000}"/>
    <cellStyle name="Normal 3 28 6 2" xfId="5833" xr:uid="{00000000-0005-0000-0000-0000D81B0000}"/>
    <cellStyle name="Normal 3 28 6 3" xfId="5834" xr:uid="{00000000-0005-0000-0000-0000D91B0000}"/>
    <cellStyle name="Normal 3 28 7" xfId="5835" xr:uid="{00000000-0005-0000-0000-0000DA1B0000}"/>
    <cellStyle name="Normal 3 28 7 2" xfId="5836" xr:uid="{00000000-0005-0000-0000-0000DB1B0000}"/>
    <cellStyle name="Normal 3 28 7 3" xfId="5837" xr:uid="{00000000-0005-0000-0000-0000DC1B0000}"/>
    <cellStyle name="Normal 3 28 8" xfId="5838" xr:uid="{00000000-0005-0000-0000-0000DD1B0000}"/>
    <cellStyle name="Normal 3 28 8 2" xfId="5839" xr:uid="{00000000-0005-0000-0000-0000DE1B0000}"/>
    <cellStyle name="Normal 3 28 8 3" xfId="5840" xr:uid="{00000000-0005-0000-0000-0000DF1B0000}"/>
    <cellStyle name="Normal 3 28 9" xfId="5841" xr:uid="{00000000-0005-0000-0000-0000E01B0000}"/>
    <cellStyle name="Normal 3 28 9 2" xfId="5842" xr:uid="{00000000-0005-0000-0000-0000E11B0000}"/>
    <cellStyle name="Normal 3 28 9 3" xfId="5843" xr:uid="{00000000-0005-0000-0000-0000E21B0000}"/>
    <cellStyle name="Normal 3 29" xfId="5844" xr:uid="{00000000-0005-0000-0000-0000E31B0000}"/>
    <cellStyle name="Normal 3 29 10" xfId="5845" xr:uid="{00000000-0005-0000-0000-0000E41B0000}"/>
    <cellStyle name="Normal 3 29 10 2" xfId="5846" xr:uid="{00000000-0005-0000-0000-0000E51B0000}"/>
    <cellStyle name="Normal 3 29 10 3" xfId="5847" xr:uid="{00000000-0005-0000-0000-0000E61B0000}"/>
    <cellStyle name="Normal 3 29 11" xfId="5848" xr:uid="{00000000-0005-0000-0000-0000E71B0000}"/>
    <cellStyle name="Normal 3 29 11 2" xfId="5849" xr:uid="{00000000-0005-0000-0000-0000E81B0000}"/>
    <cellStyle name="Normal 3 29 11 3" xfId="5850" xr:uid="{00000000-0005-0000-0000-0000E91B0000}"/>
    <cellStyle name="Normal 3 29 12" xfId="5851" xr:uid="{00000000-0005-0000-0000-0000EA1B0000}"/>
    <cellStyle name="Normal 3 29 12 2" xfId="5852" xr:uid="{00000000-0005-0000-0000-0000EB1B0000}"/>
    <cellStyle name="Normal 3 29 12 3" xfId="5853" xr:uid="{00000000-0005-0000-0000-0000EC1B0000}"/>
    <cellStyle name="Normal 3 29 13" xfId="5854" xr:uid="{00000000-0005-0000-0000-0000ED1B0000}"/>
    <cellStyle name="Normal 3 29 13 2" xfId="5855" xr:uid="{00000000-0005-0000-0000-0000EE1B0000}"/>
    <cellStyle name="Normal 3 29 13 3" xfId="5856" xr:uid="{00000000-0005-0000-0000-0000EF1B0000}"/>
    <cellStyle name="Normal 3 29 14" xfId="5857" xr:uid="{00000000-0005-0000-0000-0000F01B0000}"/>
    <cellStyle name="Normal 3 29 14 2" xfId="5858" xr:uid="{00000000-0005-0000-0000-0000F11B0000}"/>
    <cellStyle name="Normal 3 29 14 3" xfId="5859" xr:uid="{00000000-0005-0000-0000-0000F21B0000}"/>
    <cellStyle name="Normal 3 29 15" xfId="5860" xr:uid="{00000000-0005-0000-0000-0000F31B0000}"/>
    <cellStyle name="Normal 3 29 15 2" xfId="5861" xr:uid="{00000000-0005-0000-0000-0000F41B0000}"/>
    <cellStyle name="Normal 3 29 15 3" xfId="5862" xr:uid="{00000000-0005-0000-0000-0000F51B0000}"/>
    <cellStyle name="Normal 3 29 16" xfId="5863" xr:uid="{00000000-0005-0000-0000-0000F61B0000}"/>
    <cellStyle name="Normal 3 29 16 2" xfId="5864" xr:uid="{00000000-0005-0000-0000-0000F71B0000}"/>
    <cellStyle name="Normal 3 29 16 3" xfId="5865" xr:uid="{00000000-0005-0000-0000-0000F81B0000}"/>
    <cellStyle name="Normal 3 29 17" xfId="5866" xr:uid="{00000000-0005-0000-0000-0000F91B0000}"/>
    <cellStyle name="Normal 3 29 17 2" xfId="5867" xr:uid="{00000000-0005-0000-0000-0000FA1B0000}"/>
    <cellStyle name="Normal 3 29 17 3" xfId="5868" xr:uid="{00000000-0005-0000-0000-0000FB1B0000}"/>
    <cellStyle name="Normal 3 29 18" xfId="5869" xr:uid="{00000000-0005-0000-0000-0000FC1B0000}"/>
    <cellStyle name="Normal 3 29 18 2" xfId="5870" xr:uid="{00000000-0005-0000-0000-0000FD1B0000}"/>
    <cellStyle name="Normal 3 29 18 3" xfId="5871" xr:uid="{00000000-0005-0000-0000-0000FE1B0000}"/>
    <cellStyle name="Normal 3 29 19" xfId="5872" xr:uid="{00000000-0005-0000-0000-0000FF1B0000}"/>
    <cellStyle name="Normal 3 29 19 2" xfId="5873" xr:uid="{00000000-0005-0000-0000-0000001C0000}"/>
    <cellStyle name="Normal 3 29 19 3" xfId="5874" xr:uid="{00000000-0005-0000-0000-0000011C0000}"/>
    <cellStyle name="Normal 3 29 2" xfId="5875" xr:uid="{00000000-0005-0000-0000-0000021C0000}"/>
    <cellStyle name="Normal 3 29 2 2" xfId="5876" xr:uid="{00000000-0005-0000-0000-0000031C0000}"/>
    <cellStyle name="Normal 3 29 2 3" xfId="5877" xr:uid="{00000000-0005-0000-0000-0000041C0000}"/>
    <cellStyle name="Normal 3 29 20" xfId="5878" xr:uid="{00000000-0005-0000-0000-0000051C0000}"/>
    <cellStyle name="Normal 3 29 20 2" xfId="5879" xr:uid="{00000000-0005-0000-0000-0000061C0000}"/>
    <cellStyle name="Normal 3 29 20 3" xfId="5880" xr:uid="{00000000-0005-0000-0000-0000071C0000}"/>
    <cellStyle name="Normal 3 29 21" xfId="5881" xr:uid="{00000000-0005-0000-0000-0000081C0000}"/>
    <cellStyle name="Normal 3 29 21 2" xfId="5882" xr:uid="{00000000-0005-0000-0000-0000091C0000}"/>
    <cellStyle name="Normal 3 29 21 3" xfId="5883" xr:uid="{00000000-0005-0000-0000-00000A1C0000}"/>
    <cellStyle name="Normal 3 29 22" xfId="5884" xr:uid="{00000000-0005-0000-0000-00000B1C0000}"/>
    <cellStyle name="Normal 3 29 22 2" xfId="5885" xr:uid="{00000000-0005-0000-0000-00000C1C0000}"/>
    <cellStyle name="Normal 3 29 22 3" xfId="5886" xr:uid="{00000000-0005-0000-0000-00000D1C0000}"/>
    <cellStyle name="Normal 3 29 23" xfId="5887" xr:uid="{00000000-0005-0000-0000-00000E1C0000}"/>
    <cellStyle name="Normal 3 29 23 2" xfId="5888" xr:uid="{00000000-0005-0000-0000-00000F1C0000}"/>
    <cellStyle name="Normal 3 29 23 3" xfId="5889" xr:uid="{00000000-0005-0000-0000-0000101C0000}"/>
    <cellStyle name="Normal 3 29 24" xfId="5890" xr:uid="{00000000-0005-0000-0000-0000111C0000}"/>
    <cellStyle name="Normal 3 29 25" xfId="5891" xr:uid="{00000000-0005-0000-0000-0000121C0000}"/>
    <cellStyle name="Normal 3 29 3" xfId="5892" xr:uid="{00000000-0005-0000-0000-0000131C0000}"/>
    <cellStyle name="Normal 3 29 3 2" xfId="5893" xr:uid="{00000000-0005-0000-0000-0000141C0000}"/>
    <cellStyle name="Normal 3 29 3 3" xfId="5894" xr:uid="{00000000-0005-0000-0000-0000151C0000}"/>
    <cellStyle name="Normal 3 29 4" xfId="5895" xr:uid="{00000000-0005-0000-0000-0000161C0000}"/>
    <cellStyle name="Normal 3 29 4 2" xfId="5896" xr:uid="{00000000-0005-0000-0000-0000171C0000}"/>
    <cellStyle name="Normal 3 29 4 3" xfId="5897" xr:uid="{00000000-0005-0000-0000-0000181C0000}"/>
    <cellStyle name="Normal 3 29 5" xfId="5898" xr:uid="{00000000-0005-0000-0000-0000191C0000}"/>
    <cellStyle name="Normal 3 29 5 2" xfId="5899" xr:uid="{00000000-0005-0000-0000-00001A1C0000}"/>
    <cellStyle name="Normal 3 29 5 3" xfId="5900" xr:uid="{00000000-0005-0000-0000-00001B1C0000}"/>
    <cellStyle name="Normal 3 29 6" xfId="5901" xr:uid="{00000000-0005-0000-0000-00001C1C0000}"/>
    <cellStyle name="Normal 3 29 6 2" xfId="5902" xr:uid="{00000000-0005-0000-0000-00001D1C0000}"/>
    <cellStyle name="Normal 3 29 6 3" xfId="5903" xr:uid="{00000000-0005-0000-0000-00001E1C0000}"/>
    <cellStyle name="Normal 3 29 7" xfId="5904" xr:uid="{00000000-0005-0000-0000-00001F1C0000}"/>
    <cellStyle name="Normal 3 29 7 2" xfId="5905" xr:uid="{00000000-0005-0000-0000-0000201C0000}"/>
    <cellStyle name="Normal 3 29 7 3" xfId="5906" xr:uid="{00000000-0005-0000-0000-0000211C0000}"/>
    <cellStyle name="Normal 3 29 8" xfId="5907" xr:uid="{00000000-0005-0000-0000-0000221C0000}"/>
    <cellStyle name="Normal 3 29 8 2" xfId="5908" xr:uid="{00000000-0005-0000-0000-0000231C0000}"/>
    <cellStyle name="Normal 3 29 8 3" xfId="5909" xr:uid="{00000000-0005-0000-0000-0000241C0000}"/>
    <cellStyle name="Normal 3 29 9" xfId="5910" xr:uid="{00000000-0005-0000-0000-0000251C0000}"/>
    <cellStyle name="Normal 3 29 9 2" xfId="5911" xr:uid="{00000000-0005-0000-0000-0000261C0000}"/>
    <cellStyle name="Normal 3 29 9 3" xfId="5912" xr:uid="{00000000-0005-0000-0000-0000271C0000}"/>
    <cellStyle name="Normal 3 3" xfId="5913" xr:uid="{00000000-0005-0000-0000-0000281C0000}"/>
    <cellStyle name="Normal 3 3 10" xfId="5914" xr:uid="{00000000-0005-0000-0000-0000291C0000}"/>
    <cellStyle name="Normal 3 3 10 2" xfId="5915" xr:uid="{00000000-0005-0000-0000-00002A1C0000}"/>
    <cellStyle name="Normal 3 3 10 3" xfId="5916" xr:uid="{00000000-0005-0000-0000-00002B1C0000}"/>
    <cellStyle name="Normal 3 3 11" xfId="5917" xr:uid="{00000000-0005-0000-0000-00002C1C0000}"/>
    <cellStyle name="Normal 3 3 11 2" xfId="5918" xr:uid="{00000000-0005-0000-0000-00002D1C0000}"/>
    <cellStyle name="Normal 3 3 11 3" xfId="5919" xr:uid="{00000000-0005-0000-0000-00002E1C0000}"/>
    <cellStyle name="Normal 3 3 12" xfId="5920" xr:uid="{00000000-0005-0000-0000-00002F1C0000}"/>
    <cellStyle name="Normal 3 3 12 2" xfId="5921" xr:uid="{00000000-0005-0000-0000-0000301C0000}"/>
    <cellStyle name="Normal 3 3 12 3" xfId="5922" xr:uid="{00000000-0005-0000-0000-0000311C0000}"/>
    <cellStyle name="Normal 3 3 13" xfId="5923" xr:uid="{00000000-0005-0000-0000-0000321C0000}"/>
    <cellStyle name="Normal 3 3 13 2" xfId="5924" xr:uid="{00000000-0005-0000-0000-0000331C0000}"/>
    <cellStyle name="Normal 3 3 13 3" xfId="5925" xr:uid="{00000000-0005-0000-0000-0000341C0000}"/>
    <cellStyle name="Normal 3 3 14" xfId="5926" xr:uid="{00000000-0005-0000-0000-0000351C0000}"/>
    <cellStyle name="Normal 3 3 14 2" xfId="5927" xr:uid="{00000000-0005-0000-0000-0000361C0000}"/>
    <cellStyle name="Normal 3 3 14 3" xfId="5928" xr:uid="{00000000-0005-0000-0000-0000371C0000}"/>
    <cellStyle name="Normal 3 3 15" xfId="5929" xr:uid="{00000000-0005-0000-0000-0000381C0000}"/>
    <cellStyle name="Normal 3 3 15 2" xfId="5930" xr:uid="{00000000-0005-0000-0000-0000391C0000}"/>
    <cellStyle name="Normal 3 3 15 3" xfId="5931" xr:uid="{00000000-0005-0000-0000-00003A1C0000}"/>
    <cellStyle name="Normal 3 3 16" xfId="5932" xr:uid="{00000000-0005-0000-0000-00003B1C0000}"/>
    <cellStyle name="Normal 3 3 16 2" xfId="5933" xr:uid="{00000000-0005-0000-0000-00003C1C0000}"/>
    <cellStyle name="Normal 3 3 16 3" xfId="5934" xr:uid="{00000000-0005-0000-0000-00003D1C0000}"/>
    <cellStyle name="Normal 3 3 17" xfId="5935" xr:uid="{00000000-0005-0000-0000-00003E1C0000}"/>
    <cellStyle name="Normal 3 3 17 2" xfId="5936" xr:uid="{00000000-0005-0000-0000-00003F1C0000}"/>
    <cellStyle name="Normal 3 3 17 3" xfId="5937" xr:uid="{00000000-0005-0000-0000-0000401C0000}"/>
    <cellStyle name="Normal 3 3 18" xfId="5938" xr:uid="{00000000-0005-0000-0000-0000411C0000}"/>
    <cellStyle name="Normal 3 3 18 2" xfId="5939" xr:uid="{00000000-0005-0000-0000-0000421C0000}"/>
    <cellStyle name="Normal 3 3 18 3" xfId="5940" xr:uid="{00000000-0005-0000-0000-0000431C0000}"/>
    <cellStyle name="Normal 3 3 19" xfId="5941" xr:uid="{00000000-0005-0000-0000-0000441C0000}"/>
    <cellStyle name="Normal 3 3 19 2" xfId="5942" xr:uid="{00000000-0005-0000-0000-0000451C0000}"/>
    <cellStyle name="Normal 3 3 19 3" xfId="5943" xr:uid="{00000000-0005-0000-0000-0000461C0000}"/>
    <cellStyle name="Normal 3 3 2" xfId="5944" xr:uid="{00000000-0005-0000-0000-0000471C0000}"/>
    <cellStyle name="Normal 3 3 2 2" xfId="5945" xr:uid="{00000000-0005-0000-0000-0000481C0000}"/>
    <cellStyle name="Normal 3 3 2 3" xfId="5946" xr:uid="{00000000-0005-0000-0000-0000491C0000}"/>
    <cellStyle name="Normal 3 3 20" xfId="5947" xr:uid="{00000000-0005-0000-0000-00004A1C0000}"/>
    <cellStyle name="Normal 3 3 20 2" xfId="5948" xr:uid="{00000000-0005-0000-0000-00004B1C0000}"/>
    <cellStyle name="Normal 3 3 20 3" xfId="5949" xr:uid="{00000000-0005-0000-0000-00004C1C0000}"/>
    <cellStyle name="Normal 3 3 21" xfId="5950" xr:uid="{00000000-0005-0000-0000-00004D1C0000}"/>
    <cellStyle name="Normal 3 3 21 2" xfId="5951" xr:uid="{00000000-0005-0000-0000-00004E1C0000}"/>
    <cellStyle name="Normal 3 3 21 3" xfId="5952" xr:uid="{00000000-0005-0000-0000-00004F1C0000}"/>
    <cellStyle name="Normal 3 3 22" xfId="5953" xr:uid="{00000000-0005-0000-0000-0000501C0000}"/>
    <cellStyle name="Normal 3 3 22 2" xfId="5954" xr:uid="{00000000-0005-0000-0000-0000511C0000}"/>
    <cellStyle name="Normal 3 3 22 3" xfId="5955" xr:uid="{00000000-0005-0000-0000-0000521C0000}"/>
    <cellStyle name="Normal 3 3 23" xfId="5956" xr:uid="{00000000-0005-0000-0000-0000531C0000}"/>
    <cellStyle name="Normal 3 3 23 2" xfId="5957" xr:uid="{00000000-0005-0000-0000-0000541C0000}"/>
    <cellStyle name="Normal 3 3 23 3" xfId="5958" xr:uid="{00000000-0005-0000-0000-0000551C0000}"/>
    <cellStyle name="Normal 3 3 24" xfId="5959" xr:uid="{00000000-0005-0000-0000-0000561C0000}"/>
    <cellStyle name="Normal 3 3 25" xfId="5960" xr:uid="{00000000-0005-0000-0000-0000571C0000}"/>
    <cellStyle name="Normal 3 3 26" xfId="7616" xr:uid="{00000000-0005-0000-0000-0000581C0000}"/>
    <cellStyle name="Normal 3 3 26 2" xfId="8569" xr:uid="{00000000-0005-0000-0000-0000591C0000}"/>
    <cellStyle name="Normal 3 3 3" xfId="5961" xr:uid="{00000000-0005-0000-0000-00005A1C0000}"/>
    <cellStyle name="Normal 3 3 3 2" xfId="5962" xr:uid="{00000000-0005-0000-0000-00005B1C0000}"/>
    <cellStyle name="Normal 3 3 3 3" xfId="5963" xr:uid="{00000000-0005-0000-0000-00005C1C0000}"/>
    <cellStyle name="Normal 3 3 4" xfId="5964" xr:uid="{00000000-0005-0000-0000-00005D1C0000}"/>
    <cellStyle name="Normal 3 3 4 2" xfId="5965" xr:uid="{00000000-0005-0000-0000-00005E1C0000}"/>
    <cellStyle name="Normal 3 3 4 3" xfId="5966" xr:uid="{00000000-0005-0000-0000-00005F1C0000}"/>
    <cellStyle name="Normal 3 3 5" xfId="5967" xr:uid="{00000000-0005-0000-0000-0000601C0000}"/>
    <cellStyle name="Normal 3 3 5 2" xfId="5968" xr:uid="{00000000-0005-0000-0000-0000611C0000}"/>
    <cellStyle name="Normal 3 3 5 3" xfId="5969" xr:uid="{00000000-0005-0000-0000-0000621C0000}"/>
    <cellStyle name="Normal 3 3 6" xfId="5970" xr:uid="{00000000-0005-0000-0000-0000631C0000}"/>
    <cellStyle name="Normal 3 3 6 2" xfId="5971" xr:uid="{00000000-0005-0000-0000-0000641C0000}"/>
    <cellStyle name="Normal 3 3 6 3" xfId="5972" xr:uid="{00000000-0005-0000-0000-0000651C0000}"/>
    <cellStyle name="Normal 3 3 7" xfId="5973" xr:uid="{00000000-0005-0000-0000-0000661C0000}"/>
    <cellStyle name="Normal 3 3 7 2" xfId="5974" xr:uid="{00000000-0005-0000-0000-0000671C0000}"/>
    <cellStyle name="Normal 3 3 7 3" xfId="5975" xr:uid="{00000000-0005-0000-0000-0000681C0000}"/>
    <cellStyle name="Normal 3 3 8" xfId="5976" xr:uid="{00000000-0005-0000-0000-0000691C0000}"/>
    <cellStyle name="Normal 3 3 8 2" xfId="5977" xr:uid="{00000000-0005-0000-0000-00006A1C0000}"/>
    <cellStyle name="Normal 3 3 8 3" xfId="5978" xr:uid="{00000000-0005-0000-0000-00006B1C0000}"/>
    <cellStyle name="Normal 3 3 9" xfId="5979" xr:uid="{00000000-0005-0000-0000-00006C1C0000}"/>
    <cellStyle name="Normal 3 3 9 2" xfId="5980" xr:uid="{00000000-0005-0000-0000-00006D1C0000}"/>
    <cellStyle name="Normal 3 3 9 3" xfId="5981" xr:uid="{00000000-0005-0000-0000-00006E1C0000}"/>
    <cellStyle name="Normal 3 30" xfId="5982" xr:uid="{00000000-0005-0000-0000-00006F1C0000}"/>
    <cellStyle name="Normal 3 30 10" xfId="5983" xr:uid="{00000000-0005-0000-0000-0000701C0000}"/>
    <cellStyle name="Normal 3 30 10 2" xfId="5984" xr:uid="{00000000-0005-0000-0000-0000711C0000}"/>
    <cellStyle name="Normal 3 30 10 3" xfId="5985" xr:uid="{00000000-0005-0000-0000-0000721C0000}"/>
    <cellStyle name="Normal 3 30 11" xfId="5986" xr:uid="{00000000-0005-0000-0000-0000731C0000}"/>
    <cellStyle name="Normal 3 30 11 2" xfId="5987" xr:uid="{00000000-0005-0000-0000-0000741C0000}"/>
    <cellStyle name="Normal 3 30 11 3" xfId="5988" xr:uid="{00000000-0005-0000-0000-0000751C0000}"/>
    <cellStyle name="Normal 3 30 12" xfId="5989" xr:uid="{00000000-0005-0000-0000-0000761C0000}"/>
    <cellStyle name="Normal 3 30 12 2" xfId="5990" xr:uid="{00000000-0005-0000-0000-0000771C0000}"/>
    <cellStyle name="Normal 3 30 12 3" xfId="5991" xr:uid="{00000000-0005-0000-0000-0000781C0000}"/>
    <cellStyle name="Normal 3 30 13" xfId="5992" xr:uid="{00000000-0005-0000-0000-0000791C0000}"/>
    <cellStyle name="Normal 3 30 13 2" xfId="5993" xr:uid="{00000000-0005-0000-0000-00007A1C0000}"/>
    <cellStyle name="Normal 3 30 13 3" xfId="5994" xr:uid="{00000000-0005-0000-0000-00007B1C0000}"/>
    <cellStyle name="Normal 3 30 14" xfId="5995" xr:uid="{00000000-0005-0000-0000-00007C1C0000}"/>
    <cellStyle name="Normal 3 30 14 2" xfId="5996" xr:uid="{00000000-0005-0000-0000-00007D1C0000}"/>
    <cellStyle name="Normal 3 30 14 3" xfId="5997" xr:uid="{00000000-0005-0000-0000-00007E1C0000}"/>
    <cellStyle name="Normal 3 30 15" xfId="5998" xr:uid="{00000000-0005-0000-0000-00007F1C0000}"/>
    <cellStyle name="Normal 3 30 15 2" xfId="5999" xr:uid="{00000000-0005-0000-0000-0000801C0000}"/>
    <cellStyle name="Normal 3 30 15 3" xfId="6000" xr:uid="{00000000-0005-0000-0000-0000811C0000}"/>
    <cellStyle name="Normal 3 30 16" xfId="6001" xr:uid="{00000000-0005-0000-0000-0000821C0000}"/>
    <cellStyle name="Normal 3 30 16 2" xfId="6002" xr:uid="{00000000-0005-0000-0000-0000831C0000}"/>
    <cellStyle name="Normal 3 30 16 3" xfId="6003" xr:uid="{00000000-0005-0000-0000-0000841C0000}"/>
    <cellStyle name="Normal 3 30 17" xfId="6004" xr:uid="{00000000-0005-0000-0000-0000851C0000}"/>
    <cellStyle name="Normal 3 30 17 2" xfId="6005" xr:uid="{00000000-0005-0000-0000-0000861C0000}"/>
    <cellStyle name="Normal 3 30 17 3" xfId="6006" xr:uid="{00000000-0005-0000-0000-0000871C0000}"/>
    <cellStyle name="Normal 3 30 18" xfId="6007" xr:uid="{00000000-0005-0000-0000-0000881C0000}"/>
    <cellStyle name="Normal 3 30 18 2" xfId="6008" xr:uid="{00000000-0005-0000-0000-0000891C0000}"/>
    <cellStyle name="Normal 3 30 18 3" xfId="6009" xr:uid="{00000000-0005-0000-0000-00008A1C0000}"/>
    <cellStyle name="Normal 3 30 19" xfId="6010" xr:uid="{00000000-0005-0000-0000-00008B1C0000}"/>
    <cellStyle name="Normal 3 30 19 2" xfId="6011" xr:uid="{00000000-0005-0000-0000-00008C1C0000}"/>
    <cellStyle name="Normal 3 30 19 3" xfId="6012" xr:uid="{00000000-0005-0000-0000-00008D1C0000}"/>
    <cellStyle name="Normal 3 30 2" xfId="6013" xr:uid="{00000000-0005-0000-0000-00008E1C0000}"/>
    <cellStyle name="Normal 3 30 2 2" xfId="6014" xr:uid="{00000000-0005-0000-0000-00008F1C0000}"/>
    <cellStyle name="Normal 3 30 2 3" xfId="6015" xr:uid="{00000000-0005-0000-0000-0000901C0000}"/>
    <cellStyle name="Normal 3 30 20" xfId="6016" xr:uid="{00000000-0005-0000-0000-0000911C0000}"/>
    <cellStyle name="Normal 3 30 20 2" xfId="6017" xr:uid="{00000000-0005-0000-0000-0000921C0000}"/>
    <cellStyle name="Normal 3 30 20 3" xfId="6018" xr:uid="{00000000-0005-0000-0000-0000931C0000}"/>
    <cellStyle name="Normal 3 30 21" xfId="6019" xr:uid="{00000000-0005-0000-0000-0000941C0000}"/>
    <cellStyle name="Normal 3 30 21 2" xfId="6020" xr:uid="{00000000-0005-0000-0000-0000951C0000}"/>
    <cellStyle name="Normal 3 30 21 3" xfId="6021" xr:uid="{00000000-0005-0000-0000-0000961C0000}"/>
    <cellStyle name="Normal 3 30 22" xfId="6022" xr:uid="{00000000-0005-0000-0000-0000971C0000}"/>
    <cellStyle name="Normal 3 30 22 2" xfId="6023" xr:uid="{00000000-0005-0000-0000-0000981C0000}"/>
    <cellStyle name="Normal 3 30 22 3" xfId="6024" xr:uid="{00000000-0005-0000-0000-0000991C0000}"/>
    <cellStyle name="Normal 3 30 23" xfId="6025" xr:uid="{00000000-0005-0000-0000-00009A1C0000}"/>
    <cellStyle name="Normal 3 30 23 2" xfId="6026" xr:uid="{00000000-0005-0000-0000-00009B1C0000}"/>
    <cellStyle name="Normal 3 30 23 3" xfId="6027" xr:uid="{00000000-0005-0000-0000-00009C1C0000}"/>
    <cellStyle name="Normal 3 30 24" xfId="6028" xr:uid="{00000000-0005-0000-0000-00009D1C0000}"/>
    <cellStyle name="Normal 3 30 25" xfId="6029" xr:uid="{00000000-0005-0000-0000-00009E1C0000}"/>
    <cellStyle name="Normal 3 30 3" xfId="6030" xr:uid="{00000000-0005-0000-0000-00009F1C0000}"/>
    <cellStyle name="Normal 3 30 3 2" xfId="6031" xr:uid="{00000000-0005-0000-0000-0000A01C0000}"/>
    <cellStyle name="Normal 3 30 3 3" xfId="6032" xr:uid="{00000000-0005-0000-0000-0000A11C0000}"/>
    <cellStyle name="Normal 3 30 4" xfId="6033" xr:uid="{00000000-0005-0000-0000-0000A21C0000}"/>
    <cellStyle name="Normal 3 30 4 2" xfId="6034" xr:uid="{00000000-0005-0000-0000-0000A31C0000}"/>
    <cellStyle name="Normal 3 30 4 3" xfId="6035" xr:uid="{00000000-0005-0000-0000-0000A41C0000}"/>
    <cellStyle name="Normal 3 30 5" xfId="6036" xr:uid="{00000000-0005-0000-0000-0000A51C0000}"/>
    <cellStyle name="Normal 3 30 5 2" xfId="6037" xr:uid="{00000000-0005-0000-0000-0000A61C0000}"/>
    <cellStyle name="Normal 3 30 5 3" xfId="6038" xr:uid="{00000000-0005-0000-0000-0000A71C0000}"/>
    <cellStyle name="Normal 3 30 6" xfId="6039" xr:uid="{00000000-0005-0000-0000-0000A81C0000}"/>
    <cellStyle name="Normal 3 30 6 2" xfId="6040" xr:uid="{00000000-0005-0000-0000-0000A91C0000}"/>
    <cellStyle name="Normal 3 30 6 3" xfId="6041" xr:uid="{00000000-0005-0000-0000-0000AA1C0000}"/>
    <cellStyle name="Normal 3 30 7" xfId="6042" xr:uid="{00000000-0005-0000-0000-0000AB1C0000}"/>
    <cellStyle name="Normal 3 30 7 2" xfId="6043" xr:uid="{00000000-0005-0000-0000-0000AC1C0000}"/>
    <cellStyle name="Normal 3 30 7 3" xfId="6044" xr:uid="{00000000-0005-0000-0000-0000AD1C0000}"/>
    <cellStyle name="Normal 3 30 8" xfId="6045" xr:uid="{00000000-0005-0000-0000-0000AE1C0000}"/>
    <cellStyle name="Normal 3 30 8 2" xfId="6046" xr:uid="{00000000-0005-0000-0000-0000AF1C0000}"/>
    <cellStyle name="Normal 3 30 8 3" xfId="6047" xr:uid="{00000000-0005-0000-0000-0000B01C0000}"/>
    <cellStyle name="Normal 3 30 9" xfId="6048" xr:uid="{00000000-0005-0000-0000-0000B11C0000}"/>
    <cellStyle name="Normal 3 30 9 2" xfId="6049" xr:uid="{00000000-0005-0000-0000-0000B21C0000}"/>
    <cellStyle name="Normal 3 30 9 3" xfId="6050" xr:uid="{00000000-0005-0000-0000-0000B31C0000}"/>
    <cellStyle name="Normal 3 31" xfId="6051" xr:uid="{00000000-0005-0000-0000-0000B41C0000}"/>
    <cellStyle name="Normal 3 31 10" xfId="6052" xr:uid="{00000000-0005-0000-0000-0000B51C0000}"/>
    <cellStyle name="Normal 3 31 10 2" xfId="6053" xr:uid="{00000000-0005-0000-0000-0000B61C0000}"/>
    <cellStyle name="Normal 3 31 10 3" xfId="6054" xr:uid="{00000000-0005-0000-0000-0000B71C0000}"/>
    <cellStyle name="Normal 3 31 11" xfId="6055" xr:uid="{00000000-0005-0000-0000-0000B81C0000}"/>
    <cellStyle name="Normal 3 31 11 2" xfId="6056" xr:uid="{00000000-0005-0000-0000-0000B91C0000}"/>
    <cellStyle name="Normal 3 31 11 3" xfId="6057" xr:uid="{00000000-0005-0000-0000-0000BA1C0000}"/>
    <cellStyle name="Normal 3 31 12" xfId="6058" xr:uid="{00000000-0005-0000-0000-0000BB1C0000}"/>
    <cellStyle name="Normal 3 31 12 2" xfId="6059" xr:uid="{00000000-0005-0000-0000-0000BC1C0000}"/>
    <cellStyle name="Normal 3 31 12 3" xfId="6060" xr:uid="{00000000-0005-0000-0000-0000BD1C0000}"/>
    <cellStyle name="Normal 3 31 13" xfId="6061" xr:uid="{00000000-0005-0000-0000-0000BE1C0000}"/>
    <cellStyle name="Normal 3 31 13 2" xfId="6062" xr:uid="{00000000-0005-0000-0000-0000BF1C0000}"/>
    <cellStyle name="Normal 3 31 13 3" xfId="6063" xr:uid="{00000000-0005-0000-0000-0000C01C0000}"/>
    <cellStyle name="Normal 3 31 14" xfId="6064" xr:uid="{00000000-0005-0000-0000-0000C11C0000}"/>
    <cellStyle name="Normal 3 31 14 2" xfId="6065" xr:uid="{00000000-0005-0000-0000-0000C21C0000}"/>
    <cellStyle name="Normal 3 31 14 3" xfId="6066" xr:uid="{00000000-0005-0000-0000-0000C31C0000}"/>
    <cellStyle name="Normal 3 31 15" xfId="6067" xr:uid="{00000000-0005-0000-0000-0000C41C0000}"/>
    <cellStyle name="Normal 3 31 15 2" xfId="6068" xr:uid="{00000000-0005-0000-0000-0000C51C0000}"/>
    <cellStyle name="Normal 3 31 15 3" xfId="6069" xr:uid="{00000000-0005-0000-0000-0000C61C0000}"/>
    <cellStyle name="Normal 3 31 16" xfId="6070" xr:uid="{00000000-0005-0000-0000-0000C71C0000}"/>
    <cellStyle name="Normal 3 31 16 2" xfId="6071" xr:uid="{00000000-0005-0000-0000-0000C81C0000}"/>
    <cellStyle name="Normal 3 31 16 3" xfId="6072" xr:uid="{00000000-0005-0000-0000-0000C91C0000}"/>
    <cellStyle name="Normal 3 31 17" xfId="6073" xr:uid="{00000000-0005-0000-0000-0000CA1C0000}"/>
    <cellStyle name="Normal 3 31 17 2" xfId="6074" xr:uid="{00000000-0005-0000-0000-0000CB1C0000}"/>
    <cellStyle name="Normal 3 31 17 3" xfId="6075" xr:uid="{00000000-0005-0000-0000-0000CC1C0000}"/>
    <cellStyle name="Normal 3 31 18" xfId="6076" xr:uid="{00000000-0005-0000-0000-0000CD1C0000}"/>
    <cellStyle name="Normal 3 31 18 2" xfId="6077" xr:uid="{00000000-0005-0000-0000-0000CE1C0000}"/>
    <cellStyle name="Normal 3 31 18 3" xfId="6078" xr:uid="{00000000-0005-0000-0000-0000CF1C0000}"/>
    <cellStyle name="Normal 3 31 19" xfId="6079" xr:uid="{00000000-0005-0000-0000-0000D01C0000}"/>
    <cellStyle name="Normal 3 31 19 2" xfId="6080" xr:uid="{00000000-0005-0000-0000-0000D11C0000}"/>
    <cellStyle name="Normal 3 31 19 3" xfId="6081" xr:uid="{00000000-0005-0000-0000-0000D21C0000}"/>
    <cellStyle name="Normal 3 31 2" xfId="6082" xr:uid="{00000000-0005-0000-0000-0000D31C0000}"/>
    <cellStyle name="Normal 3 31 2 2" xfId="6083" xr:uid="{00000000-0005-0000-0000-0000D41C0000}"/>
    <cellStyle name="Normal 3 31 2 3" xfId="6084" xr:uid="{00000000-0005-0000-0000-0000D51C0000}"/>
    <cellStyle name="Normal 3 31 20" xfId="6085" xr:uid="{00000000-0005-0000-0000-0000D61C0000}"/>
    <cellStyle name="Normal 3 31 20 2" xfId="6086" xr:uid="{00000000-0005-0000-0000-0000D71C0000}"/>
    <cellStyle name="Normal 3 31 20 3" xfId="6087" xr:uid="{00000000-0005-0000-0000-0000D81C0000}"/>
    <cellStyle name="Normal 3 31 21" xfId="6088" xr:uid="{00000000-0005-0000-0000-0000D91C0000}"/>
    <cellStyle name="Normal 3 31 21 2" xfId="6089" xr:uid="{00000000-0005-0000-0000-0000DA1C0000}"/>
    <cellStyle name="Normal 3 31 21 3" xfId="6090" xr:uid="{00000000-0005-0000-0000-0000DB1C0000}"/>
    <cellStyle name="Normal 3 31 22" xfId="6091" xr:uid="{00000000-0005-0000-0000-0000DC1C0000}"/>
    <cellStyle name="Normal 3 31 22 2" xfId="6092" xr:uid="{00000000-0005-0000-0000-0000DD1C0000}"/>
    <cellStyle name="Normal 3 31 22 3" xfId="6093" xr:uid="{00000000-0005-0000-0000-0000DE1C0000}"/>
    <cellStyle name="Normal 3 31 23" xfId="6094" xr:uid="{00000000-0005-0000-0000-0000DF1C0000}"/>
    <cellStyle name="Normal 3 31 23 2" xfId="6095" xr:uid="{00000000-0005-0000-0000-0000E01C0000}"/>
    <cellStyle name="Normal 3 31 23 3" xfId="6096" xr:uid="{00000000-0005-0000-0000-0000E11C0000}"/>
    <cellStyle name="Normal 3 31 24" xfId="6097" xr:uid="{00000000-0005-0000-0000-0000E21C0000}"/>
    <cellStyle name="Normal 3 31 25" xfId="6098" xr:uid="{00000000-0005-0000-0000-0000E31C0000}"/>
    <cellStyle name="Normal 3 31 3" xfId="6099" xr:uid="{00000000-0005-0000-0000-0000E41C0000}"/>
    <cellStyle name="Normal 3 31 3 2" xfId="6100" xr:uid="{00000000-0005-0000-0000-0000E51C0000}"/>
    <cellStyle name="Normal 3 31 3 3" xfId="6101" xr:uid="{00000000-0005-0000-0000-0000E61C0000}"/>
    <cellStyle name="Normal 3 31 4" xfId="6102" xr:uid="{00000000-0005-0000-0000-0000E71C0000}"/>
    <cellStyle name="Normal 3 31 4 2" xfId="6103" xr:uid="{00000000-0005-0000-0000-0000E81C0000}"/>
    <cellStyle name="Normal 3 31 4 3" xfId="6104" xr:uid="{00000000-0005-0000-0000-0000E91C0000}"/>
    <cellStyle name="Normal 3 31 5" xfId="6105" xr:uid="{00000000-0005-0000-0000-0000EA1C0000}"/>
    <cellStyle name="Normal 3 31 5 2" xfId="6106" xr:uid="{00000000-0005-0000-0000-0000EB1C0000}"/>
    <cellStyle name="Normal 3 31 5 3" xfId="6107" xr:uid="{00000000-0005-0000-0000-0000EC1C0000}"/>
    <cellStyle name="Normal 3 31 6" xfId="6108" xr:uid="{00000000-0005-0000-0000-0000ED1C0000}"/>
    <cellStyle name="Normal 3 31 6 2" xfId="6109" xr:uid="{00000000-0005-0000-0000-0000EE1C0000}"/>
    <cellStyle name="Normal 3 31 6 3" xfId="6110" xr:uid="{00000000-0005-0000-0000-0000EF1C0000}"/>
    <cellStyle name="Normal 3 31 7" xfId="6111" xr:uid="{00000000-0005-0000-0000-0000F01C0000}"/>
    <cellStyle name="Normal 3 31 7 2" xfId="6112" xr:uid="{00000000-0005-0000-0000-0000F11C0000}"/>
    <cellStyle name="Normal 3 31 7 3" xfId="6113" xr:uid="{00000000-0005-0000-0000-0000F21C0000}"/>
    <cellStyle name="Normal 3 31 8" xfId="6114" xr:uid="{00000000-0005-0000-0000-0000F31C0000}"/>
    <cellStyle name="Normal 3 31 8 2" xfId="6115" xr:uid="{00000000-0005-0000-0000-0000F41C0000}"/>
    <cellStyle name="Normal 3 31 8 3" xfId="6116" xr:uid="{00000000-0005-0000-0000-0000F51C0000}"/>
    <cellStyle name="Normal 3 31 9" xfId="6117" xr:uid="{00000000-0005-0000-0000-0000F61C0000}"/>
    <cellStyle name="Normal 3 31 9 2" xfId="6118" xr:uid="{00000000-0005-0000-0000-0000F71C0000}"/>
    <cellStyle name="Normal 3 31 9 3" xfId="6119" xr:uid="{00000000-0005-0000-0000-0000F81C0000}"/>
    <cellStyle name="Normal 3 32" xfId="6120" xr:uid="{00000000-0005-0000-0000-0000F91C0000}"/>
    <cellStyle name="Normal 3 32 10" xfId="6121" xr:uid="{00000000-0005-0000-0000-0000FA1C0000}"/>
    <cellStyle name="Normal 3 32 10 2" xfId="6122" xr:uid="{00000000-0005-0000-0000-0000FB1C0000}"/>
    <cellStyle name="Normal 3 32 10 3" xfId="6123" xr:uid="{00000000-0005-0000-0000-0000FC1C0000}"/>
    <cellStyle name="Normal 3 32 11" xfId="6124" xr:uid="{00000000-0005-0000-0000-0000FD1C0000}"/>
    <cellStyle name="Normal 3 32 11 2" xfId="6125" xr:uid="{00000000-0005-0000-0000-0000FE1C0000}"/>
    <cellStyle name="Normal 3 32 11 3" xfId="6126" xr:uid="{00000000-0005-0000-0000-0000FF1C0000}"/>
    <cellStyle name="Normal 3 32 12" xfId="6127" xr:uid="{00000000-0005-0000-0000-0000001D0000}"/>
    <cellStyle name="Normal 3 32 12 2" xfId="6128" xr:uid="{00000000-0005-0000-0000-0000011D0000}"/>
    <cellStyle name="Normal 3 32 12 3" xfId="6129" xr:uid="{00000000-0005-0000-0000-0000021D0000}"/>
    <cellStyle name="Normal 3 32 13" xfId="6130" xr:uid="{00000000-0005-0000-0000-0000031D0000}"/>
    <cellStyle name="Normal 3 32 13 2" xfId="6131" xr:uid="{00000000-0005-0000-0000-0000041D0000}"/>
    <cellStyle name="Normal 3 32 13 3" xfId="6132" xr:uid="{00000000-0005-0000-0000-0000051D0000}"/>
    <cellStyle name="Normal 3 32 14" xfId="6133" xr:uid="{00000000-0005-0000-0000-0000061D0000}"/>
    <cellStyle name="Normal 3 32 14 2" xfId="6134" xr:uid="{00000000-0005-0000-0000-0000071D0000}"/>
    <cellStyle name="Normal 3 32 14 3" xfId="6135" xr:uid="{00000000-0005-0000-0000-0000081D0000}"/>
    <cellStyle name="Normal 3 32 15" xfId="6136" xr:uid="{00000000-0005-0000-0000-0000091D0000}"/>
    <cellStyle name="Normal 3 32 15 2" xfId="6137" xr:uid="{00000000-0005-0000-0000-00000A1D0000}"/>
    <cellStyle name="Normal 3 32 15 3" xfId="6138" xr:uid="{00000000-0005-0000-0000-00000B1D0000}"/>
    <cellStyle name="Normal 3 32 16" xfId="6139" xr:uid="{00000000-0005-0000-0000-00000C1D0000}"/>
    <cellStyle name="Normal 3 32 16 2" xfId="6140" xr:uid="{00000000-0005-0000-0000-00000D1D0000}"/>
    <cellStyle name="Normal 3 32 16 3" xfId="6141" xr:uid="{00000000-0005-0000-0000-00000E1D0000}"/>
    <cellStyle name="Normal 3 32 17" xfId="6142" xr:uid="{00000000-0005-0000-0000-00000F1D0000}"/>
    <cellStyle name="Normal 3 32 17 2" xfId="6143" xr:uid="{00000000-0005-0000-0000-0000101D0000}"/>
    <cellStyle name="Normal 3 32 17 3" xfId="6144" xr:uid="{00000000-0005-0000-0000-0000111D0000}"/>
    <cellStyle name="Normal 3 32 18" xfId="6145" xr:uid="{00000000-0005-0000-0000-0000121D0000}"/>
    <cellStyle name="Normal 3 32 18 2" xfId="6146" xr:uid="{00000000-0005-0000-0000-0000131D0000}"/>
    <cellStyle name="Normal 3 32 18 3" xfId="6147" xr:uid="{00000000-0005-0000-0000-0000141D0000}"/>
    <cellStyle name="Normal 3 32 19" xfId="6148" xr:uid="{00000000-0005-0000-0000-0000151D0000}"/>
    <cellStyle name="Normal 3 32 19 2" xfId="6149" xr:uid="{00000000-0005-0000-0000-0000161D0000}"/>
    <cellStyle name="Normal 3 32 19 3" xfId="6150" xr:uid="{00000000-0005-0000-0000-0000171D0000}"/>
    <cellStyle name="Normal 3 32 2" xfId="6151" xr:uid="{00000000-0005-0000-0000-0000181D0000}"/>
    <cellStyle name="Normal 3 32 2 2" xfId="6152" xr:uid="{00000000-0005-0000-0000-0000191D0000}"/>
    <cellStyle name="Normal 3 32 2 3" xfId="6153" xr:uid="{00000000-0005-0000-0000-00001A1D0000}"/>
    <cellStyle name="Normal 3 32 20" xfId="6154" xr:uid="{00000000-0005-0000-0000-00001B1D0000}"/>
    <cellStyle name="Normal 3 32 20 2" xfId="6155" xr:uid="{00000000-0005-0000-0000-00001C1D0000}"/>
    <cellStyle name="Normal 3 32 20 3" xfId="6156" xr:uid="{00000000-0005-0000-0000-00001D1D0000}"/>
    <cellStyle name="Normal 3 32 21" xfId="6157" xr:uid="{00000000-0005-0000-0000-00001E1D0000}"/>
    <cellStyle name="Normal 3 32 21 2" xfId="6158" xr:uid="{00000000-0005-0000-0000-00001F1D0000}"/>
    <cellStyle name="Normal 3 32 21 3" xfId="6159" xr:uid="{00000000-0005-0000-0000-0000201D0000}"/>
    <cellStyle name="Normal 3 32 22" xfId="6160" xr:uid="{00000000-0005-0000-0000-0000211D0000}"/>
    <cellStyle name="Normal 3 32 22 2" xfId="6161" xr:uid="{00000000-0005-0000-0000-0000221D0000}"/>
    <cellStyle name="Normal 3 32 22 3" xfId="6162" xr:uid="{00000000-0005-0000-0000-0000231D0000}"/>
    <cellStyle name="Normal 3 32 23" xfId="6163" xr:uid="{00000000-0005-0000-0000-0000241D0000}"/>
    <cellStyle name="Normal 3 32 23 2" xfId="6164" xr:uid="{00000000-0005-0000-0000-0000251D0000}"/>
    <cellStyle name="Normal 3 32 23 3" xfId="6165" xr:uid="{00000000-0005-0000-0000-0000261D0000}"/>
    <cellStyle name="Normal 3 32 24" xfId="6166" xr:uid="{00000000-0005-0000-0000-0000271D0000}"/>
    <cellStyle name="Normal 3 32 25" xfId="6167" xr:uid="{00000000-0005-0000-0000-0000281D0000}"/>
    <cellStyle name="Normal 3 32 3" xfId="6168" xr:uid="{00000000-0005-0000-0000-0000291D0000}"/>
    <cellStyle name="Normal 3 32 3 2" xfId="6169" xr:uid="{00000000-0005-0000-0000-00002A1D0000}"/>
    <cellStyle name="Normal 3 32 3 3" xfId="6170" xr:uid="{00000000-0005-0000-0000-00002B1D0000}"/>
    <cellStyle name="Normal 3 32 4" xfId="6171" xr:uid="{00000000-0005-0000-0000-00002C1D0000}"/>
    <cellStyle name="Normal 3 32 4 2" xfId="6172" xr:uid="{00000000-0005-0000-0000-00002D1D0000}"/>
    <cellStyle name="Normal 3 32 4 3" xfId="6173" xr:uid="{00000000-0005-0000-0000-00002E1D0000}"/>
    <cellStyle name="Normal 3 32 5" xfId="6174" xr:uid="{00000000-0005-0000-0000-00002F1D0000}"/>
    <cellStyle name="Normal 3 32 5 2" xfId="6175" xr:uid="{00000000-0005-0000-0000-0000301D0000}"/>
    <cellStyle name="Normal 3 32 5 3" xfId="6176" xr:uid="{00000000-0005-0000-0000-0000311D0000}"/>
    <cellStyle name="Normal 3 32 6" xfId="6177" xr:uid="{00000000-0005-0000-0000-0000321D0000}"/>
    <cellStyle name="Normal 3 32 6 2" xfId="6178" xr:uid="{00000000-0005-0000-0000-0000331D0000}"/>
    <cellStyle name="Normal 3 32 6 3" xfId="6179" xr:uid="{00000000-0005-0000-0000-0000341D0000}"/>
    <cellStyle name="Normal 3 32 7" xfId="6180" xr:uid="{00000000-0005-0000-0000-0000351D0000}"/>
    <cellStyle name="Normal 3 32 7 2" xfId="6181" xr:uid="{00000000-0005-0000-0000-0000361D0000}"/>
    <cellStyle name="Normal 3 32 7 3" xfId="6182" xr:uid="{00000000-0005-0000-0000-0000371D0000}"/>
    <cellStyle name="Normal 3 32 8" xfId="6183" xr:uid="{00000000-0005-0000-0000-0000381D0000}"/>
    <cellStyle name="Normal 3 32 8 2" xfId="6184" xr:uid="{00000000-0005-0000-0000-0000391D0000}"/>
    <cellStyle name="Normal 3 32 8 3" xfId="6185" xr:uid="{00000000-0005-0000-0000-00003A1D0000}"/>
    <cellStyle name="Normal 3 32 9" xfId="6186" xr:uid="{00000000-0005-0000-0000-00003B1D0000}"/>
    <cellStyle name="Normal 3 32 9 2" xfId="6187" xr:uid="{00000000-0005-0000-0000-00003C1D0000}"/>
    <cellStyle name="Normal 3 32 9 3" xfId="6188" xr:uid="{00000000-0005-0000-0000-00003D1D0000}"/>
    <cellStyle name="Normal 3 33" xfId="6189" xr:uid="{00000000-0005-0000-0000-00003E1D0000}"/>
    <cellStyle name="Normal 3 33 10" xfId="6190" xr:uid="{00000000-0005-0000-0000-00003F1D0000}"/>
    <cellStyle name="Normal 3 33 10 2" xfId="6191" xr:uid="{00000000-0005-0000-0000-0000401D0000}"/>
    <cellStyle name="Normal 3 33 10 3" xfId="6192" xr:uid="{00000000-0005-0000-0000-0000411D0000}"/>
    <cellStyle name="Normal 3 33 11" xfId="6193" xr:uid="{00000000-0005-0000-0000-0000421D0000}"/>
    <cellStyle name="Normal 3 33 11 2" xfId="6194" xr:uid="{00000000-0005-0000-0000-0000431D0000}"/>
    <cellStyle name="Normal 3 33 11 3" xfId="6195" xr:uid="{00000000-0005-0000-0000-0000441D0000}"/>
    <cellStyle name="Normal 3 33 12" xfId="6196" xr:uid="{00000000-0005-0000-0000-0000451D0000}"/>
    <cellStyle name="Normal 3 33 12 2" xfId="6197" xr:uid="{00000000-0005-0000-0000-0000461D0000}"/>
    <cellStyle name="Normal 3 33 12 3" xfId="6198" xr:uid="{00000000-0005-0000-0000-0000471D0000}"/>
    <cellStyle name="Normal 3 33 13" xfId="6199" xr:uid="{00000000-0005-0000-0000-0000481D0000}"/>
    <cellStyle name="Normal 3 33 13 2" xfId="6200" xr:uid="{00000000-0005-0000-0000-0000491D0000}"/>
    <cellStyle name="Normal 3 33 13 3" xfId="6201" xr:uid="{00000000-0005-0000-0000-00004A1D0000}"/>
    <cellStyle name="Normal 3 33 14" xfId="6202" xr:uid="{00000000-0005-0000-0000-00004B1D0000}"/>
    <cellStyle name="Normal 3 33 14 2" xfId="6203" xr:uid="{00000000-0005-0000-0000-00004C1D0000}"/>
    <cellStyle name="Normal 3 33 14 3" xfId="6204" xr:uid="{00000000-0005-0000-0000-00004D1D0000}"/>
    <cellStyle name="Normal 3 33 15" xfId="6205" xr:uid="{00000000-0005-0000-0000-00004E1D0000}"/>
    <cellStyle name="Normal 3 33 15 2" xfId="6206" xr:uid="{00000000-0005-0000-0000-00004F1D0000}"/>
    <cellStyle name="Normal 3 33 15 3" xfId="6207" xr:uid="{00000000-0005-0000-0000-0000501D0000}"/>
    <cellStyle name="Normal 3 33 16" xfId="6208" xr:uid="{00000000-0005-0000-0000-0000511D0000}"/>
    <cellStyle name="Normal 3 33 16 2" xfId="6209" xr:uid="{00000000-0005-0000-0000-0000521D0000}"/>
    <cellStyle name="Normal 3 33 16 3" xfId="6210" xr:uid="{00000000-0005-0000-0000-0000531D0000}"/>
    <cellStyle name="Normal 3 33 17" xfId="6211" xr:uid="{00000000-0005-0000-0000-0000541D0000}"/>
    <cellStyle name="Normal 3 33 17 2" xfId="6212" xr:uid="{00000000-0005-0000-0000-0000551D0000}"/>
    <cellStyle name="Normal 3 33 17 3" xfId="6213" xr:uid="{00000000-0005-0000-0000-0000561D0000}"/>
    <cellStyle name="Normal 3 33 18" xfId="6214" xr:uid="{00000000-0005-0000-0000-0000571D0000}"/>
    <cellStyle name="Normal 3 33 18 2" xfId="6215" xr:uid="{00000000-0005-0000-0000-0000581D0000}"/>
    <cellStyle name="Normal 3 33 18 3" xfId="6216" xr:uid="{00000000-0005-0000-0000-0000591D0000}"/>
    <cellStyle name="Normal 3 33 19" xfId="6217" xr:uid="{00000000-0005-0000-0000-00005A1D0000}"/>
    <cellStyle name="Normal 3 33 19 2" xfId="6218" xr:uid="{00000000-0005-0000-0000-00005B1D0000}"/>
    <cellStyle name="Normal 3 33 19 3" xfId="6219" xr:uid="{00000000-0005-0000-0000-00005C1D0000}"/>
    <cellStyle name="Normal 3 33 2" xfId="6220" xr:uid="{00000000-0005-0000-0000-00005D1D0000}"/>
    <cellStyle name="Normal 3 33 2 2" xfId="6221" xr:uid="{00000000-0005-0000-0000-00005E1D0000}"/>
    <cellStyle name="Normal 3 33 2 3" xfId="6222" xr:uid="{00000000-0005-0000-0000-00005F1D0000}"/>
    <cellStyle name="Normal 3 33 20" xfId="6223" xr:uid="{00000000-0005-0000-0000-0000601D0000}"/>
    <cellStyle name="Normal 3 33 20 2" xfId="6224" xr:uid="{00000000-0005-0000-0000-0000611D0000}"/>
    <cellStyle name="Normal 3 33 20 3" xfId="6225" xr:uid="{00000000-0005-0000-0000-0000621D0000}"/>
    <cellStyle name="Normal 3 33 21" xfId="6226" xr:uid="{00000000-0005-0000-0000-0000631D0000}"/>
    <cellStyle name="Normal 3 33 21 2" xfId="6227" xr:uid="{00000000-0005-0000-0000-0000641D0000}"/>
    <cellStyle name="Normal 3 33 21 3" xfId="6228" xr:uid="{00000000-0005-0000-0000-0000651D0000}"/>
    <cellStyle name="Normal 3 33 22" xfId="6229" xr:uid="{00000000-0005-0000-0000-0000661D0000}"/>
    <cellStyle name="Normal 3 33 22 2" xfId="6230" xr:uid="{00000000-0005-0000-0000-0000671D0000}"/>
    <cellStyle name="Normal 3 33 22 3" xfId="6231" xr:uid="{00000000-0005-0000-0000-0000681D0000}"/>
    <cellStyle name="Normal 3 33 23" xfId="6232" xr:uid="{00000000-0005-0000-0000-0000691D0000}"/>
    <cellStyle name="Normal 3 33 23 2" xfId="6233" xr:uid="{00000000-0005-0000-0000-00006A1D0000}"/>
    <cellStyle name="Normal 3 33 23 3" xfId="6234" xr:uid="{00000000-0005-0000-0000-00006B1D0000}"/>
    <cellStyle name="Normal 3 33 24" xfId="6235" xr:uid="{00000000-0005-0000-0000-00006C1D0000}"/>
    <cellStyle name="Normal 3 33 25" xfId="6236" xr:uid="{00000000-0005-0000-0000-00006D1D0000}"/>
    <cellStyle name="Normal 3 33 3" xfId="6237" xr:uid="{00000000-0005-0000-0000-00006E1D0000}"/>
    <cellStyle name="Normal 3 33 3 2" xfId="6238" xr:uid="{00000000-0005-0000-0000-00006F1D0000}"/>
    <cellStyle name="Normal 3 33 3 3" xfId="6239" xr:uid="{00000000-0005-0000-0000-0000701D0000}"/>
    <cellStyle name="Normal 3 33 4" xfId="6240" xr:uid="{00000000-0005-0000-0000-0000711D0000}"/>
    <cellStyle name="Normal 3 33 4 2" xfId="6241" xr:uid="{00000000-0005-0000-0000-0000721D0000}"/>
    <cellStyle name="Normal 3 33 4 3" xfId="6242" xr:uid="{00000000-0005-0000-0000-0000731D0000}"/>
    <cellStyle name="Normal 3 33 5" xfId="6243" xr:uid="{00000000-0005-0000-0000-0000741D0000}"/>
    <cellStyle name="Normal 3 33 5 2" xfId="6244" xr:uid="{00000000-0005-0000-0000-0000751D0000}"/>
    <cellStyle name="Normal 3 33 5 3" xfId="6245" xr:uid="{00000000-0005-0000-0000-0000761D0000}"/>
    <cellStyle name="Normal 3 33 6" xfId="6246" xr:uid="{00000000-0005-0000-0000-0000771D0000}"/>
    <cellStyle name="Normal 3 33 6 2" xfId="6247" xr:uid="{00000000-0005-0000-0000-0000781D0000}"/>
    <cellStyle name="Normal 3 33 6 3" xfId="6248" xr:uid="{00000000-0005-0000-0000-0000791D0000}"/>
    <cellStyle name="Normal 3 33 7" xfId="6249" xr:uid="{00000000-0005-0000-0000-00007A1D0000}"/>
    <cellStyle name="Normal 3 33 7 2" xfId="6250" xr:uid="{00000000-0005-0000-0000-00007B1D0000}"/>
    <cellStyle name="Normal 3 33 7 3" xfId="6251" xr:uid="{00000000-0005-0000-0000-00007C1D0000}"/>
    <cellStyle name="Normal 3 33 8" xfId="6252" xr:uid="{00000000-0005-0000-0000-00007D1D0000}"/>
    <cellStyle name="Normal 3 33 8 2" xfId="6253" xr:uid="{00000000-0005-0000-0000-00007E1D0000}"/>
    <cellStyle name="Normal 3 33 8 3" xfId="6254" xr:uid="{00000000-0005-0000-0000-00007F1D0000}"/>
    <cellStyle name="Normal 3 33 9" xfId="6255" xr:uid="{00000000-0005-0000-0000-0000801D0000}"/>
    <cellStyle name="Normal 3 33 9 2" xfId="6256" xr:uid="{00000000-0005-0000-0000-0000811D0000}"/>
    <cellStyle name="Normal 3 33 9 3" xfId="6257" xr:uid="{00000000-0005-0000-0000-0000821D0000}"/>
    <cellStyle name="Normal 3 34" xfId="6258" xr:uid="{00000000-0005-0000-0000-0000831D0000}"/>
    <cellStyle name="Normal 3 34 2" xfId="6259" xr:uid="{00000000-0005-0000-0000-0000841D0000}"/>
    <cellStyle name="Normal 3 34 3" xfId="6260" xr:uid="{00000000-0005-0000-0000-0000851D0000}"/>
    <cellStyle name="Normal 3 35" xfId="6261" xr:uid="{00000000-0005-0000-0000-0000861D0000}"/>
    <cellStyle name="Normal 3 35 2" xfId="6262" xr:uid="{00000000-0005-0000-0000-0000871D0000}"/>
    <cellStyle name="Normal 3 35 3" xfId="6263" xr:uid="{00000000-0005-0000-0000-0000881D0000}"/>
    <cellStyle name="Normal 3 36" xfId="6264" xr:uid="{00000000-0005-0000-0000-0000891D0000}"/>
    <cellStyle name="Normal 3 36 2" xfId="6265" xr:uid="{00000000-0005-0000-0000-00008A1D0000}"/>
    <cellStyle name="Normal 3 36 3" xfId="6266" xr:uid="{00000000-0005-0000-0000-00008B1D0000}"/>
    <cellStyle name="Normal 3 37" xfId="6267" xr:uid="{00000000-0005-0000-0000-00008C1D0000}"/>
    <cellStyle name="Normal 3 37 2" xfId="6268" xr:uid="{00000000-0005-0000-0000-00008D1D0000}"/>
    <cellStyle name="Normal 3 37 3" xfId="6269" xr:uid="{00000000-0005-0000-0000-00008E1D0000}"/>
    <cellStyle name="Normal 3 38" xfId="6270" xr:uid="{00000000-0005-0000-0000-00008F1D0000}"/>
    <cellStyle name="Normal 3 38 2" xfId="6271" xr:uid="{00000000-0005-0000-0000-0000901D0000}"/>
    <cellStyle name="Normal 3 38 3" xfId="6272" xr:uid="{00000000-0005-0000-0000-0000911D0000}"/>
    <cellStyle name="Normal 3 39" xfId="6273" xr:uid="{00000000-0005-0000-0000-0000921D0000}"/>
    <cellStyle name="Normal 3 39 2" xfId="6274" xr:uid="{00000000-0005-0000-0000-0000931D0000}"/>
    <cellStyle name="Normal 3 39 3" xfId="6275" xr:uid="{00000000-0005-0000-0000-0000941D0000}"/>
    <cellStyle name="Normal 3 4" xfId="6276" xr:uid="{00000000-0005-0000-0000-0000951D0000}"/>
    <cellStyle name="Normal 3 4 10" xfId="6277" xr:uid="{00000000-0005-0000-0000-0000961D0000}"/>
    <cellStyle name="Normal 3 4 10 2" xfId="6278" xr:uid="{00000000-0005-0000-0000-0000971D0000}"/>
    <cellStyle name="Normal 3 4 10 3" xfId="6279" xr:uid="{00000000-0005-0000-0000-0000981D0000}"/>
    <cellStyle name="Normal 3 4 11" xfId="6280" xr:uid="{00000000-0005-0000-0000-0000991D0000}"/>
    <cellStyle name="Normal 3 4 11 2" xfId="6281" xr:uid="{00000000-0005-0000-0000-00009A1D0000}"/>
    <cellStyle name="Normal 3 4 11 3" xfId="6282" xr:uid="{00000000-0005-0000-0000-00009B1D0000}"/>
    <cellStyle name="Normal 3 4 12" xfId="6283" xr:uid="{00000000-0005-0000-0000-00009C1D0000}"/>
    <cellStyle name="Normal 3 4 12 2" xfId="6284" xr:uid="{00000000-0005-0000-0000-00009D1D0000}"/>
    <cellStyle name="Normal 3 4 12 3" xfId="6285" xr:uid="{00000000-0005-0000-0000-00009E1D0000}"/>
    <cellStyle name="Normal 3 4 13" xfId="6286" xr:uid="{00000000-0005-0000-0000-00009F1D0000}"/>
    <cellStyle name="Normal 3 4 13 2" xfId="6287" xr:uid="{00000000-0005-0000-0000-0000A01D0000}"/>
    <cellStyle name="Normal 3 4 13 3" xfId="6288" xr:uid="{00000000-0005-0000-0000-0000A11D0000}"/>
    <cellStyle name="Normal 3 4 14" xfId="6289" xr:uid="{00000000-0005-0000-0000-0000A21D0000}"/>
    <cellStyle name="Normal 3 4 14 2" xfId="6290" xr:uid="{00000000-0005-0000-0000-0000A31D0000}"/>
    <cellStyle name="Normal 3 4 14 3" xfId="6291" xr:uid="{00000000-0005-0000-0000-0000A41D0000}"/>
    <cellStyle name="Normal 3 4 15" xfId="6292" xr:uid="{00000000-0005-0000-0000-0000A51D0000}"/>
    <cellStyle name="Normal 3 4 15 2" xfId="6293" xr:uid="{00000000-0005-0000-0000-0000A61D0000}"/>
    <cellStyle name="Normal 3 4 15 3" xfId="6294" xr:uid="{00000000-0005-0000-0000-0000A71D0000}"/>
    <cellStyle name="Normal 3 4 16" xfId="6295" xr:uid="{00000000-0005-0000-0000-0000A81D0000}"/>
    <cellStyle name="Normal 3 4 16 2" xfId="6296" xr:uid="{00000000-0005-0000-0000-0000A91D0000}"/>
    <cellStyle name="Normal 3 4 16 3" xfId="6297" xr:uid="{00000000-0005-0000-0000-0000AA1D0000}"/>
    <cellStyle name="Normal 3 4 17" xfId="6298" xr:uid="{00000000-0005-0000-0000-0000AB1D0000}"/>
    <cellStyle name="Normal 3 4 17 2" xfId="6299" xr:uid="{00000000-0005-0000-0000-0000AC1D0000}"/>
    <cellStyle name="Normal 3 4 17 3" xfId="6300" xr:uid="{00000000-0005-0000-0000-0000AD1D0000}"/>
    <cellStyle name="Normal 3 4 18" xfId="6301" xr:uid="{00000000-0005-0000-0000-0000AE1D0000}"/>
    <cellStyle name="Normal 3 4 18 2" xfId="6302" xr:uid="{00000000-0005-0000-0000-0000AF1D0000}"/>
    <cellStyle name="Normal 3 4 18 3" xfId="6303" xr:uid="{00000000-0005-0000-0000-0000B01D0000}"/>
    <cellStyle name="Normal 3 4 19" xfId="6304" xr:uid="{00000000-0005-0000-0000-0000B11D0000}"/>
    <cellStyle name="Normal 3 4 19 2" xfId="6305" xr:uid="{00000000-0005-0000-0000-0000B21D0000}"/>
    <cellStyle name="Normal 3 4 19 3" xfId="6306" xr:uid="{00000000-0005-0000-0000-0000B31D0000}"/>
    <cellStyle name="Normal 3 4 2" xfId="6307" xr:uid="{00000000-0005-0000-0000-0000B41D0000}"/>
    <cellStyle name="Normal 3 4 2 2" xfId="6308" xr:uid="{00000000-0005-0000-0000-0000B51D0000}"/>
    <cellStyle name="Normal 3 4 2 3" xfId="6309" xr:uid="{00000000-0005-0000-0000-0000B61D0000}"/>
    <cellStyle name="Normal 3 4 20" xfId="6310" xr:uid="{00000000-0005-0000-0000-0000B71D0000}"/>
    <cellStyle name="Normal 3 4 20 2" xfId="6311" xr:uid="{00000000-0005-0000-0000-0000B81D0000}"/>
    <cellStyle name="Normal 3 4 20 3" xfId="6312" xr:uid="{00000000-0005-0000-0000-0000B91D0000}"/>
    <cellStyle name="Normal 3 4 21" xfId="6313" xr:uid="{00000000-0005-0000-0000-0000BA1D0000}"/>
    <cellStyle name="Normal 3 4 21 2" xfId="6314" xr:uid="{00000000-0005-0000-0000-0000BB1D0000}"/>
    <cellStyle name="Normal 3 4 21 3" xfId="6315" xr:uid="{00000000-0005-0000-0000-0000BC1D0000}"/>
    <cellStyle name="Normal 3 4 22" xfId="6316" xr:uid="{00000000-0005-0000-0000-0000BD1D0000}"/>
    <cellStyle name="Normal 3 4 22 2" xfId="6317" xr:uid="{00000000-0005-0000-0000-0000BE1D0000}"/>
    <cellStyle name="Normal 3 4 22 3" xfId="6318" xr:uid="{00000000-0005-0000-0000-0000BF1D0000}"/>
    <cellStyle name="Normal 3 4 23" xfId="6319" xr:uid="{00000000-0005-0000-0000-0000C01D0000}"/>
    <cellStyle name="Normal 3 4 23 2" xfId="6320" xr:uid="{00000000-0005-0000-0000-0000C11D0000}"/>
    <cellStyle name="Normal 3 4 23 3" xfId="6321" xr:uid="{00000000-0005-0000-0000-0000C21D0000}"/>
    <cellStyle name="Normal 3 4 24" xfId="6322" xr:uid="{00000000-0005-0000-0000-0000C31D0000}"/>
    <cellStyle name="Normal 3 4 25" xfId="6323" xr:uid="{00000000-0005-0000-0000-0000C41D0000}"/>
    <cellStyle name="Normal 3 4 3" xfId="6324" xr:uid="{00000000-0005-0000-0000-0000C51D0000}"/>
    <cellStyle name="Normal 3 4 3 2" xfId="6325" xr:uid="{00000000-0005-0000-0000-0000C61D0000}"/>
    <cellStyle name="Normal 3 4 3 3" xfId="6326" xr:uid="{00000000-0005-0000-0000-0000C71D0000}"/>
    <cellStyle name="Normal 3 4 4" xfId="6327" xr:uid="{00000000-0005-0000-0000-0000C81D0000}"/>
    <cellStyle name="Normal 3 4 4 2" xfId="6328" xr:uid="{00000000-0005-0000-0000-0000C91D0000}"/>
    <cellStyle name="Normal 3 4 4 3" xfId="6329" xr:uid="{00000000-0005-0000-0000-0000CA1D0000}"/>
    <cellStyle name="Normal 3 4 5" xfId="6330" xr:uid="{00000000-0005-0000-0000-0000CB1D0000}"/>
    <cellStyle name="Normal 3 4 5 2" xfId="6331" xr:uid="{00000000-0005-0000-0000-0000CC1D0000}"/>
    <cellStyle name="Normal 3 4 5 3" xfId="6332" xr:uid="{00000000-0005-0000-0000-0000CD1D0000}"/>
    <cellStyle name="Normal 3 4 6" xfId="6333" xr:uid="{00000000-0005-0000-0000-0000CE1D0000}"/>
    <cellStyle name="Normal 3 4 6 2" xfId="6334" xr:uid="{00000000-0005-0000-0000-0000CF1D0000}"/>
    <cellStyle name="Normal 3 4 6 3" xfId="6335" xr:uid="{00000000-0005-0000-0000-0000D01D0000}"/>
    <cellStyle name="Normal 3 4 7" xfId="6336" xr:uid="{00000000-0005-0000-0000-0000D11D0000}"/>
    <cellStyle name="Normal 3 4 7 2" xfId="6337" xr:uid="{00000000-0005-0000-0000-0000D21D0000}"/>
    <cellStyle name="Normal 3 4 7 3" xfId="6338" xr:uid="{00000000-0005-0000-0000-0000D31D0000}"/>
    <cellStyle name="Normal 3 4 8" xfId="6339" xr:uid="{00000000-0005-0000-0000-0000D41D0000}"/>
    <cellStyle name="Normal 3 4 8 2" xfId="6340" xr:uid="{00000000-0005-0000-0000-0000D51D0000}"/>
    <cellStyle name="Normal 3 4 8 3" xfId="6341" xr:uid="{00000000-0005-0000-0000-0000D61D0000}"/>
    <cellStyle name="Normal 3 4 9" xfId="6342" xr:uid="{00000000-0005-0000-0000-0000D71D0000}"/>
    <cellStyle name="Normal 3 4 9 2" xfId="6343" xr:uid="{00000000-0005-0000-0000-0000D81D0000}"/>
    <cellStyle name="Normal 3 4 9 3" xfId="6344" xr:uid="{00000000-0005-0000-0000-0000D91D0000}"/>
    <cellStyle name="Normal 3 40" xfId="6345" xr:uid="{00000000-0005-0000-0000-0000DA1D0000}"/>
    <cellStyle name="Normal 3 40 2" xfId="6346" xr:uid="{00000000-0005-0000-0000-0000DB1D0000}"/>
    <cellStyle name="Normal 3 40 3" xfId="6347" xr:uid="{00000000-0005-0000-0000-0000DC1D0000}"/>
    <cellStyle name="Normal 3 41" xfId="6348" xr:uid="{00000000-0005-0000-0000-0000DD1D0000}"/>
    <cellStyle name="Normal 3 41 2" xfId="6349" xr:uid="{00000000-0005-0000-0000-0000DE1D0000}"/>
    <cellStyle name="Normal 3 41 3" xfId="6350" xr:uid="{00000000-0005-0000-0000-0000DF1D0000}"/>
    <cellStyle name="Normal 3 42" xfId="6351" xr:uid="{00000000-0005-0000-0000-0000E01D0000}"/>
    <cellStyle name="Normal 3 42 2" xfId="6352" xr:uid="{00000000-0005-0000-0000-0000E11D0000}"/>
    <cellStyle name="Normal 3 42 3" xfId="6353" xr:uid="{00000000-0005-0000-0000-0000E21D0000}"/>
    <cellStyle name="Normal 3 43" xfId="6354" xr:uid="{00000000-0005-0000-0000-0000E31D0000}"/>
    <cellStyle name="Normal 3 43 2" xfId="6355" xr:uid="{00000000-0005-0000-0000-0000E41D0000}"/>
    <cellStyle name="Normal 3 43 3" xfId="6356" xr:uid="{00000000-0005-0000-0000-0000E51D0000}"/>
    <cellStyle name="Normal 3 44" xfId="6357" xr:uid="{00000000-0005-0000-0000-0000E61D0000}"/>
    <cellStyle name="Normal 3 44 2" xfId="6358" xr:uid="{00000000-0005-0000-0000-0000E71D0000}"/>
    <cellStyle name="Normal 3 44 3" xfId="6359" xr:uid="{00000000-0005-0000-0000-0000E81D0000}"/>
    <cellStyle name="Normal 3 45" xfId="6360" xr:uid="{00000000-0005-0000-0000-0000E91D0000}"/>
    <cellStyle name="Normal 3 45 2" xfId="6361" xr:uid="{00000000-0005-0000-0000-0000EA1D0000}"/>
    <cellStyle name="Normal 3 45 3" xfId="6362" xr:uid="{00000000-0005-0000-0000-0000EB1D0000}"/>
    <cellStyle name="Normal 3 46" xfId="6363" xr:uid="{00000000-0005-0000-0000-0000EC1D0000}"/>
    <cellStyle name="Normal 3 46 2" xfId="6364" xr:uid="{00000000-0005-0000-0000-0000ED1D0000}"/>
    <cellStyle name="Normal 3 46 3" xfId="6365" xr:uid="{00000000-0005-0000-0000-0000EE1D0000}"/>
    <cellStyle name="Normal 3 47" xfId="6366" xr:uid="{00000000-0005-0000-0000-0000EF1D0000}"/>
    <cellStyle name="Normal 3 47 2" xfId="6367" xr:uid="{00000000-0005-0000-0000-0000F01D0000}"/>
    <cellStyle name="Normal 3 47 3" xfId="6368" xr:uid="{00000000-0005-0000-0000-0000F11D0000}"/>
    <cellStyle name="Normal 3 48" xfId="6369" xr:uid="{00000000-0005-0000-0000-0000F21D0000}"/>
    <cellStyle name="Normal 3 48 2" xfId="6370" xr:uid="{00000000-0005-0000-0000-0000F31D0000}"/>
    <cellStyle name="Normal 3 48 3" xfId="6371" xr:uid="{00000000-0005-0000-0000-0000F41D0000}"/>
    <cellStyle name="Normal 3 49" xfId="6372" xr:uid="{00000000-0005-0000-0000-0000F51D0000}"/>
    <cellStyle name="Normal 3 49 2" xfId="6373" xr:uid="{00000000-0005-0000-0000-0000F61D0000}"/>
    <cellStyle name="Normal 3 49 3" xfId="6374" xr:uid="{00000000-0005-0000-0000-0000F71D0000}"/>
    <cellStyle name="Normal 3 5" xfId="6375" xr:uid="{00000000-0005-0000-0000-0000F81D0000}"/>
    <cellStyle name="Normal 3 5 10" xfId="6376" xr:uid="{00000000-0005-0000-0000-0000F91D0000}"/>
    <cellStyle name="Normal 3 5 10 2" xfId="6377" xr:uid="{00000000-0005-0000-0000-0000FA1D0000}"/>
    <cellStyle name="Normal 3 5 10 3" xfId="6378" xr:uid="{00000000-0005-0000-0000-0000FB1D0000}"/>
    <cellStyle name="Normal 3 5 11" xfId="6379" xr:uid="{00000000-0005-0000-0000-0000FC1D0000}"/>
    <cellStyle name="Normal 3 5 11 2" xfId="6380" xr:uid="{00000000-0005-0000-0000-0000FD1D0000}"/>
    <cellStyle name="Normal 3 5 11 3" xfId="6381" xr:uid="{00000000-0005-0000-0000-0000FE1D0000}"/>
    <cellStyle name="Normal 3 5 12" xfId="6382" xr:uid="{00000000-0005-0000-0000-0000FF1D0000}"/>
    <cellStyle name="Normal 3 5 12 2" xfId="6383" xr:uid="{00000000-0005-0000-0000-0000001E0000}"/>
    <cellStyle name="Normal 3 5 12 3" xfId="6384" xr:uid="{00000000-0005-0000-0000-0000011E0000}"/>
    <cellStyle name="Normal 3 5 13" xfId="6385" xr:uid="{00000000-0005-0000-0000-0000021E0000}"/>
    <cellStyle name="Normal 3 5 13 2" xfId="6386" xr:uid="{00000000-0005-0000-0000-0000031E0000}"/>
    <cellStyle name="Normal 3 5 13 3" xfId="6387" xr:uid="{00000000-0005-0000-0000-0000041E0000}"/>
    <cellStyle name="Normal 3 5 14" xfId="6388" xr:uid="{00000000-0005-0000-0000-0000051E0000}"/>
    <cellStyle name="Normal 3 5 14 2" xfId="6389" xr:uid="{00000000-0005-0000-0000-0000061E0000}"/>
    <cellStyle name="Normal 3 5 14 3" xfId="6390" xr:uid="{00000000-0005-0000-0000-0000071E0000}"/>
    <cellStyle name="Normal 3 5 15" xfId="6391" xr:uid="{00000000-0005-0000-0000-0000081E0000}"/>
    <cellStyle name="Normal 3 5 15 2" xfId="6392" xr:uid="{00000000-0005-0000-0000-0000091E0000}"/>
    <cellStyle name="Normal 3 5 15 3" xfId="6393" xr:uid="{00000000-0005-0000-0000-00000A1E0000}"/>
    <cellStyle name="Normal 3 5 16" xfId="6394" xr:uid="{00000000-0005-0000-0000-00000B1E0000}"/>
    <cellStyle name="Normal 3 5 16 2" xfId="6395" xr:uid="{00000000-0005-0000-0000-00000C1E0000}"/>
    <cellStyle name="Normal 3 5 16 3" xfId="6396" xr:uid="{00000000-0005-0000-0000-00000D1E0000}"/>
    <cellStyle name="Normal 3 5 17" xfId="6397" xr:uid="{00000000-0005-0000-0000-00000E1E0000}"/>
    <cellStyle name="Normal 3 5 17 2" xfId="6398" xr:uid="{00000000-0005-0000-0000-00000F1E0000}"/>
    <cellStyle name="Normal 3 5 17 3" xfId="6399" xr:uid="{00000000-0005-0000-0000-0000101E0000}"/>
    <cellStyle name="Normal 3 5 18" xfId="6400" xr:uid="{00000000-0005-0000-0000-0000111E0000}"/>
    <cellStyle name="Normal 3 5 18 2" xfId="6401" xr:uid="{00000000-0005-0000-0000-0000121E0000}"/>
    <cellStyle name="Normal 3 5 18 3" xfId="6402" xr:uid="{00000000-0005-0000-0000-0000131E0000}"/>
    <cellStyle name="Normal 3 5 19" xfId="6403" xr:uid="{00000000-0005-0000-0000-0000141E0000}"/>
    <cellStyle name="Normal 3 5 19 2" xfId="6404" xr:uid="{00000000-0005-0000-0000-0000151E0000}"/>
    <cellStyle name="Normal 3 5 19 3" xfId="6405" xr:uid="{00000000-0005-0000-0000-0000161E0000}"/>
    <cellStyle name="Normal 3 5 2" xfId="6406" xr:uid="{00000000-0005-0000-0000-0000171E0000}"/>
    <cellStyle name="Normal 3 5 2 2" xfId="6407" xr:uid="{00000000-0005-0000-0000-0000181E0000}"/>
    <cellStyle name="Normal 3 5 2 3" xfId="6408" xr:uid="{00000000-0005-0000-0000-0000191E0000}"/>
    <cellStyle name="Normal 3 5 20" xfId="6409" xr:uid="{00000000-0005-0000-0000-00001A1E0000}"/>
    <cellStyle name="Normal 3 5 20 2" xfId="6410" xr:uid="{00000000-0005-0000-0000-00001B1E0000}"/>
    <cellStyle name="Normal 3 5 20 3" xfId="6411" xr:uid="{00000000-0005-0000-0000-00001C1E0000}"/>
    <cellStyle name="Normal 3 5 21" xfId="6412" xr:uid="{00000000-0005-0000-0000-00001D1E0000}"/>
    <cellStyle name="Normal 3 5 21 2" xfId="6413" xr:uid="{00000000-0005-0000-0000-00001E1E0000}"/>
    <cellStyle name="Normal 3 5 21 3" xfId="6414" xr:uid="{00000000-0005-0000-0000-00001F1E0000}"/>
    <cellStyle name="Normal 3 5 22" xfId="6415" xr:uid="{00000000-0005-0000-0000-0000201E0000}"/>
    <cellStyle name="Normal 3 5 22 2" xfId="6416" xr:uid="{00000000-0005-0000-0000-0000211E0000}"/>
    <cellStyle name="Normal 3 5 22 3" xfId="6417" xr:uid="{00000000-0005-0000-0000-0000221E0000}"/>
    <cellStyle name="Normal 3 5 23" xfId="6418" xr:uid="{00000000-0005-0000-0000-0000231E0000}"/>
    <cellStyle name="Normal 3 5 23 2" xfId="6419" xr:uid="{00000000-0005-0000-0000-0000241E0000}"/>
    <cellStyle name="Normal 3 5 23 3" xfId="6420" xr:uid="{00000000-0005-0000-0000-0000251E0000}"/>
    <cellStyle name="Normal 3 5 24" xfId="6421" xr:uid="{00000000-0005-0000-0000-0000261E0000}"/>
    <cellStyle name="Normal 3 5 25" xfId="6422" xr:uid="{00000000-0005-0000-0000-0000271E0000}"/>
    <cellStyle name="Normal 3 5 3" xfId="6423" xr:uid="{00000000-0005-0000-0000-0000281E0000}"/>
    <cellStyle name="Normal 3 5 3 2" xfId="6424" xr:uid="{00000000-0005-0000-0000-0000291E0000}"/>
    <cellStyle name="Normal 3 5 3 3" xfId="6425" xr:uid="{00000000-0005-0000-0000-00002A1E0000}"/>
    <cellStyle name="Normal 3 5 4" xfId="6426" xr:uid="{00000000-0005-0000-0000-00002B1E0000}"/>
    <cellStyle name="Normal 3 5 4 2" xfId="6427" xr:uid="{00000000-0005-0000-0000-00002C1E0000}"/>
    <cellStyle name="Normal 3 5 4 3" xfId="6428" xr:uid="{00000000-0005-0000-0000-00002D1E0000}"/>
    <cellStyle name="Normal 3 5 5" xfId="6429" xr:uid="{00000000-0005-0000-0000-00002E1E0000}"/>
    <cellStyle name="Normal 3 5 5 2" xfId="6430" xr:uid="{00000000-0005-0000-0000-00002F1E0000}"/>
    <cellStyle name="Normal 3 5 5 3" xfId="6431" xr:uid="{00000000-0005-0000-0000-0000301E0000}"/>
    <cellStyle name="Normal 3 5 6" xfId="6432" xr:uid="{00000000-0005-0000-0000-0000311E0000}"/>
    <cellStyle name="Normal 3 5 6 2" xfId="6433" xr:uid="{00000000-0005-0000-0000-0000321E0000}"/>
    <cellStyle name="Normal 3 5 6 3" xfId="6434" xr:uid="{00000000-0005-0000-0000-0000331E0000}"/>
    <cellStyle name="Normal 3 5 7" xfId="6435" xr:uid="{00000000-0005-0000-0000-0000341E0000}"/>
    <cellStyle name="Normal 3 5 7 2" xfId="6436" xr:uid="{00000000-0005-0000-0000-0000351E0000}"/>
    <cellStyle name="Normal 3 5 7 3" xfId="6437" xr:uid="{00000000-0005-0000-0000-0000361E0000}"/>
    <cellStyle name="Normal 3 5 8" xfId="6438" xr:uid="{00000000-0005-0000-0000-0000371E0000}"/>
    <cellStyle name="Normal 3 5 8 2" xfId="6439" xr:uid="{00000000-0005-0000-0000-0000381E0000}"/>
    <cellStyle name="Normal 3 5 8 3" xfId="6440" xr:uid="{00000000-0005-0000-0000-0000391E0000}"/>
    <cellStyle name="Normal 3 5 9" xfId="6441" xr:uid="{00000000-0005-0000-0000-00003A1E0000}"/>
    <cellStyle name="Normal 3 5 9 2" xfId="6442" xr:uid="{00000000-0005-0000-0000-00003B1E0000}"/>
    <cellStyle name="Normal 3 5 9 3" xfId="6443" xr:uid="{00000000-0005-0000-0000-00003C1E0000}"/>
    <cellStyle name="Normal 3 50" xfId="6444" xr:uid="{00000000-0005-0000-0000-00003D1E0000}"/>
    <cellStyle name="Normal 3 50 2" xfId="6445" xr:uid="{00000000-0005-0000-0000-00003E1E0000}"/>
    <cellStyle name="Normal 3 50 3" xfId="6446" xr:uid="{00000000-0005-0000-0000-00003F1E0000}"/>
    <cellStyle name="Normal 3 51" xfId="6447" xr:uid="{00000000-0005-0000-0000-0000401E0000}"/>
    <cellStyle name="Normal 3 51 2" xfId="6448" xr:uid="{00000000-0005-0000-0000-0000411E0000}"/>
    <cellStyle name="Normal 3 51 3" xfId="6449" xr:uid="{00000000-0005-0000-0000-0000421E0000}"/>
    <cellStyle name="Normal 3 52" xfId="6450" xr:uid="{00000000-0005-0000-0000-0000431E0000}"/>
    <cellStyle name="Normal 3 52 2" xfId="6451" xr:uid="{00000000-0005-0000-0000-0000441E0000}"/>
    <cellStyle name="Normal 3 52 3" xfId="6452" xr:uid="{00000000-0005-0000-0000-0000451E0000}"/>
    <cellStyle name="Normal 3 53" xfId="6453" xr:uid="{00000000-0005-0000-0000-0000461E0000}"/>
    <cellStyle name="Normal 3 53 2" xfId="6454" xr:uid="{00000000-0005-0000-0000-0000471E0000}"/>
    <cellStyle name="Normal 3 53 3" xfId="6455" xr:uid="{00000000-0005-0000-0000-0000481E0000}"/>
    <cellStyle name="Normal 3 54" xfId="6456" xr:uid="{00000000-0005-0000-0000-0000491E0000}"/>
    <cellStyle name="Normal 3 54 2" xfId="6457" xr:uid="{00000000-0005-0000-0000-00004A1E0000}"/>
    <cellStyle name="Normal 3 54 3" xfId="6458" xr:uid="{00000000-0005-0000-0000-00004B1E0000}"/>
    <cellStyle name="Normal 3 55" xfId="6459" xr:uid="{00000000-0005-0000-0000-00004C1E0000}"/>
    <cellStyle name="Normal 3 55 2" xfId="6460" xr:uid="{00000000-0005-0000-0000-00004D1E0000}"/>
    <cellStyle name="Normal 3 55 3" xfId="6461" xr:uid="{00000000-0005-0000-0000-00004E1E0000}"/>
    <cellStyle name="Normal 3 56" xfId="6462" xr:uid="{00000000-0005-0000-0000-00004F1E0000}"/>
    <cellStyle name="Normal 3 56 2" xfId="6463" xr:uid="{00000000-0005-0000-0000-0000501E0000}"/>
    <cellStyle name="Normal 3 56 3" xfId="6464" xr:uid="{00000000-0005-0000-0000-0000511E0000}"/>
    <cellStyle name="Normal 3 57" xfId="6465" xr:uid="{00000000-0005-0000-0000-0000521E0000}"/>
    <cellStyle name="Normal 3 57 2" xfId="6466" xr:uid="{00000000-0005-0000-0000-0000531E0000}"/>
    <cellStyle name="Normal 3 57 3" xfId="6467" xr:uid="{00000000-0005-0000-0000-0000541E0000}"/>
    <cellStyle name="Normal 3 58" xfId="6468" xr:uid="{00000000-0005-0000-0000-0000551E0000}"/>
    <cellStyle name="Normal 3 58 2" xfId="6469" xr:uid="{00000000-0005-0000-0000-0000561E0000}"/>
    <cellStyle name="Normal 3 58 3" xfId="6470" xr:uid="{00000000-0005-0000-0000-0000571E0000}"/>
    <cellStyle name="Normal 3 59" xfId="6471" xr:uid="{00000000-0005-0000-0000-0000581E0000}"/>
    <cellStyle name="Normal 3 59 2" xfId="6472" xr:uid="{00000000-0005-0000-0000-0000591E0000}"/>
    <cellStyle name="Normal 3 59 3" xfId="6473" xr:uid="{00000000-0005-0000-0000-00005A1E0000}"/>
    <cellStyle name="Normal 3 6" xfId="6474" xr:uid="{00000000-0005-0000-0000-00005B1E0000}"/>
    <cellStyle name="Normal 3 6 10" xfId="6475" xr:uid="{00000000-0005-0000-0000-00005C1E0000}"/>
    <cellStyle name="Normal 3 6 10 2" xfId="6476" xr:uid="{00000000-0005-0000-0000-00005D1E0000}"/>
    <cellStyle name="Normal 3 6 10 3" xfId="6477" xr:uid="{00000000-0005-0000-0000-00005E1E0000}"/>
    <cellStyle name="Normal 3 6 11" xfId="6478" xr:uid="{00000000-0005-0000-0000-00005F1E0000}"/>
    <cellStyle name="Normal 3 6 11 2" xfId="6479" xr:uid="{00000000-0005-0000-0000-0000601E0000}"/>
    <cellStyle name="Normal 3 6 11 3" xfId="6480" xr:uid="{00000000-0005-0000-0000-0000611E0000}"/>
    <cellStyle name="Normal 3 6 12" xfId="6481" xr:uid="{00000000-0005-0000-0000-0000621E0000}"/>
    <cellStyle name="Normal 3 6 12 2" xfId="6482" xr:uid="{00000000-0005-0000-0000-0000631E0000}"/>
    <cellStyle name="Normal 3 6 12 3" xfId="6483" xr:uid="{00000000-0005-0000-0000-0000641E0000}"/>
    <cellStyle name="Normal 3 6 13" xfId="6484" xr:uid="{00000000-0005-0000-0000-0000651E0000}"/>
    <cellStyle name="Normal 3 6 13 2" xfId="6485" xr:uid="{00000000-0005-0000-0000-0000661E0000}"/>
    <cellStyle name="Normal 3 6 13 3" xfId="6486" xr:uid="{00000000-0005-0000-0000-0000671E0000}"/>
    <cellStyle name="Normal 3 6 14" xfId="6487" xr:uid="{00000000-0005-0000-0000-0000681E0000}"/>
    <cellStyle name="Normal 3 6 14 2" xfId="6488" xr:uid="{00000000-0005-0000-0000-0000691E0000}"/>
    <cellStyle name="Normal 3 6 14 3" xfId="6489" xr:uid="{00000000-0005-0000-0000-00006A1E0000}"/>
    <cellStyle name="Normal 3 6 15" xfId="6490" xr:uid="{00000000-0005-0000-0000-00006B1E0000}"/>
    <cellStyle name="Normal 3 6 15 2" xfId="6491" xr:uid="{00000000-0005-0000-0000-00006C1E0000}"/>
    <cellStyle name="Normal 3 6 15 3" xfId="6492" xr:uid="{00000000-0005-0000-0000-00006D1E0000}"/>
    <cellStyle name="Normal 3 6 16" xfId="6493" xr:uid="{00000000-0005-0000-0000-00006E1E0000}"/>
    <cellStyle name="Normal 3 6 16 2" xfId="6494" xr:uid="{00000000-0005-0000-0000-00006F1E0000}"/>
    <cellStyle name="Normal 3 6 16 3" xfId="6495" xr:uid="{00000000-0005-0000-0000-0000701E0000}"/>
    <cellStyle name="Normal 3 6 17" xfId="6496" xr:uid="{00000000-0005-0000-0000-0000711E0000}"/>
    <cellStyle name="Normal 3 6 17 2" xfId="6497" xr:uid="{00000000-0005-0000-0000-0000721E0000}"/>
    <cellStyle name="Normal 3 6 17 3" xfId="6498" xr:uid="{00000000-0005-0000-0000-0000731E0000}"/>
    <cellStyle name="Normal 3 6 18" xfId="6499" xr:uid="{00000000-0005-0000-0000-0000741E0000}"/>
    <cellStyle name="Normal 3 6 18 2" xfId="6500" xr:uid="{00000000-0005-0000-0000-0000751E0000}"/>
    <cellStyle name="Normal 3 6 18 3" xfId="6501" xr:uid="{00000000-0005-0000-0000-0000761E0000}"/>
    <cellStyle name="Normal 3 6 19" xfId="6502" xr:uid="{00000000-0005-0000-0000-0000771E0000}"/>
    <cellStyle name="Normal 3 6 19 2" xfId="6503" xr:uid="{00000000-0005-0000-0000-0000781E0000}"/>
    <cellStyle name="Normal 3 6 19 3" xfId="6504" xr:uid="{00000000-0005-0000-0000-0000791E0000}"/>
    <cellStyle name="Normal 3 6 2" xfId="6505" xr:uid="{00000000-0005-0000-0000-00007A1E0000}"/>
    <cellStyle name="Normal 3 6 2 2" xfId="6506" xr:uid="{00000000-0005-0000-0000-00007B1E0000}"/>
    <cellStyle name="Normal 3 6 2 3" xfId="6507" xr:uid="{00000000-0005-0000-0000-00007C1E0000}"/>
    <cellStyle name="Normal 3 6 20" xfId="6508" xr:uid="{00000000-0005-0000-0000-00007D1E0000}"/>
    <cellStyle name="Normal 3 6 20 2" xfId="6509" xr:uid="{00000000-0005-0000-0000-00007E1E0000}"/>
    <cellStyle name="Normal 3 6 20 3" xfId="6510" xr:uid="{00000000-0005-0000-0000-00007F1E0000}"/>
    <cellStyle name="Normal 3 6 21" xfId="6511" xr:uid="{00000000-0005-0000-0000-0000801E0000}"/>
    <cellStyle name="Normal 3 6 21 2" xfId="6512" xr:uid="{00000000-0005-0000-0000-0000811E0000}"/>
    <cellStyle name="Normal 3 6 21 3" xfId="6513" xr:uid="{00000000-0005-0000-0000-0000821E0000}"/>
    <cellStyle name="Normal 3 6 22" xfId="6514" xr:uid="{00000000-0005-0000-0000-0000831E0000}"/>
    <cellStyle name="Normal 3 6 22 2" xfId="6515" xr:uid="{00000000-0005-0000-0000-0000841E0000}"/>
    <cellStyle name="Normal 3 6 22 3" xfId="6516" xr:uid="{00000000-0005-0000-0000-0000851E0000}"/>
    <cellStyle name="Normal 3 6 23" xfId="6517" xr:uid="{00000000-0005-0000-0000-0000861E0000}"/>
    <cellStyle name="Normal 3 6 23 2" xfId="6518" xr:uid="{00000000-0005-0000-0000-0000871E0000}"/>
    <cellStyle name="Normal 3 6 23 3" xfId="6519" xr:uid="{00000000-0005-0000-0000-0000881E0000}"/>
    <cellStyle name="Normal 3 6 24" xfId="6520" xr:uid="{00000000-0005-0000-0000-0000891E0000}"/>
    <cellStyle name="Normal 3 6 25" xfId="6521" xr:uid="{00000000-0005-0000-0000-00008A1E0000}"/>
    <cellStyle name="Normal 3 6 3" xfId="6522" xr:uid="{00000000-0005-0000-0000-00008B1E0000}"/>
    <cellStyle name="Normal 3 6 3 2" xfId="6523" xr:uid="{00000000-0005-0000-0000-00008C1E0000}"/>
    <cellStyle name="Normal 3 6 3 3" xfId="6524" xr:uid="{00000000-0005-0000-0000-00008D1E0000}"/>
    <cellStyle name="Normal 3 6 4" xfId="6525" xr:uid="{00000000-0005-0000-0000-00008E1E0000}"/>
    <cellStyle name="Normal 3 6 4 2" xfId="6526" xr:uid="{00000000-0005-0000-0000-00008F1E0000}"/>
    <cellStyle name="Normal 3 6 4 3" xfId="6527" xr:uid="{00000000-0005-0000-0000-0000901E0000}"/>
    <cellStyle name="Normal 3 6 5" xfId="6528" xr:uid="{00000000-0005-0000-0000-0000911E0000}"/>
    <cellStyle name="Normal 3 6 5 2" xfId="6529" xr:uid="{00000000-0005-0000-0000-0000921E0000}"/>
    <cellStyle name="Normal 3 6 5 3" xfId="6530" xr:uid="{00000000-0005-0000-0000-0000931E0000}"/>
    <cellStyle name="Normal 3 6 6" xfId="6531" xr:uid="{00000000-0005-0000-0000-0000941E0000}"/>
    <cellStyle name="Normal 3 6 6 2" xfId="6532" xr:uid="{00000000-0005-0000-0000-0000951E0000}"/>
    <cellStyle name="Normal 3 6 6 3" xfId="6533" xr:uid="{00000000-0005-0000-0000-0000961E0000}"/>
    <cellStyle name="Normal 3 6 7" xfId="6534" xr:uid="{00000000-0005-0000-0000-0000971E0000}"/>
    <cellStyle name="Normal 3 6 7 2" xfId="6535" xr:uid="{00000000-0005-0000-0000-0000981E0000}"/>
    <cellStyle name="Normal 3 6 7 3" xfId="6536" xr:uid="{00000000-0005-0000-0000-0000991E0000}"/>
    <cellStyle name="Normal 3 6 8" xfId="6537" xr:uid="{00000000-0005-0000-0000-00009A1E0000}"/>
    <cellStyle name="Normal 3 6 8 2" xfId="6538" xr:uid="{00000000-0005-0000-0000-00009B1E0000}"/>
    <cellStyle name="Normal 3 6 8 3" xfId="6539" xr:uid="{00000000-0005-0000-0000-00009C1E0000}"/>
    <cellStyle name="Normal 3 6 9" xfId="6540" xr:uid="{00000000-0005-0000-0000-00009D1E0000}"/>
    <cellStyle name="Normal 3 6 9 2" xfId="6541" xr:uid="{00000000-0005-0000-0000-00009E1E0000}"/>
    <cellStyle name="Normal 3 6 9 3" xfId="6542" xr:uid="{00000000-0005-0000-0000-00009F1E0000}"/>
    <cellStyle name="Normal 3 60" xfId="6543" xr:uid="{00000000-0005-0000-0000-0000A01E0000}"/>
    <cellStyle name="Normal 3 60 2" xfId="6544" xr:uid="{00000000-0005-0000-0000-0000A11E0000}"/>
    <cellStyle name="Normal 3 60 3" xfId="6545" xr:uid="{00000000-0005-0000-0000-0000A21E0000}"/>
    <cellStyle name="Normal 3 61" xfId="6546" xr:uid="{00000000-0005-0000-0000-0000A31E0000}"/>
    <cellStyle name="Normal 3 61 2" xfId="6547" xr:uid="{00000000-0005-0000-0000-0000A41E0000}"/>
    <cellStyle name="Normal 3 61 3" xfId="6548" xr:uid="{00000000-0005-0000-0000-0000A51E0000}"/>
    <cellStyle name="Normal 3 62" xfId="6549" xr:uid="{00000000-0005-0000-0000-0000A61E0000}"/>
    <cellStyle name="Normal 3 62 2" xfId="6550" xr:uid="{00000000-0005-0000-0000-0000A71E0000}"/>
    <cellStyle name="Normal 3 62 3" xfId="6551" xr:uid="{00000000-0005-0000-0000-0000A81E0000}"/>
    <cellStyle name="Normal 3 63" xfId="6552" xr:uid="{00000000-0005-0000-0000-0000A91E0000}"/>
    <cellStyle name="Normal 3 63 2" xfId="6553" xr:uid="{00000000-0005-0000-0000-0000AA1E0000}"/>
    <cellStyle name="Normal 3 63 3" xfId="6554" xr:uid="{00000000-0005-0000-0000-0000AB1E0000}"/>
    <cellStyle name="Normal 3 64" xfId="6555" xr:uid="{00000000-0005-0000-0000-0000AC1E0000}"/>
    <cellStyle name="Normal 3 64 2" xfId="6556" xr:uid="{00000000-0005-0000-0000-0000AD1E0000}"/>
    <cellStyle name="Normal 3 64 3" xfId="6557" xr:uid="{00000000-0005-0000-0000-0000AE1E0000}"/>
    <cellStyle name="Normal 3 65" xfId="6558" xr:uid="{00000000-0005-0000-0000-0000AF1E0000}"/>
    <cellStyle name="Normal 3 65 2" xfId="6559" xr:uid="{00000000-0005-0000-0000-0000B01E0000}"/>
    <cellStyle name="Normal 3 65 3" xfId="6560" xr:uid="{00000000-0005-0000-0000-0000B11E0000}"/>
    <cellStyle name="Normal 3 66" xfId="6561" xr:uid="{00000000-0005-0000-0000-0000B21E0000}"/>
    <cellStyle name="Normal 3 66 2" xfId="6562" xr:uid="{00000000-0005-0000-0000-0000B31E0000}"/>
    <cellStyle name="Normal 3 66 3" xfId="6563" xr:uid="{00000000-0005-0000-0000-0000B41E0000}"/>
    <cellStyle name="Normal 3 67" xfId="6564" xr:uid="{00000000-0005-0000-0000-0000B51E0000}"/>
    <cellStyle name="Normal 3 67 2" xfId="6565" xr:uid="{00000000-0005-0000-0000-0000B61E0000}"/>
    <cellStyle name="Normal 3 67 3" xfId="6566" xr:uid="{00000000-0005-0000-0000-0000B71E0000}"/>
    <cellStyle name="Normal 3 68" xfId="6567" xr:uid="{00000000-0005-0000-0000-0000B81E0000}"/>
    <cellStyle name="Normal 3 68 2" xfId="6568" xr:uid="{00000000-0005-0000-0000-0000B91E0000}"/>
    <cellStyle name="Normal 3 68 3" xfId="6569" xr:uid="{00000000-0005-0000-0000-0000BA1E0000}"/>
    <cellStyle name="Normal 3 69" xfId="6570" xr:uid="{00000000-0005-0000-0000-0000BB1E0000}"/>
    <cellStyle name="Normal 3 69 2" xfId="6571" xr:uid="{00000000-0005-0000-0000-0000BC1E0000}"/>
    <cellStyle name="Normal 3 69 3" xfId="6572" xr:uid="{00000000-0005-0000-0000-0000BD1E0000}"/>
    <cellStyle name="Normal 3 7" xfId="6573" xr:uid="{00000000-0005-0000-0000-0000BE1E0000}"/>
    <cellStyle name="Normal 3 7 10" xfId="6574" xr:uid="{00000000-0005-0000-0000-0000BF1E0000}"/>
    <cellStyle name="Normal 3 7 10 2" xfId="6575" xr:uid="{00000000-0005-0000-0000-0000C01E0000}"/>
    <cellStyle name="Normal 3 7 10 3" xfId="6576" xr:uid="{00000000-0005-0000-0000-0000C11E0000}"/>
    <cellStyle name="Normal 3 7 11" xfId="6577" xr:uid="{00000000-0005-0000-0000-0000C21E0000}"/>
    <cellStyle name="Normal 3 7 11 2" xfId="6578" xr:uid="{00000000-0005-0000-0000-0000C31E0000}"/>
    <cellStyle name="Normal 3 7 11 3" xfId="6579" xr:uid="{00000000-0005-0000-0000-0000C41E0000}"/>
    <cellStyle name="Normal 3 7 12" xfId="6580" xr:uid="{00000000-0005-0000-0000-0000C51E0000}"/>
    <cellStyle name="Normal 3 7 12 2" xfId="6581" xr:uid="{00000000-0005-0000-0000-0000C61E0000}"/>
    <cellStyle name="Normal 3 7 12 3" xfId="6582" xr:uid="{00000000-0005-0000-0000-0000C71E0000}"/>
    <cellStyle name="Normal 3 7 13" xfId="6583" xr:uid="{00000000-0005-0000-0000-0000C81E0000}"/>
    <cellStyle name="Normal 3 7 13 2" xfId="6584" xr:uid="{00000000-0005-0000-0000-0000C91E0000}"/>
    <cellStyle name="Normal 3 7 13 3" xfId="6585" xr:uid="{00000000-0005-0000-0000-0000CA1E0000}"/>
    <cellStyle name="Normal 3 7 14" xfId="6586" xr:uid="{00000000-0005-0000-0000-0000CB1E0000}"/>
    <cellStyle name="Normal 3 7 14 2" xfId="6587" xr:uid="{00000000-0005-0000-0000-0000CC1E0000}"/>
    <cellStyle name="Normal 3 7 14 3" xfId="6588" xr:uid="{00000000-0005-0000-0000-0000CD1E0000}"/>
    <cellStyle name="Normal 3 7 15" xfId="6589" xr:uid="{00000000-0005-0000-0000-0000CE1E0000}"/>
    <cellStyle name="Normal 3 7 15 2" xfId="6590" xr:uid="{00000000-0005-0000-0000-0000CF1E0000}"/>
    <cellStyle name="Normal 3 7 15 3" xfId="6591" xr:uid="{00000000-0005-0000-0000-0000D01E0000}"/>
    <cellStyle name="Normal 3 7 16" xfId="6592" xr:uid="{00000000-0005-0000-0000-0000D11E0000}"/>
    <cellStyle name="Normal 3 7 16 2" xfId="6593" xr:uid="{00000000-0005-0000-0000-0000D21E0000}"/>
    <cellStyle name="Normal 3 7 16 3" xfId="6594" xr:uid="{00000000-0005-0000-0000-0000D31E0000}"/>
    <cellStyle name="Normal 3 7 17" xfId="6595" xr:uid="{00000000-0005-0000-0000-0000D41E0000}"/>
    <cellStyle name="Normal 3 7 17 2" xfId="6596" xr:uid="{00000000-0005-0000-0000-0000D51E0000}"/>
    <cellStyle name="Normal 3 7 17 3" xfId="6597" xr:uid="{00000000-0005-0000-0000-0000D61E0000}"/>
    <cellStyle name="Normal 3 7 18" xfId="6598" xr:uid="{00000000-0005-0000-0000-0000D71E0000}"/>
    <cellStyle name="Normal 3 7 18 2" xfId="6599" xr:uid="{00000000-0005-0000-0000-0000D81E0000}"/>
    <cellStyle name="Normal 3 7 18 3" xfId="6600" xr:uid="{00000000-0005-0000-0000-0000D91E0000}"/>
    <cellStyle name="Normal 3 7 19" xfId="6601" xr:uid="{00000000-0005-0000-0000-0000DA1E0000}"/>
    <cellStyle name="Normal 3 7 19 2" xfId="6602" xr:uid="{00000000-0005-0000-0000-0000DB1E0000}"/>
    <cellStyle name="Normal 3 7 19 3" xfId="6603" xr:uid="{00000000-0005-0000-0000-0000DC1E0000}"/>
    <cellStyle name="Normal 3 7 2" xfId="6604" xr:uid="{00000000-0005-0000-0000-0000DD1E0000}"/>
    <cellStyle name="Normal 3 7 2 2" xfId="6605" xr:uid="{00000000-0005-0000-0000-0000DE1E0000}"/>
    <cellStyle name="Normal 3 7 2 3" xfId="6606" xr:uid="{00000000-0005-0000-0000-0000DF1E0000}"/>
    <cellStyle name="Normal 3 7 20" xfId="6607" xr:uid="{00000000-0005-0000-0000-0000E01E0000}"/>
    <cellStyle name="Normal 3 7 20 2" xfId="6608" xr:uid="{00000000-0005-0000-0000-0000E11E0000}"/>
    <cellStyle name="Normal 3 7 20 3" xfId="6609" xr:uid="{00000000-0005-0000-0000-0000E21E0000}"/>
    <cellStyle name="Normal 3 7 21" xfId="6610" xr:uid="{00000000-0005-0000-0000-0000E31E0000}"/>
    <cellStyle name="Normal 3 7 21 2" xfId="6611" xr:uid="{00000000-0005-0000-0000-0000E41E0000}"/>
    <cellStyle name="Normal 3 7 21 3" xfId="6612" xr:uid="{00000000-0005-0000-0000-0000E51E0000}"/>
    <cellStyle name="Normal 3 7 22" xfId="6613" xr:uid="{00000000-0005-0000-0000-0000E61E0000}"/>
    <cellStyle name="Normal 3 7 22 2" xfId="6614" xr:uid="{00000000-0005-0000-0000-0000E71E0000}"/>
    <cellStyle name="Normal 3 7 22 3" xfId="6615" xr:uid="{00000000-0005-0000-0000-0000E81E0000}"/>
    <cellStyle name="Normal 3 7 23" xfId="6616" xr:uid="{00000000-0005-0000-0000-0000E91E0000}"/>
    <cellStyle name="Normal 3 7 23 2" xfId="6617" xr:uid="{00000000-0005-0000-0000-0000EA1E0000}"/>
    <cellStyle name="Normal 3 7 23 3" xfId="6618" xr:uid="{00000000-0005-0000-0000-0000EB1E0000}"/>
    <cellStyle name="Normal 3 7 24" xfId="6619" xr:uid="{00000000-0005-0000-0000-0000EC1E0000}"/>
    <cellStyle name="Normal 3 7 25" xfId="6620" xr:uid="{00000000-0005-0000-0000-0000ED1E0000}"/>
    <cellStyle name="Normal 3 7 3" xfId="6621" xr:uid="{00000000-0005-0000-0000-0000EE1E0000}"/>
    <cellStyle name="Normal 3 7 3 2" xfId="6622" xr:uid="{00000000-0005-0000-0000-0000EF1E0000}"/>
    <cellStyle name="Normal 3 7 3 3" xfId="6623" xr:uid="{00000000-0005-0000-0000-0000F01E0000}"/>
    <cellStyle name="Normal 3 7 4" xfId="6624" xr:uid="{00000000-0005-0000-0000-0000F11E0000}"/>
    <cellStyle name="Normal 3 7 4 2" xfId="6625" xr:uid="{00000000-0005-0000-0000-0000F21E0000}"/>
    <cellStyle name="Normal 3 7 4 3" xfId="6626" xr:uid="{00000000-0005-0000-0000-0000F31E0000}"/>
    <cellStyle name="Normal 3 7 5" xfId="6627" xr:uid="{00000000-0005-0000-0000-0000F41E0000}"/>
    <cellStyle name="Normal 3 7 5 2" xfId="6628" xr:uid="{00000000-0005-0000-0000-0000F51E0000}"/>
    <cellStyle name="Normal 3 7 5 3" xfId="6629" xr:uid="{00000000-0005-0000-0000-0000F61E0000}"/>
    <cellStyle name="Normal 3 7 6" xfId="6630" xr:uid="{00000000-0005-0000-0000-0000F71E0000}"/>
    <cellStyle name="Normal 3 7 6 2" xfId="6631" xr:uid="{00000000-0005-0000-0000-0000F81E0000}"/>
    <cellStyle name="Normal 3 7 6 3" xfId="6632" xr:uid="{00000000-0005-0000-0000-0000F91E0000}"/>
    <cellStyle name="Normal 3 7 7" xfId="6633" xr:uid="{00000000-0005-0000-0000-0000FA1E0000}"/>
    <cellStyle name="Normal 3 7 7 2" xfId="6634" xr:uid="{00000000-0005-0000-0000-0000FB1E0000}"/>
    <cellStyle name="Normal 3 7 7 3" xfId="6635" xr:uid="{00000000-0005-0000-0000-0000FC1E0000}"/>
    <cellStyle name="Normal 3 7 8" xfId="6636" xr:uid="{00000000-0005-0000-0000-0000FD1E0000}"/>
    <cellStyle name="Normal 3 7 8 2" xfId="6637" xr:uid="{00000000-0005-0000-0000-0000FE1E0000}"/>
    <cellStyle name="Normal 3 7 8 3" xfId="6638" xr:uid="{00000000-0005-0000-0000-0000FF1E0000}"/>
    <cellStyle name="Normal 3 7 9" xfId="6639" xr:uid="{00000000-0005-0000-0000-0000001F0000}"/>
    <cellStyle name="Normal 3 7 9 2" xfId="6640" xr:uid="{00000000-0005-0000-0000-0000011F0000}"/>
    <cellStyle name="Normal 3 7 9 3" xfId="6641" xr:uid="{00000000-0005-0000-0000-0000021F0000}"/>
    <cellStyle name="Normal 3 70" xfId="6642" xr:uid="{00000000-0005-0000-0000-0000031F0000}"/>
    <cellStyle name="Normal 3 70 2" xfId="6643" xr:uid="{00000000-0005-0000-0000-0000041F0000}"/>
    <cellStyle name="Normal 3 70 3" xfId="6644" xr:uid="{00000000-0005-0000-0000-0000051F0000}"/>
    <cellStyle name="Normal 3 71" xfId="6645" xr:uid="{00000000-0005-0000-0000-0000061F0000}"/>
    <cellStyle name="Normal 3 71 2" xfId="6646" xr:uid="{00000000-0005-0000-0000-0000071F0000}"/>
    <cellStyle name="Normal 3 71 3" xfId="6647" xr:uid="{00000000-0005-0000-0000-0000081F0000}"/>
    <cellStyle name="Normal 3 72" xfId="6648" xr:uid="{00000000-0005-0000-0000-0000091F0000}"/>
    <cellStyle name="Normal 3 72 2" xfId="6649" xr:uid="{00000000-0005-0000-0000-00000A1F0000}"/>
    <cellStyle name="Normal 3 72 3" xfId="6650" xr:uid="{00000000-0005-0000-0000-00000B1F0000}"/>
    <cellStyle name="Normal 3 73" xfId="6651" xr:uid="{00000000-0005-0000-0000-00000C1F0000}"/>
    <cellStyle name="Normal 3 73 2" xfId="6652" xr:uid="{00000000-0005-0000-0000-00000D1F0000}"/>
    <cellStyle name="Normal 3 73 3" xfId="6653" xr:uid="{00000000-0005-0000-0000-00000E1F0000}"/>
    <cellStyle name="Normal 3 74" xfId="6654" xr:uid="{00000000-0005-0000-0000-00000F1F0000}"/>
    <cellStyle name="Normal 3 74 2" xfId="6655" xr:uid="{00000000-0005-0000-0000-0000101F0000}"/>
    <cellStyle name="Normal 3 74 3" xfId="6656" xr:uid="{00000000-0005-0000-0000-0000111F0000}"/>
    <cellStyle name="Normal 3 75" xfId="6657" xr:uid="{00000000-0005-0000-0000-0000121F0000}"/>
    <cellStyle name="Normal 3 75 2" xfId="6658" xr:uid="{00000000-0005-0000-0000-0000131F0000}"/>
    <cellStyle name="Normal 3 75 3" xfId="6659" xr:uid="{00000000-0005-0000-0000-0000141F0000}"/>
    <cellStyle name="Normal 3 76" xfId="6660" xr:uid="{00000000-0005-0000-0000-0000151F0000}"/>
    <cellStyle name="Normal 3 76 2" xfId="6661" xr:uid="{00000000-0005-0000-0000-0000161F0000}"/>
    <cellStyle name="Normal 3 76 3" xfId="6662" xr:uid="{00000000-0005-0000-0000-0000171F0000}"/>
    <cellStyle name="Normal 3 77" xfId="6663" xr:uid="{00000000-0005-0000-0000-0000181F0000}"/>
    <cellStyle name="Normal 3 77 2" xfId="6664" xr:uid="{00000000-0005-0000-0000-0000191F0000}"/>
    <cellStyle name="Normal 3 77 3" xfId="6665" xr:uid="{00000000-0005-0000-0000-00001A1F0000}"/>
    <cellStyle name="Normal 3 78" xfId="6666" xr:uid="{00000000-0005-0000-0000-00001B1F0000}"/>
    <cellStyle name="Normal 3 78 2" xfId="6667" xr:uid="{00000000-0005-0000-0000-00001C1F0000}"/>
    <cellStyle name="Normal 3 78 3" xfId="6668" xr:uid="{00000000-0005-0000-0000-00001D1F0000}"/>
    <cellStyle name="Normal 3 79" xfId="6669" xr:uid="{00000000-0005-0000-0000-00001E1F0000}"/>
    <cellStyle name="Normal 3 79 2" xfId="6670" xr:uid="{00000000-0005-0000-0000-00001F1F0000}"/>
    <cellStyle name="Normal 3 79 3" xfId="6671" xr:uid="{00000000-0005-0000-0000-0000201F0000}"/>
    <cellStyle name="Normal 3 8" xfId="6672" xr:uid="{00000000-0005-0000-0000-0000211F0000}"/>
    <cellStyle name="Normal 3 8 10" xfId="6673" xr:uid="{00000000-0005-0000-0000-0000221F0000}"/>
    <cellStyle name="Normal 3 8 10 2" xfId="6674" xr:uid="{00000000-0005-0000-0000-0000231F0000}"/>
    <cellStyle name="Normal 3 8 10 3" xfId="6675" xr:uid="{00000000-0005-0000-0000-0000241F0000}"/>
    <cellStyle name="Normal 3 8 11" xfId="6676" xr:uid="{00000000-0005-0000-0000-0000251F0000}"/>
    <cellStyle name="Normal 3 8 11 2" xfId="6677" xr:uid="{00000000-0005-0000-0000-0000261F0000}"/>
    <cellStyle name="Normal 3 8 11 3" xfId="6678" xr:uid="{00000000-0005-0000-0000-0000271F0000}"/>
    <cellStyle name="Normal 3 8 12" xfId="6679" xr:uid="{00000000-0005-0000-0000-0000281F0000}"/>
    <cellStyle name="Normal 3 8 12 2" xfId="6680" xr:uid="{00000000-0005-0000-0000-0000291F0000}"/>
    <cellStyle name="Normal 3 8 12 3" xfId="6681" xr:uid="{00000000-0005-0000-0000-00002A1F0000}"/>
    <cellStyle name="Normal 3 8 13" xfId="6682" xr:uid="{00000000-0005-0000-0000-00002B1F0000}"/>
    <cellStyle name="Normal 3 8 13 2" xfId="6683" xr:uid="{00000000-0005-0000-0000-00002C1F0000}"/>
    <cellStyle name="Normal 3 8 13 3" xfId="6684" xr:uid="{00000000-0005-0000-0000-00002D1F0000}"/>
    <cellStyle name="Normal 3 8 14" xfId="6685" xr:uid="{00000000-0005-0000-0000-00002E1F0000}"/>
    <cellStyle name="Normal 3 8 14 2" xfId="6686" xr:uid="{00000000-0005-0000-0000-00002F1F0000}"/>
    <cellStyle name="Normal 3 8 14 3" xfId="6687" xr:uid="{00000000-0005-0000-0000-0000301F0000}"/>
    <cellStyle name="Normal 3 8 15" xfId="6688" xr:uid="{00000000-0005-0000-0000-0000311F0000}"/>
    <cellStyle name="Normal 3 8 15 2" xfId="6689" xr:uid="{00000000-0005-0000-0000-0000321F0000}"/>
    <cellStyle name="Normal 3 8 15 3" xfId="6690" xr:uid="{00000000-0005-0000-0000-0000331F0000}"/>
    <cellStyle name="Normal 3 8 16" xfId="6691" xr:uid="{00000000-0005-0000-0000-0000341F0000}"/>
    <cellStyle name="Normal 3 8 16 2" xfId="6692" xr:uid="{00000000-0005-0000-0000-0000351F0000}"/>
    <cellStyle name="Normal 3 8 16 3" xfId="6693" xr:uid="{00000000-0005-0000-0000-0000361F0000}"/>
    <cellStyle name="Normal 3 8 17" xfId="6694" xr:uid="{00000000-0005-0000-0000-0000371F0000}"/>
    <cellStyle name="Normal 3 8 17 2" xfId="6695" xr:uid="{00000000-0005-0000-0000-0000381F0000}"/>
    <cellStyle name="Normal 3 8 17 3" xfId="6696" xr:uid="{00000000-0005-0000-0000-0000391F0000}"/>
    <cellStyle name="Normal 3 8 18" xfId="6697" xr:uid="{00000000-0005-0000-0000-00003A1F0000}"/>
    <cellStyle name="Normal 3 8 18 2" xfId="6698" xr:uid="{00000000-0005-0000-0000-00003B1F0000}"/>
    <cellStyle name="Normal 3 8 18 3" xfId="6699" xr:uid="{00000000-0005-0000-0000-00003C1F0000}"/>
    <cellStyle name="Normal 3 8 19" xfId="6700" xr:uid="{00000000-0005-0000-0000-00003D1F0000}"/>
    <cellStyle name="Normal 3 8 19 2" xfId="6701" xr:uid="{00000000-0005-0000-0000-00003E1F0000}"/>
    <cellStyle name="Normal 3 8 19 3" xfId="6702" xr:uid="{00000000-0005-0000-0000-00003F1F0000}"/>
    <cellStyle name="Normal 3 8 2" xfId="6703" xr:uid="{00000000-0005-0000-0000-0000401F0000}"/>
    <cellStyle name="Normal 3 8 2 2" xfId="6704" xr:uid="{00000000-0005-0000-0000-0000411F0000}"/>
    <cellStyle name="Normal 3 8 2 3" xfId="6705" xr:uid="{00000000-0005-0000-0000-0000421F0000}"/>
    <cellStyle name="Normal 3 8 20" xfId="6706" xr:uid="{00000000-0005-0000-0000-0000431F0000}"/>
    <cellStyle name="Normal 3 8 20 2" xfId="6707" xr:uid="{00000000-0005-0000-0000-0000441F0000}"/>
    <cellStyle name="Normal 3 8 20 3" xfId="6708" xr:uid="{00000000-0005-0000-0000-0000451F0000}"/>
    <cellStyle name="Normal 3 8 21" xfId="6709" xr:uid="{00000000-0005-0000-0000-0000461F0000}"/>
    <cellStyle name="Normal 3 8 21 2" xfId="6710" xr:uid="{00000000-0005-0000-0000-0000471F0000}"/>
    <cellStyle name="Normal 3 8 21 3" xfId="6711" xr:uid="{00000000-0005-0000-0000-0000481F0000}"/>
    <cellStyle name="Normal 3 8 22" xfId="6712" xr:uid="{00000000-0005-0000-0000-0000491F0000}"/>
    <cellStyle name="Normal 3 8 22 2" xfId="6713" xr:uid="{00000000-0005-0000-0000-00004A1F0000}"/>
    <cellStyle name="Normal 3 8 22 3" xfId="6714" xr:uid="{00000000-0005-0000-0000-00004B1F0000}"/>
    <cellStyle name="Normal 3 8 23" xfId="6715" xr:uid="{00000000-0005-0000-0000-00004C1F0000}"/>
    <cellStyle name="Normal 3 8 23 2" xfId="6716" xr:uid="{00000000-0005-0000-0000-00004D1F0000}"/>
    <cellStyle name="Normal 3 8 23 3" xfId="6717" xr:uid="{00000000-0005-0000-0000-00004E1F0000}"/>
    <cellStyle name="Normal 3 8 24" xfId="6718" xr:uid="{00000000-0005-0000-0000-00004F1F0000}"/>
    <cellStyle name="Normal 3 8 25" xfId="6719" xr:uid="{00000000-0005-0000-0000-0000501F0000}"/>
    <cellStyle name="Normal 3 8 3" xfId="6720" xr:uid="{00000000-0005-0000-0000-0000511F0000}"/>
    <cellStyle name="Normal 3 8 3 2" xfId="6721" xr:uid="{00000000-0005-0000-0000-0000521F0000}"/>
    <cellStyle name="Normal 3 8 3 3" xfId="6722" xr:uid="{00000000-0005-0000-0000-0000531F0000}"/>
    <cellStyle name="Normal 3 8 4" xfId="6723" xr:uid="{00000000-0005-0000-0000-0000541F0000}"/>
    <cellStyle name="Normal 3 8 4 2" xfId="6724" xr:uid="{00000000-0005-0000-0000-0000551F0000}"/>
    <cellStyle name="Normal 3 8 4 3" xfId="6725" xr:uid="{00000000-0005-0000-0000-0000561F0000}"/>
    <cellStyle name="Normal 3 8 5" xfId="6726" xr:uid="{00000000-0005-0000-0000-0000571F0000}"/>
    <cellStyle name="Normal 3 8 5 2" xfId="6727" xr:uid="{00000000-0005-0000-0000-0000581F0000}"/>
    <cellStyle name="Normal 3 8 5 3" xfId="6728" xr:uid="{00000000-0005-0000-0000-0000591F0000}"/>
    <cellStyle name="Normal 3 8 6" xfId="6729" xr:uid="{00000000-0005-0000-0000-00005A1F0000}"/>
    <cellStyle name="Normal 3 8 6 2" xfId="6730" xr:uid="{00000000-0005-0000-0000-00005B1F0000}"/>
    <cellStyle name="Normal 3 8 6 3" xfId="6731" xr:uid="{00000000-0005-0000-0000-00005C1F0000}"/>
    <cellStyle name="Normal 3 8 7" xfId="6732" xr:uid="{00000000-0005-0000-0000-00005D1F0000}"/>
    <cellStyle name="Normal 3 8 7 2" xfId="6733" xr:uid="{00000000-0005-0000-0000-00005E1F0000}"/>
    <cellStyle name="Normal 3 8 7 3" xfId="6734" xr:uid="{00000000-0005-0000-0000-00005F1F0000}"/>
    <cellStyle name="Normal 3 8 8" xfId="6735" xr:uid="{00000000-0005-0000-0000-0000601F0000}"/>
    <cellStyle name="Normal 3 8 8 2" xfId="6736" xr:uid="{00000000-0005-0000-0000-0000611F0000}"/>
    <cellStyle name="Normal 3 8 8 3" xfId="6737" xr:uid="{00000000-0005-0000-0000-0000621F0000}"/>
    <cellStyle name="Normal 3 8 9" xfId="6738" xr:uid="{00000000-0005-0000-0000-0000631F0000}"/>
    <cellStyle name="Normal 3 8 9 2" xfId="6739" xr:uid="{00000000-0005-0000-0000-0000641F0000}"/>
    <cellStyle name="Normal 3 8 9 3" xfId="6740" xr:uid="{00000000-0005-0000-0000-0000651F0000}"/>
    <cellStyle name="Normal 3 80" xfId="6741" xr:uid="{00000000-0005-0000-0000-0000661F0000}"/>
    <cellStyle name="Normal 3 80 2" xfId="6742" xr:uid="{00000000-0005-0000-0000-0000671F0000}"/>
    <cellStyle name="Normal 3 80 3" xfId="6743" xr:uid="{00000000-0005-0000-0000-0000681F0000}"/>
    <cellStyle name="Normal 3 81" xfId="6744" xr:uid="{00000000-0005-0000-0000-0000691F0000}"/>
    <cellStyle name="Normal 3 81 2" xfId="6745" xr:uid="{00000000-0005-0000-0000-00006A1F0000}"/>
    <cellStyle name="Normal 3 81 3" xfId="6746" xr:uid="{00000000-0005-0000-0000-00006B1F0000}"/>
    <cellStyle name="Normal 3 82" xfId="6747" xr:uid="{00000000-0005-0000-0000-00006C1F0000}"/>
    <cellStyle name="Normal 3 82 2" xfId="6748" xr:uid="{00000000-0005-0000-0000-00006D1F0000}"/>
    <cellStyle name="Normal 3 82 3" xfId="6749" xr:uid="{00000000-0005-0000-0000-00006E1F0000}"/>
    <cellStyle name="Normal 3 83" xfId="6750" xr:uid="{00000000-0005-0000-0000-00006F1F0000}"/>
    <cellStyle name="Normal 3 83 2" xfId="6751" xr:uid="{00000000-0005-0000-0000-0000701F0000}"/>
    <cellStyle name="Normal 3 83 3" xfId="6752" xr:uid="{00000000-0005-0000-0000-0000711F0000}"/>
    <cellStyle name="Normal 3 84" xfId="6753" xr:uid="{00000000-0005-0000-0000-0000721F0000}"/>
    <cellStyle name="Normal 3 84 2" xfId="6754" xr:uid="{00000000-0005-0000-0000-0000731F0000}"/>
    <cellStyle name="Normal 3 84 3" xfId="6755" xr:uid="{00000000-0005-0000-0000-0000741F0000}"/>
    <cellStyle name="Normal 3 85" xfId="6756" xr:uid="{00000000-0005-0000-0000-0000751F0000}"/>
    <cellStyle name="Normal 3 85 2" xfId="6757" xr:uid="{00000000-0005-0000-0000-0000761F0000}"/>
    <cellStyle name="Normal 3 85 3" xfId="6758" xr:uid="{00000000-0005-0000-0000-0000771F0000}"/>
    <cellStyle name="Normal 3 86" xfId="6759" xr:uid="{00000000-0005-0000-0000-0000781F0000}"/>
    <cellStyle name="Normal 3 86 2" xfId="6760" xr:uid="{00000000-0005-0000-0000-0000791F0000}"/>
    <cellStyle name="Normal 3 86 3" xfId="6761" xr:uid="{00000000-0005-0000-0000-00007A1F0000}"/>
    <cellStyle name="Normal 3 87" xfId="6762" xr:uid="{00000000-0005-0000-0000-00007B1F0000}"/>
    <cellStyle name="Normal 3 87 2" xfId="6763" xr:uid="{00000000-0005-0000-0000-00007C1F0000}"/>
    <cellStyle name="Normal 3 87 3" xfId="6764" xr:uid="{00000000-0005-0000-0000-00007D1F0000}"/>
    <cellStyle name="Normal 3 88" xfId="6765" xr:uid="{00000000-0005-0000-0000-00007E1F0000}"/>
    <cellStyle name="Normal 3 88 2" xfId="6766" xr:uid="{00000000-0005-0000-0000-00007F1F0000}"/>
    <cellStyle name="Normal 3 88 3" xfId="6767" xr:uid="{00000000-0005-0000-0000-0000801F0000}"/>
    <cellStyle name="Normal 3 89" xfId="6768" xr:uid="{00000000-0005-0000-0000-0000811F0000}"/>
    <cellStyle name="Normal 3 89 2" xfId="6769" xr:uid="{00000000-0005-0000-0000-0000821F0000}"/>
    <cellStyle name="Normal 3 89 3" xfId="6770" xr:uid="{00000000-0005-0000-0000-0000831F0000}"/>
    <cellStyle name="Normal 3 9" xfId="6771" xr:uid="{00000000-0005-0000-0000-0000841F0000}"/>
    <cellStyle name="Normal 3 9 10" xfId="6772" xr:uid="{00000000-0005-0000-0000-0000851F0000}"/>
    <cellStyle name="Normal 3 9 10 2" xfId="6773" xr:uid="{00000000-0005-0000-0000-0000861F0000}"/>
    <cellStyle name="Normal 3 9 10 3" xfId="6774" xr:uid="{00000000-0005-0000-0000-0000871F0000}"/>
    <cellStyle name="Normal 3 9 11" xfId="6775" xr:uid="{00000000-0005-0000-0000-0000881F0000}"/>
    <cellStyle name="Normal 3 9 11 2" xfId="6776" xr:uid="{00000000-0005-0000-0000-0000891F0000}"/>
    <cellStyle name="Normal 3 9 11 3" xfId="6777" xr:uid="{00000000-0005-0000-0000-00008A1F0000}"/>
    <cellStyle name="Normal 3 9 12" xfId="6778" xr:uid="{00000000-0005-0000-0000-00008B1F0000}"/>
    <cellStyle name="Normal 3 9 12 2" xfId="6779" xr:uid="{00000000-0005-0000-0000-00008C1F0000}"/>
    <cellStyle name="Normal 3 9 12 3" xfId="6780" xr:uid="{00000000-0005-0000-0000-00008D1F0000}"/>
    <cellStyle name="Normal 3 9 13" xfId="6781" xr:uid="{00000000-0005-0000-0000-00008E1F0000}"/>
    <cellStyle name="Normal 3 9 13 2" xfId="6782" xr:uid="{00000000-0005-0000-0000-00008F1F0000}"/>
    <cellStyle name="Normal 3 9 13 3" xfId="6783" xr:uid="{00000000-0005-0000-0000-0000901F0000}"/>
    <cellStyle name="Normal 3 9 14" xfId="6784" xr:uid="{00000000-0005-0000-0000-0000911F0000}"/>
    <cellStyle name="Normal 3 9 14 2" xfId="6785" xr:uid="{00000000-0005-0000-0000-0000921F0000}"/>
    <cellStyle name="Normal 3 9 14 3" xfId="6786" xr:uid="{00000000-0005-0000-0000-0000931F0000}"/>
    <cellStyle name="Normal 3 9 15" xfId="6787" xr:uid="{00000000-0005-0000-0000-0000941F0000}"/>
    <cellStyle name="Normal 3 9 15 2" xfId="6788" xr:uid="{00000000-0005-0000-0000-0000951F0000}"/>
    <cellStyle name="Normal 3 9 15 3" xfId="6789" xr:uid="{00000000-0005-0000-0000-0000961F0000}"/>
    <cellStyle name="Normal 3 9 16" xfId="6790" xr:uid="{00000000-0005-0000-0000-0000971F0000}"/>
    <cellStyle name="Normal 3 9 16 2" xfId="6791" xr:uid="{00000000-0005-0000-0000-0000981F0000}"/>
    <cellStyle name="Normal 3 9 16 3" xfId="6792" xr:uid="{00000000-0005-0000-0000-0000991F0000}"/>
    <cellStyle name="Normal 3 9 17" xfId="6793" xr:uid="{00000000-0005-0000-0000-00009A1F0000}"/>
    <cellStyle name="Normal 3 9 17 2" xfId="6794" xr:uid="{00000000-0005-0000-0000-00009B1F0000}"/>
    <cellStyle name="Normal 3 9 17 3" xfId="6795" xr:uid="{00000000-0005-0000-0000-00009C1F0000}"/>
    <cellStyle name="Normal 3 9 18" xfId="6796" xr:uid="{00000000-0005-0000-0000-00009D1F0000}"/>
    <cellStyle name="Normal 3 9 18 2" xfId="6797" xr:uid="{00000000-0005-0000-0000-00009E1F0000}"/>
    <cellStyle name="Normal 3 9 18 3" xfId="6798" xr:uid="{00000000-0005-0000-0000-00009F1F0000}"/>
    <cellStyle name="Normal 3 9 19" xfId="6799" xr:uid="{00000000-0005-0000-0000-0000A01F0000}"/>
    <cellStyle name="Normal 3 9 19 2" xfId="6800" xr:uid="{00000000-0005-0000-0000-0000A11F0000}"/>
    <cellStyle name="Normal 3 9 19 3" xfId="6801" xr:uid="{00000000-0005-0000-0000-0000A21F0000}"/>
    <cellStyle name="Normal 3 9 2" xfId="6802" xr:uid="{00000000-0005-0000-0000-0000A31F0000}"/>
    <cellStyle name="Normal 3 9 2 2" xfId="6803" xr:uid="{00000000-0005-0000-0000-0000A41F0000}"/>
    <cellStyle name="Normal 3 9 2 3" xfId="6804" xr:uid="{00000000-0005-0000-0000-0000A51F0000}"/>
    <cellStyle name="Normal 3 9 20" xfId="6805" xr:uid="{00000000-0005-0000-0000-0000A61F0000}"/>
    <cellStyle name="Normal 3 9 20 2" xfId="6806" xr:uid="{00000000-0005-0000-0000-0000A71F0000}"/>
    <cellStyle name="Normal 3 9 20 3" xfId="6807" xr:uid="{00000000-0005-0000-0000-0000A81F0000}"/>
    <cellStyle name="Normal 3 9 21" xfId="6808" xr:uid="{00000000-0005-0000-0000-0000A91F0000}"/>
    <cellStyle name="Normal 3 9 21 2" xfId="6809" xr:uid="{00000000-0005-0000-0000-0000AA1F0000}"/>
    <cellStyle name="Normal 3 9 21 3" xfId="6810" xr:uid="{00000000-0005-0000-0000-0000AB1F0000}"/>
    <cellStyle name="Normal 3 9 22" xfId="6811" xr:uid="{00000000-0005-0000-0000-0000AC1F0000}"/>
    <cellStyle name="Normal 3 9 22 2" xfId="6812" xr:uid="{00000000-0005-0000-0000-0000AD1F0000}"/>
    <cellStyle name="Normal 3 9 22 3" xfId="6813" xr:uid="{00000000-0005-0000-0000-0000AE1F0000}"/>
    <cellStyle name="Normal 3 9 23" xfId="6814" xr:uid="{00000000-0005-0000-0000-0000AF1F0000}"/>
    <cellStyle name="Normal 3 9 23 2" xfId="6815" xr:uid="{00000000-0005-0000-0000-0000B01F0000}"/>
    <cellStyle name="Normal 3 9 23 3" xfId="6816" xr:uid="{00000000-0005-0000-0000-0000B11F0000}"/>
    <cellStyle name="Normal 3 9 24" xfId="6817" xr:uid="{00000000-0005-0000-0000-0000B21F0000}"/>
    <cellStyle name="Normal 3 9 25" xfId="6818" xr:uid="{00000000-0005-0000-0000-0000B31F0000}"/>
    <cellStyle name="Normal 3 9 3" xfId="6819" xr:uid="{00000000-0005-0000-0000-0000B41F0000}"/>
    <cellStyle name="Normal 3 9 3 2" xfId="6820" xr:uid="{00000000-0005-0000-0000-0000B51F0000}"/>
    <cellStyle name="Normal 3 9 3 3" xfId="6821" xr:uid="{00000000-0005-0000-0000-0000B61F0000}"/>
    <cellStyle name="Normal 3 9 4" xfId="6822" xr:uid="{00000000-0005-0000-0000-0000B71F0000}"/>
    <cellStyle name="Normal 3 9 4 2" xfId="6823" xr:uid="{00000000-0005-0000-0000-0000B81F0000}"/>
    <cellStyle name="Normal 3 9 4 3" xfId="6824" xr:uid="{00000000-0005-0000-0000-0000B91F0000}"/>
    <cellStyle name="Normal 3 9 5" xfId="6825" xr:uid="{00000000-0005-0000-0000-0000BA1F0000}"/>
    <cellStyle name="Normal 3 9 5 2" xfId="6826" xr:uid="{00000000-0005-0000-0000-0000BB1F0000}"/>
    <cellStyle name="Normal 3 9 5 3" xfId="6827" xr:uid="{00000000-0005-0000-0000-0000BC1F0000}"/>
    <cellStyle name="Normal 3 9 6" xfId="6828" xr:uid="{00000000-0005-0000-0000-0000BD1F0000}"/>
    <cellStyle name="Normal 3 9 6 2" xfId="6829" xr:uid="{00000000-0005-0000-0000-0000BE1F0000}"/>
    <cellStyle name="Normal 3 9 6 3" xfId="6830" xr:uid="{00000000-0005-0000-0000-0000BF1F0000}"/>
    <cellStyle name="Normal 3 9 7" xfId="6831" xr:uid="{00000000-0005-0000-0000-0000C01F0000}"/>
    <cellStyle name="Normal 3 9 7 2" xfId="6832" xr:uid="{00000000-0005-0000-0000-0000C11F0000}"/>
    <cellStyle name="Normal 3 9 7 3" xfId="6833" xr:uid="{00000000-0005-0000-0000-0000C21F0000}"/>
    <cellStyle name="Normal 3 9 8" xfId="6834" xr:uid="{00000000-0005-0000-0000-0000C31F0000}"/>
    <cellStyle name="Normal 3 9 8 2" xfId="6835" xr:uid="{00000000-0005-0000-0000-0000C41F0000}"/>
    <cellStyle name="Normal 3 9 8 3" xfId="6836" xr:uid="{00000000-0005-0000-0000-0000C51F0000}"/>
    <cellStyle name="Normal 3 9 9" xfId="6837" xr:uid="{00000000-0005-0000-0000-0000C61F0000}"/>
    <cellStyle name="Normal 3 9 9 2" xfId="6838" xr:uid="{00000000-0005-0000-0000-0000C71F0000}"/>
    <cellStyle name="Normal 3 9 9 3" xfId="6839" xr:uid="{00000000-0005-0000-0000-0000C81F0000}"/>
    <cellStyle name="Normal 3 90" xfId="6840" xr:uid="{00000000-0005-0000-0000-0000C91F0000}"/>
    <cellStyle name="Normal 3 90 2" xfId="6841" xr:uid="{00000000-0005-0000-0000-0000CA1F0000}"/>
    <cellStyle name="Normal 3 90 3" xfId="6842" xr:uid="{00000000-0005-0000-0000-0000CB1F0000}"/>
    <cellStyle name="Normal 3 91" xfId="6843" xr:uid="{00000000-0005-0000-0000-0000CC1F0000}"/>
    <cellStyle name="Normal 3 91 2" xfId="6844" xr:uid="{00000000-0005-0000-0000-0000CD1F0000}"/>
    <cellStyle name="Normal 3 91 3" xfId="6845" xr:uid="{00000000-0005-0000-0000-0000CE1F0000}"/>
    <cellStyle name="Normal 3 92" xfId="6846" xr:uid="{00000000-0005-0000-0000-0000CF1F0000}"/>
    <cellStyle name="Normal 3 92 2" xfId="6847" xr:uid="{00000000-0005-0000-0000-0000D01F0000}"/>
    <cellStyle name="Normal 3 92 3" xfId="6848" xr:uid="{00000000-0005-0000-0000-0000D11F0000}"/>
    <cellStyle name="Normal 3 93" xfId="6849" xr:uid="{00000000-0005-0000-0000-0000D21F0000}"/>
    <cellStyle name="Normal 3 93 2" xfId="6850" xr:uid="{00000000-0005-0000-0000-0000D31F0000}"/>
    <cellStyle name="Normal 3 93 3" xfId="6851" xr:uid="{00000000-0005-0000-0000-0000D41F0000}"/>
    <cellStyle name="Normal 3 94" xfId="6852" xr:uid="{00000000-0005-0000-0000-0000D51F0000}"/>
    <cellStyle name="Normal 3 94 2" xfId="6853" xr:uid="{00000000-0005-0000-0000-0000D61F0000}"/>
    <cellStyle name="Normal 3 94 3" xfId="6854" xr:uid="{00000000-0005-0000-0000-0000D71F0000}"/>
    <cellStyle name="Normal 3 95" xfId="6855" xr:uid="{00000000-0005-0000-0000-0000D81F0000}"/>
    <cellStyle name="Normal 3 95 2" xfId="6856" xr:uid="{00000000-0005-0000-0000-0000D91F0000}"/>
    <cellStyle name="Normal 3 95 3" xfId="6857" xr:uid="{00000000-0005-0000-0000-0000DA1F0000}"/>
    <cellStyle name="Normal 3 96" xfId="6858" xr:uid="{00000000-0005-0000-0000-0000DB1F0000}"/>
    <cellStyle name="Normal 3 96 2" xfId="6859" xr:uid="{00000000-0005-0000-0000-0000DC1F0000}"/>
    <cellStyle name="Normal 3 96 3" xfId="6860" xr:uid="{00000000-0005-0000-0000-0000DD1F0000}"/>
    <cellStyle name="Normal 3 97" xfId="6861" xr:uid="{00000000-0005-0000-0000-0000DE1F0000}"/>
    <cellStyle name="Normal 3 97 2" xfId="6862" xr:uid="{00000000-0005-0000-0000-0000DF1F0000}"/>
    <cellStyle name="Normal 3 97 3" xfId="6863" xr:uid="{00000000-0005-0000-0000-0000E01F0000}"/>
    <cellStyle name="Normal 3 98" xfId="6864" xr:uid="{00000000-0005-0000-0000-0000E11F0000}"/>
    <cellStyle name="Normal 3 98 2" xfId="6865" xr:uid="{00000000-0005-0000-0000-0000E21F0000}"/>
    <cellStyle name="Normal 3 98 3" xfId="6866" xr:uid="{00000000-0005-0000-0000-0000E31F0000}"/>
    <cellStyle name="Normal 3 99" xfId="6867" xr:uid="{00000000-0005-0000-0000-0000E41F0000}"/>
    <cellStyle name="Normal 3 99 2" xfId="6868" xr:uid="{00000000-0005-0000-0000-0000E51F0000}"/>
    <cellStyle name="Normal 3 99 3" xfId="6869" xr:uid="{00000000-0005-0000-0000-0000E61F0000}"/>
    <cellStyle name="Normal 3_CostBenefitAnalysis" xfId="11003" xr:uid="{00000000-0005-0000-0000-0000E71F0000}"/>
    <cellStyle name="Normal 30" xfId="10740" xr:uid="{00000000-0005-0000-0000-0000E81F0000}"/>
    <cellStyle name="Normal 31" xfId="10737" xr:uid="{00000000-0005-0000-0000-0000E91F0000}"/>
    <cellStyle name="Normal 32" xfId="10739" xr:uid="{00000000-0005-0000-0000-0000EA1F0000}"/>
    <cellStyle name="Normal 33" xfId="10738" xr:uid="{00000000-0005-0000-0000-0000EB1F0000}"/>
    <cellStyle name="Normal 4" xfId="10" xr:uid="{00000000-0005-0000-0000-0000EC1F0000}"/>
    <cellStyle name="Normal 4 10" xfId="6870" xr:uid="{00000000-0005-0000-0000-0000ED1F0000}"/>
    <cellStyle name="Normal 4 11" xfId="6871" xr:uid="{00000000-0005-0000-0000-0000EE1F0000}"/>
    <cellStyle name="Normal 4 12" xfId="6872" xr:uid="{00000000-0005-0000-0000-0000EF1F0000}"/>
    <cellStyle name="Normal 4 13" xfId="6873" xr:uid="{00000000-0005-0000-0000-0000F01F0000}"/>
    <cellStyle name="Normal 4 14" xfId="6874" xr:uid="{00000000-0005-0000-0000-0000F11F0000}"/>
    <cellStyle name="Normal 4 15" xfId="6875" xr:uid="{00000000-0005-0000-0000-0000F21F0000}"/>
    <cellStyle name="Normal 4 16" xfId="6876" xr:uid="{00000000-0005-0000-0000-0000F31F0000}"/>
    <cellStyle name="Normal 4 17" xfId="6877" xr:uid="{00000000-0005-0000-0000-0000F41F0000}"/>
    <cellStyle name="Normal 4 18" xfId="6878" xr:uid="{00000000-0005-0000-0000-0000F51F0000}"/>
    <cellStyle name="Normal 4 19" xfId="6879" xr:uid="{00000000-0005-0000-0000-0000F61F0000}"/>
    <cellStyle name="Normal 4 19 2" xfId="8570" xr:uid="{00000000-0005-0000-0000-0000F71F0000}"/>
    <cellStyle name="Normal 4 19 2 2" xfId="11004" xr:uid="{00000000-0005-0000-0000-0000F81F0000}"/>
    <cellStyle name="Normal 4 19 3" xfId="11005" xr:uid="{00000000-0005-0000-0000-0000F91F0000}"/>
    <cellStyle name="Normal 4 2" xfId="6880" xr:uid="{00000000-0005-0000-0000-0000FA1F0000}"/>
    <cellStyle name="Normal 4 2 10" xfId="6881" xr:uid="{00000000-0005-0000-0000-0000FB1F0000}"/>
    <cellStyle name="Normal 4 2 10 2" xfId="6882" xr:uid="{00000000-0005-0000-0000-0000FC1F0000}"/>
    <cellStyle name="Normal 4 2 10 3" xfId="6883" xr:uid="{00000000-0005-0000-0000-0000FD1F0000}"/>
    <cellStyle name="Normal 4 2 11" xfId="6884" xr:uid="{00000000-0005-0000-0000-0000FE1F0000}"/>
    <cellStyle name="Normal 4 2 11 2" xfId="6885" xr:uid="{00000000-0005-0000-0000-0000FF1F0000}"/>
    <cellStyle name="Normal 4 2 11 3" xfId="6886" xr:uid="{00000000-0005-0000-0000-000000200000}"/>
    <cellStyle name="Normal 4 2 12" xfId="6887" xr:uid="{00000000-0005-0000-0000-000001200000}"/>
    <cellStyle name="Normal 4 2 12 2" xfId="6888" xr:uid="{00000000-0005-0000-0000-000002200000}"/>
    <cellStyle name="Normal 4 2 12 3" xfId="6889" xr:uid="{00000000-0005-0000-0000-000003200000}"/>
    <cellStyle name="Normal 4 2 13" xfId="6890" xr:uid="{00000000-0005-0000-0000-000004200000}"/>
    <cellStyle name="Normal 4 2 13 2" xfId="6891" xr:uid="{00000000-0005-0000-0000-000005200000}"/>
    <cellStyle name="Normal 4 2 13 3" xfId="6892" xr:uid="{00000000-0005-0000-0000-000006200000}"/>
    <cellStyle name="Normal 4 2 14" xfId="6893" xr:uid="{00000000-0005-0000-0000-000007200000}"/>
    <cellStyle name="Normal 4 2 14 2" xfId="6894" xr:uid="{00000000-0005-0000-0000-000008200000}"/>
    <cellStyle name="Normal 4 2 14 3" xfId="6895" xr:uid="{00000000-0005-0000-0000-000009200000}"/>
    <cellStyle name="Normal 4 2 15" xfId="6896" xr:uid="{00000000-0005-0000-0000-00000A200000}"/>
    <cellStyle name="Normal 4 2 15 2" xfId="6897" xr:uid="{00000000-0005-0000-0000-00000B200000}"/>
    <cellStyle name="Normal 4 2 15 3" xfId="6898" xr:uid="{00000000-0005-0000-0000-00000C200000}"/>
    <cellStyle name="Normal 4 2 16" xfId="6899" xr:uid="{00000000-0005-0000-0000-00000D200000}"/>
    <cellStyle name="Normal 4 2 16 2" xfId="6900" xr:uid="{00000000-0005-0000-0000-00000E200000}"/>
    <cellStyle name="Normal 4 2 16 3" xfId="6901" xr:uid="{00000000-0005-0000-0000-00000F200000}"/>
    <cellStyle name="Normal 4 2 17" xfId="6902" xr:uid="{00000000-0005-0000-0000-000010200000}"/>
    <cellStyle name="Normal 4 2 17 2" xfId="6903" xr:uid="{00000000-0005-0000-0000-000011200000}"/>
    <cellStyle name="Normal 4 2 17 3" xfId="6904" xr:uid="{00000000-0005-0000-0000-000012200000}"/>
    <cellStyle name="Normal 4 2 18" xfId="7618" xr:uid="{00000000-0005-0000-0000-000013200000}"/>
    <cellStyle name="Normal 4 2 18 2" xfId="8571" xr:uid="{00000000-0005-0000-0000-000014200000}"/>
    <cellStyle name="Normal 4 2 19" xfId="11006" xr:uid="{00000000-0005-0000-0000-000015200000}"/>
    <cellStyle name="Normal 4 2 2" xfId="6905" xr:uid="{00000000-0005-0000-0000-000016200000}"/>
    <cellStyle name="Normal 4 2 2 2" xfId="6906" xr:uid="{00000000-0005-0000-0000-000017200000}"/>
    <cellStyle name="Normal 4 2 2 3" xfId="6907" xr:uid="{00000000-0005-0000-0000-000018200000}"/>
    <cellStyle name="Normal 4 2 3" xfId="6908" xr:uid="{00000000-0005-0000-0000-000019200000}"/>
    <cellStyle name="Normal 4 2 3 2" xfId="6909" xr:uid="{00000000-0005-0000-0000-00001A200000}"/>
    <cellStyle name="Normal 4 2 3 3" xfId="6910" xr:uid="{00000000-0005-0000-0000-00001B200000}"/>
    <cellStyle name="Normal 4 2 4" xfId="6911" xr:uid="{00000000-0005-0000-0000-00001C200000}"/>
    <cellStyle name="Normal 4 2 4 2" xfId="6912" xr:uid="{00000000-0005-0000-0000-00001D200000}"/>
    <cellStyle name="Normal 4 2 4 3" xfId="6913" xr:uid="{00000000-0005-0000-0000-00001E200000}"/>
    <cellStyle name="Normal 4 2 5" xfId="6914" xr:uid="{00000000-0005-0000-0000-00001F200000}"/>
    <cellStyle name="Normal 4 2 5 2" xfId="6915" xr:uid="{00000000-0005-0000-0000-000020200000}"/>
    <cellStyle name="Normal 4 2 5 3" xfId="6916" xr:uid="{00000000-0005-0000-0000-000021200000}"/>
    <cellStyle name="Normal 4 2 6" xfId="6917" xr:uid="{00000000-0005-0000-0000-000022200000}"/>
    <cellStyle name="Normal 4 2 6 2" xfId="6918" xr:uid="{00000000-0005-0000-0000-000023200000}"/>
    <cellStyle name="Normal 4 2 6 3" xfId="6919" xr:uid="{00000000-0005-0000-0000-000024200000}"/>
    <cellStyle name="Normal 4 2 7" xfId="6920" xr:uid="{00000000-0005-0000-0000-000025200000}"/>
    <cellStyle name="Normal 4 2 7 2" xfId="6921" xr:uid="{00000000-0005-0000-0000-000026200000}"/>
    <cellStyle name="Normal 4 2 7 3" xfId="6922" xr:uid="{00000000-0005-0000-0000-000027200000}"/>
    <cellStyle name="Normal 4 2 8" xfId="6923" xr:uid="{00000000-0005-0000-0000-000028200000}"/>
    <cellStyle name="Normal 4 2 8 2" xfId="6924" xr:uid="{00000000-0005-0000-0000-000029200000}"/>
    <cellStyle name="Normal 4 2 8 3" xfId="6925" xr:uid="{00000000-0005-0000-0000-00002A200000}"/>
    <cellStyle name="Normal 4 2 9" xfId="6926" xr:uid="{00000000-0005-0000-0000-00002B200000}"/>
    <cellStyle name="Normal 4 2 9 2" xfId="6927" xr:uid="{00000000-0005-0000-0000-00002C200000}"/>
    <cellStyle name="Normal 4 2 9 3" xfId="6928" xr:uid="{00000000-0005-0000-0000-00002D200000}"/>
    <cellStyle name="Normal 4 20" xfId="6929" xr:uid="{00000000-0005-0000-0000-00002E200000}"/>
    <cellStyle name="Normal 4 20 2" xfId="8572" xr:uid="{00000000-0005-0000-0000-00002F200000}"/>
    <cellStyle name="Normal 4 20 2 2" xfId="11007" xr:uid="{00000000-0005-0000-0000-000030200000}"/>
    <cellStyle name="Normal 4 20 3" xfId="11008" xr:uid="{00000000-0005-0000-0000-000031200000}"/>
    <cellStyle name="Normal 4 21" xfId="6930" xr:uid="{00000000-0005-0000-0000-000032200000}"/>
    <cellStyle name="Normal 4 21 2" xfId="8573" xr:uid="{00000000-0005-0000-0000-000033200000}"/>
    <cellStyle name="Normal 4 21 2 2" xfId="11009" xr:uid="{00000000-0005-0000-0000-000034200000}"/>
    <cellStyle name="Normal 4 21 3" xfId="11010" xr:uid="{00000000-0005-0000-0000-000035200000}"/>
    <cellStyle name="Normal 4 22" xfId="6931" xr:uid="{00000000-0005-0000-0000-000036200000}"/>
    <cellStyle name="Normal 4 22 2" xfId="8574" xr:uid="{00000000-0005-0000-0000-000037200000}"/>
    <cellStyle name="Normal 4 22 2 2" xfId="11011" xr:uid="{00000000-0005-0000-0000-000038200000}"/>
    <cellStyle name="Normal 4 22 3" xfId="11012" xr:uid="{00000000-0005-0000-0000-000039200000}"/>
    <cellStyle name="Normal 4 23" xfId="6932" xr:uid="{00000000-0005-0000-0000-00003A200000}"/>
    <cellStyle name="Normal 4 23 2" xfId="8575" xr:uid="{00000000-0005-0000-0000-00003B200000}"/>
    <cellStyle name="Normal 4 23 2 2" xfId="11013" xr:uid="{00000000-0005-0000-0000-00003C200000}"/>
    <cellStyle name="Normal 4 23 3" xfId="11014" xr:uid="{00000000-0005-0000-0000-00003D200000}"/>
    <cellStyle name="Normal 4 24" xfId="7617" xr:uid="{00000000-0005-0000-0000-00003E200000}"/>
    <cellStyle name="Normal 4 24 2" xfId="8576" xr:uid="{00000000-0005-0000-0000-00003F200000}"/>
    <cellStyle name="Normal 4 25" xfId="7636" xr:uid="{00000000-0005-0000-0000-000040200000}"/>
    <cellStyle name="Normal 4 3" xfId="6933" xr:uid="{00000000-0005-0000-0000-000041200000}"/>
    <cellStyle name="Normal 4 3 10" xfId="6934" xr:uid="{00000000-0005-0000-0000-000042200000}"/>
    <cellStyle name="Normal 4 3 10 2" xfId="6935" xr:uid="{00000000-0005-0000-0000-000043200000}"/>
    <cellStyle name="Normal 4 3 10 3" xfId="6936" xr:uid="{00000000-0005-0000-0000-000044200000}"/>
    <cellStyle name="Normal 4 3 11" xfId="6937" xr:uid="{00000000-0005-0000-0000-000045200000}"/>
    <cellStyle name="Normal 4 3 11 2" xfId="6938" xr:uid="{00000000-0005-0000-0000-000046200000}"/>
    <cellStyle name="Normal 4 3 11 3" xfId="6939" xr:uid="{00000000-0005-0000-0000-000047200000}"/>
    <cellStyle name="Normal 4 3 12" xfId="6940" xr:uid="{00000000-0005-0000-0000-000048200000}"/>
    <cellStyle name="Normal 4 3 12 2" xfId="6941" xr:uid="{00000000-0005-0000-0000-000049200000}"/>
    <cellStyle name="Normal 4 3 12 3" xfId="6942" xr:uid="{00000000-0005-0000-0000-00004A200000}"/>
    <cellStyle name="Normal 4 3 13" xfId="6943" xr:uid="{00000000-0005-0000-0000-00004B200000}"/>
    <cellStyle name="Normal 4 3 13 2" xfId="6944" xr:uid="{00000000-0005-0000-0000-00004C200000}"/>
    <cellStyle name="Normal 4 3 13 3" xfId="6945" xr:uid="{00000000-0005-0000-0000-00004D200000}"/>
    <cellStyle name="Normal 4 3 14" xfId="6946" xr:uid="{00000000-0005-0000-0000-00004E200000}"/>
    <cellStyle name="Normal 4 3 14 2" xfId="6947" xr:uid="{00000000-0005-0000-0000-00004F200000}"/>
    <cellStyle name="Normal 4 3 14 3" xfId="6948" xr:uid="{00000000-0005-0000-0000-000050200000}"/>
    <cellStyle name="Normal 4 3 15" xfId="6949" xr:uid="{00000000-0005-0000-0000-000051200000}"/>
    <cellStyle name="Normal 4 3 15 2" xfId="6950" xr:uid="{00000000-0005-0000-0000-000052200000}"/>
    <cellStyle name="Normal 4 3 15 3" xfId="6951" xr:uid="{00000000-0005-0000-0000-000053200000}"/>
    <cellStyle name="Normal 4 3 16" xfId="6952" xr:uid="{00000000-0005-0000-0000-000054200000}"/>
    <cellStyle name="Normal 4 3 16 2" xfId="6953" xr:uid="{00000000-0005-0000-0000-000055200000}"/>
    <cellStyle name="Normal 4 3 16 3" xfId="6954" xr:uid="{00000000-0005-0000-0000-000056200000}"/>
    <cellStyle name="Normal 4 3 17" xfId="6955" xr:uid="{00000000-0005-0000-0000-000057200000}"/>
    <cellStyle name="Normal 4 3 17 2" xfId="6956" xr:uid="{00000000-0005-0000-0000-000058200000}"/>
    <cellStyle name="Normal 4 3 17 3" xfId="6957" xr:uid="{00000000-0005-0000-0000-000059200000}"/>
    <cellStyle name="Normal 4 3 18" xfId="7619" xr:uid="{00000000-0005-0000-0000-00005A200000}"/>
    <cellStyle name="Normal 4 3 18 2" xfId="11015" xr:uid="{00000000-0005-0000-0000-00005B200000}"/>
    <cellStyle name="Normal 4 3 2" xfId="6958" xr:uid="{00000000-0005-0000-0000-00005C200000}"/>
    <cellStyle name="Normal 4 3 2 2" xfId="6959" xr:uid="{00000000-0005-0000-0000-00005D200000}"/>
    <cellStyle name="Normal 4 3 2 3" xfId="6960" xr:uid="{00000000-0005-0000-0000-00005E200000}"/>
    <cellStyle name="Normal 4 3 3" xfId="6961" xr:uid="{00000000-0005-0000-0000-00005F200000}"/>
    <cellStyle name="Normal 4 3 3 2" xfId="6962" xr:uid="{00000000-0005-0000-0000-000060200000}"/>
    <cellStyle name="Normal 4 3 3 3" xfId="6963" xr:uid="{00000000-0005-0000-0000-000061200000}"/>
    <cellStyle name="Normal 4 3 4" xfId="6964" xr:uid="{00000000-0005-0000-0000-000062200000}"/>
    <cellStyle name="Normal 4 3 4 2" xfId="6965" xr:uid="{00000000-0005-0000-0000-000063200000}"/>
    <cellStyle name="Normal 4 3 4 3" xfId="6966" xr:uid="{00000000-0005-0000-0000-000064200000}"/>
    <cellStyle name="Normal 4 3 5" xfId="6967" xr:uid="{00000000-0005-0000-0000-000065200000}"/>
    <cellStyle name="Normal 4 3 5 2" xfId="6968" xr:uid="{00000000-0005-0000-0000-000066200000}"/>
    <cellStyle name="Normal 4 3 5 3" xfId="6969" xr:uid="{00000000-0005-0000-0000-000067200000}"/>
    <cellStyle name="Normal 4 3 6" xfId="6970" xr:uid="{00000000-0005-0000-0000-000068200000}"/>
    <cellStyle name="Normal 4 3 6 2" xfId="6971" xr:uid="{00000000-0005-0000-0000-000069200000}"/>
    <cellStyle name="Normal 4 3 6 3" xfId="6972" xr:uid="{00000000-0005-0000-0000-00006A200000}"/>
    <cellStyle name="Normal 4 3 7" xfId="6973" xr:uid="{00000000-0005-0000-0000-00006B200000}"/>
    <cellStyle name="Normal 4 3 7 2" xfId="6974" xr:uid="{00000000-0005-0000-0000-00006C200000}"/>
    <cellStyle name="Normal 4 3 7 3" xfId="6975" xr:uid="{00000000-0005-0000-0000-00006D200000}"/>
    <cellStyle name="Normal 4 3 8" xfId="6976" xr:uid="{00000000-0005-0000-0000-00006E200000}"/>
    <cellStyle name="Normal 4 3 8 2" xfId="6977" xr:uid="{00000000-0005-0000-0000-00006F200000}"/>
    <cellStyle name="Normal 4 3 8 3" xfId="6978" xr:uid="{00000000-0005-0000-0000-000070200000}"/>
    <cellStyle name="Normal 4 3 9" xfId="6979" xr:uid="{00000000-0005-0000-0000-000071200000}"/>
    <cellStyle name="Normal 4 3 9 2" xfId="6980" xr:uid="{00000000-0005-0000-0000-000072200000}"/>
    <cellStyle name="Normal 4 3 9 3" xfId="6981" xr:uid="{00000000-0005-0000-0000-000073200000}"/>
    <cellStyle name="Normal 4 4" xfId="6982" xr:uid="{00000000-0005-0000-0000-000074200000}"/>
    <cellStyle name="Normal 4 4 2" xfId="11016" xr:uid="{00000000-0005-0000-0000-000075200000}"/>
    <cellStyle name="Normal 4 5" xfId="6983" xr:uid="{00000000-0005-0000-0000-000076200000}"/>
    <cellStyle name="Normal 4 6" xfId="6984" xr:uid="{00000000-0005-0000-0000-000077200000}"/>
    <cellStyle name="Normal 4 7" xfId="6985" xr:uid="{00000000-0005-0000-0000-000078200000}"/>
    <cellStyle name="Normal 4 8" xfId="6986" xr:uid="{00000000-0005-0000-0000-000079200000}"/>
    <cellStyle name="Normal 4 9" xfId="6987" xr:uid="{00000000-0005-0000-0000-00007A200000}"/>
    <cellStyle name="Normal 4_CostBenefitAnalysis" xfId="11017" xr:uid="{00000000-0005-0000-0000-00007B200000}"/>
    <cellStyle name="Normal 5" xfId="11" xr:uid="{00000000-0005-0000-0000-00007C200000}"/>
    <cellStyle name="Normal 5 10" xfId="6988" xr:uid="{00000000-0005-0000-0000-00007D200000}"/>
    <cellStyle name="Normal 5 10 2" xfId="6989" xr:uid="{00000000-0005-0000-0000-00007E200000}"/>
    <cellStyle name="Normal 5 10 3" xfId="6990" xr:uid="{00000000-0005-0000-0000-00007F200000}"/>
    <cellStyle name="Normal 5 11" xfId="6991" xr:uid="{00000000-0005-0000-0000-000080200000}"/>
    <cellStyle name="Normal 5 11 2" xfId="6992" xr:uid="{00000000-0005-0000-0000-000081200000}"/>
    <cellStyle name="Normal 5 11 3" xfId="6993" xr:uid="{00000000-0005-0000-0000-000082200000}"/>
    <cellStyle name="Normal 5 12" xfId="6994" xr:uid="{00000000-0005-0000-0000-000083200000}"/>
    <cellStyle name="Normal 5 12 2" xfId="6995" xr:uid="{00000000-0005-0000-0000-000084200000}"/>
    <cellStyle name="Normal 5 12 3" xfId="6996" xr:uid="{00000000-0005-0000-0000-000085200000}"/>
    <cellStyle name="Normal 5 13" xfId="6997" xr:uid="{00000000-0005-0000-0000-000086200000}"/>
    <cellStyle name="Normal 5 13 2" xfId="6998" xr:uid="{00000000-0005-0000-0000-000087200000}"/>
    <cellStyle name="Normal 5 13 3" xfId="6999" xr:uid="{00000000-0005-0000-0000-000088200000}"/>
    <cellStyle name="Normal 5 14" xfId="7000" xr:uid="{00000000-0005-0000-0000-000089200000}"/>
    <cellStyle name="Normal 5 14 2" xfId="7001" xr:uid="{00000000-0005-0000-0000-00008A200000}"/>
    <cellStyle name="Normal 5 14 3" xfId="7002" xr:uid="{00000000-0005-0000-0000-00008B200000}"/>
    <cellStyle name="Normal 5 15" xfId="7003" xr:uid="{00000000-0005-0000-0000-00008C200000}"/>
    <cellStyle name="Normal 5 15 2" xfId="7004" xr:uid="{00000000-0005-0000-0000-00008D200000}"/>
    <cellStyle name="Normal 5 15 3" xfId="7005" xr:uid="{00000000-0005-0000-0000-00008E200000}"/>
    <cellStyle name="Normal 5 16" xfId="7006" xr:uid="{00000000-0005-0000-0000-00008F200000}"/>
    <cellStyle name="Normal 5 16 2" xfId="7007" xr:uid="{00000000-0005-0000-0000-000090200000}"/>
    <cellStyle name="Normal 5 16 3" xfId="7008" xr:uid="{00000000-0005-0000-0000-000091200000}"/>
    <cellStyle name="Normal 5 17" xfId="7009" xr:uid="{00000000-0005-0000-0000-000092200000}"/>
    <cellStyle name="Normal 5 17 2" xfId="7010" xr:uid="{00000000-0005-0000-0000-000093200000}"/>
    <cellStyle name="Normal 5 17 3" xfId="7011" xr:uid="{00000000-0005-0000-0000-000094200000}"/>
    <cellStyle name="Normal 5 18" xfId="7012" xr:uid="{00000000-0005-0000-0000-000095200000}"/>
    <cellStyle name="Normal 5 18 2" xfId="7013" xr:uid="{00000000-0005-0000-0000-000096200000}"/>
    <cellStyle name="Normal 5 18 3" xfId="7014" xr:uid="{00000000-0005-0000-0000-000097200000}"/>
    <cellStyle name="Normal 5 19" xfId="7015" xr:uid="{00000000-0005-0000-0000-000098200000}"/>
    <cellStyle name="Normal 5 19 2" xfId="7016" xr:uid="{00000000-0005-0000-0000-000099200000}"/>
    <cellStyle name="Normal 5 19 3" xfId="7017" xr:uid="{00000000-0005-0000-0000-00009A200000}"/>
    <cellStyle name="Normal 5 2" xfId="7018" xr:uid="{00000000-0005-0000-0000-00009B200000}"/>
    <cellStyle name="Normal 5 2 10" xfId="7019" xr:uid="{00000000-0005-0000-0000-00009C200000}"/>
    <cellStyle name="Normal 5 2 10 2" xfId="7020" xr:uid="{00000000-0005-0000-0000-00009D200000}"/>
    <cellStyle name="Normal 5 2 10 3" xfId="7021" xr:uid="{00000000-0005-0000-0000-00009E200000}"/>
    <cellStyle name="Normal 5 2 11" xfId="7022" xr:uid="{00000000-0005-0000-0000-00009F200000}"/>
    <cellStyle name="Normal 5 2 11 2" xfId="7023" xr:uid="{00000000-0005-0000-0000-0000A0200000}"/>
    <cellStyle name="Normal 5 2 11 3" xfId="7024" xr:uid="{00000000-0005-0000-0000-0000A1200000}"/>
    <cellStyle name="Normal 5 2 12" xfId="7025" xr:uid="{00000000-0005-0000-0000-0000A2200000}"/>
    <cellStyle name="Normal 5 2 12 2" xfId="7026" xr:uid="{00000000-0005-0000-0000-0000A3200000}"/>
    <cellStyle name="Normal 5 2 12 3" xfId="7027" xr:uid="{00000000-0005-0000-0000-0000A4200000}"/>
    <cellStyle name="Normal 5 2 13" xfId="7028" xr:uid="{00000000-0005-0000-0000-0000A5200000}"/>
    <cellStyle name="Normal 5 2 13 2" xfId="7029" xr:uid="{00000000-0005-0000-0000-0000A6200000}"/>
    <cellStyle name="Normal 5 2 13 3" xfId="7030" xr:uid="{00000000-0005-0000-0000-0000A7200000}"/>
    <cellStyle name="Normal 5 2 14" xfId="7031" xr:uid="{00000000-0005-0000-0000-0000A8200000}"/>
    <cellStyle name="Normal 5 2 14 2" xfId="7032" xr:uid="{00000000-0005-0000-0000-0000A9200000}"/>
    <cellStyle name="Normal 5 2 14 3" xfId="7033" xr:uid="{00000000-0005-0000-0000-0000AA200000}"/>
    <cellStyle name="Normal 5 2 15" xfId="7034" xr:uid="{00000000-0005-0000-0000-0000AB200000}"/>
    <cellStyle name="Normal 5 2 15 2" xfId="7035" xr:uid="{00000000-0005-0000-0000-0000AC200000}"/>
    <cellStyle name="Normal 5 2 15 3" xfId="7036" xr:uid="{00000000-0005-0000-0000-0000AD200000}"/>
    <cellStyle name="Normal 5 2 16" xfId="7037" xr:uid="{00000000-0005-0000-0000-0000AE200000}"/>
    <cellStyle name="Normal 5 2 16 2" xfId="7038" xr:uid="{00000000-0005-0000-0000-0000AF200000}"/>
    <cellStyle name="Normal 5 2 16 3" xfId="7039" xr:uid="{00000000-0005-0000-0000-0000B0200000}"/>
    <cellStyle name="Normal 5 2 17" xfId="7040" xr:uid="{00000000-0005-0000-0000-0000B1200000}"/>
    <cellStyle name="Normal 5 2 17 2" xfId="7041" xr:uid="{00000000-0005-0000-0000-0000B2200000}"/>
    <cellStyle name="Normal 5 2 17 3" xfId="7042" xr:uid="{00000000-0005-0000-0000-0000B3200000}"/>
    <cellStyle name="Normal 5 2 18" xfId="7043" xr:uid="{00000000-0005-0000-0000-0000B4200000}"/>
    <cellStyle name="Normal 5 2 18 2" xfId="7044" xr:uid="{00000000-0005-0000-0000-0000B5200000}"/>
    <cellStyle name="Normal 5 2 18 3" xfId="7045" xr:uid="{00000000-0005-0000-0000-0000B6200000}"/>
    <cellStyle name="Normal 5 2 19" xfId="7046" xr:uid="{00000000-0005-0000-0000-0000B7200000}"/>
    <cellStyle name="Normal 5 2 19 2" xfId="7047" xr:uid="{00000000-0005-0000-0000-0000B8200000}"/>
    <cellStyle name="Normal 5 2 19 3" xfId="7048" xr:uid="{00000000-0005-0000-0000-0000B9200000}"/>
    <cellStyle name="Normal 5 2 2" xfId="7049" xr:uid="{00000000-0005-0000-0000-0000BA200000}"/>
    <cellStyle name="Normal 5 2 2 2" xfId="7050" xr:uid="{00000000-0005-0000-0000-0000BB200000}"/>
    <cellStyle name="Normal 5 2 2 3" xfId="7051" xr:uid="{00000000-0005-0000-0000-0000BC200000}"/>
    <cellStyle name="Normal 5 2 20" xfId="7052" xr:uid="{00000000-0005-0000-0000-0000BD200000}"/>
    <cellStyle name="Normal 5 2 20 2" xfId="7053" xr:uid="{00000000-0005-0000-0000-0000BE200000}"/>
    <cellStyle name="Normal 5 2 20 3" xfId="7054" xr:uid="{00000000-0005-0000-0000-0000BF200000}"/>
    <cellStyle name="Normal 5 2 21" xfId="7055" xr:uid="{00000000-0005-0000-0000-0000C0200000}"/>
    <cellStyle name="Normal 5 2 21 2" xfId="7056" xr:uid="{00000000-0005-0000-0000-0000C1200000}"/>
    <cellStyle name="Normal 5 2 21 3" xfId="7057" xr:uid="{00000000-0005-0000-0000-0000C2200000}"/>
    <cellStyle name="Normal 5 2 22" xfId="7058" xr:uid="{00000000-0005-0000-0000-0000C3200000}"/>
    <cellStyle name="Normal 5 2 22 2" xfId="7059" xr:uid="{00000000-0005-0000-0000-0000C4200000}"/>
    <cellStyle name="Normal 5 2 22 3" xfId="7060" xr:uid="{00000000-0005-0000-0000-0000C5200000}"/>
    <cellStyle name="Normal 5 2 23" xfId="7061" xr:uid="{00000000-0005-0000-0000-0000C6200000}"/>
    <cellStyle name="Normal 5 2 23 2" xfId="7062" xr:uid="{00000000-0005-0000-0000-0000C7200000}"/>
    <cellStyle name="Normal 5 2 23 3" xfId="7063" xr:uid="{00000000-0005-0000-0000-0000C8200000}"/>
    <cellStyle name="Normal 5 2 24" xfId="7064" xr:uid="{00000000-0005-0000-0000-0000C9200000}"/>
    <cellStyle name="Normal 5 2 25" xfId="7065" xr:uid="{00000000-0005-0000-0000-0000CA200000}"/>
    <cellStyle name="Normal 5 2 3" xfId="7066" xr:uid="{00000000-0005-0000-0000-0000CB200000}"/>
    <cellStyle name="Normal 5 2 3 2" xfId="7067" xr:uid="{00000000-0005-0000-0000-0000CC200000}"/>
    <cellStyle name="Normal 5 2 3 3" xfId="7068" xr:uid="{00000000-0005-0000-0000-0000CD200000}"/>
    <cellStyle name="Normal 5 2 4" xfId="7069" xr:uid="{00000000-0005-0000-0000-0000CE200000}"/>
    <cellStyle name="Normal 5 2 4 2" xfId="7070" xr:uid="{00000000-0005-0000-0000-0000CF200000}"/>
    <cellStyle name="Normal 5 2 4 3" xfId="7071" xr:uid="{00000000-0005-0000-0000-0000D0200000}"/>
    <cellStyle name="Normal 5 2 5" xfId="7072" xr:uid="{00000000-0005-0000-0000-0000D1200000}"/>
    <cellStyle name="Normal 5 2 5 2" xfId="7073" xr:uid="{00000000-0005-0000-0000-0000D2200000}"/>
    <cellStyle name="Normal 5 2 5 3" xfId="7074" xr:uid="{00000000-0005-0000-0000-0000D3200000}"/>
    <cellStyle name="Normal 5 2 6" xfId="7075" xr:uid="{00000000-0005-0000-0000-0000D4200000}"/>
    <cellStyle name="Normal 5 2 6 2" xfId="7076" xr:uid="{00000000-0005-0000-0000-0000D5200000}"/>
    <cellStyle name="Normal 5 2 6 3" xfId="7077" xr:uid="{00000000-0005-0000-0000-0000D6200000}"/>
    <cellStyle name="Normal 5 2 7" xfId="7078" xr:uid="{00000000-0005-0000-0000-0000D7200000}"/>
    <cellStyle name="Normal 5 2 7 2" xfId="7079" xr:uid="{00000000-0005-0000-0000-0000D8200000}"/>
    <cellStyle name="Normal 5 2 7 3" xfId="7080" xr:uid="{00000000-0005-0000-0000-0000D9200000}"/>
    <cellStyle name="Normal 5 2 8" xfId="7081" xr:uid="{00000000-0005-0000-0000-0000DA200000}"/>
    <cellStyle name="Normal 5 2 8 2" xfId="7082" xr:uid="{00000000-0005-0000-0000-0000DB200000}"/>
    <cellStyle name="Normal 5 2 8 3" xfId="7083" xr:uid="{00000000-0005-0000-0000-0000DC200000}"/>
    <cellStyle name="Normal 5 2 9" xfId="7084" xr:uid="{00000000-0005-0000-0000-0000DD200000}"/>
    <cellStyle name="Normal 5 2 9 2" xfId="7085" xr:uid="{00000000-0005-0000-0000-0000DE200000}"/>
    <cellStyle name="Normal 5 2 9 3" xfId="7086" xr:uid="{00000000-0005-0000-0000-0000DF200000}"/>
    <cellStyle name="Normal 5 20" xfId="7087" xr:uid="{00000000-0005-0000-0000-0000E0200000}"/>
    <cellStyle name="Normal 5 20 2" xfId="7088" xr:uid="{00000000-0005-0000-0000-0000E1200000}"/>
    <cellStyle name="Normal 5 20 3" xfId="7089" xr:uid="{00000000-0005-0000-0000-0000E2200000}"/>
    <cellStyle name="Normal 5 21" xfId="7090" xr:uid="{00000000-0005-0000-0000-0000E3200000}"/>
    <cellStyle name="Normal 5 21 2" xfId="7091" xr:uid="{00000000-0005-0000-0000-0000E4200000}"/>
    <cellStyle name="Normal 5 21 3" xfId="7092" xr:uid="{00000000-0005-0000-0000-0000E5200000}"/>
    <cellStyle name="Normal 5 22" xfId="7093" xr:uid="{00000000-0005-0000-0000-0000E6200000}"/>
    <cellStyle name="Normal 5 22 2" xfId="7094" xr:uid="{00000000-0005-0000-0000-0000E7200000}"/>
    <cellStyle name="Normal 5 22 3" xfId="7095" xr:uid="{00000000-0005-0000-0000-0000E8200000}"/>
    <cellStyle name="Normal 5 23" xfId="7096" xr:uid="{00000000-0005-0000-0000-0000E9200000}"/>
    <cellStyle name="Normal 5 23 2" xfId="7097" xr:uid="{00000000-0005-0000-0000-0000EA200000}"/>
    <cellStyle name="Normal 5 23 3" xfId="7098" xr:uid="{00000000-0005-0000-0000-0000EB200000}"/>
    <cellStyle name="Normal 5 24" xfId="7099" xr:uid="{00000000-0005-0000-0000-0000EC200000}"/>
    <cellStyle name="Normal 5 24 2" xfId="7100" xr:uid="{00000000-0005-0000-0000-0000ED200000}"/>
    <cellStyle name="Normal 5 24 3" xfId="7101" xr:uid="{00000000-0005-0000-0000-0000EE200000}"/>
    <cellStyle name="Normal 5 25" xfId="7102" xr:uid="{00000000-0005-0000-0000-0000EF200000}"/>
    <cellStyle name="Normal 5 25 2" xfId="7103" xr:uid="{00000000-0005-0000-0000-0000F0200000}"/>
    <cellStyle name="Normal 5 25 3" xfId="7104" xr:uid="{00000000-0005-0000-0000-0000F1200000}"/>
    <cellStyle name="Normal 5 26" xfId="7105" xr:uid="{00000000-0005-0000-0000-0000F2200000}"/>
    <cellStyle name="Normal 5 26 2" xfId="8577" xr:uid="{00000000-0005-0000-0000-0000F3200000}"/>
    <cellStyle name="Normal 5 26 2 2" xfId="11018" xr:uid="{00000000-0005-0000-0000-0000F4200000}"/>
    <cellStyle name="Normal 5 26 3" xfId="11019" xr:uid="{00000000-0005-0000-0000-0000F5200000}"/>
    <cellStyle name="Normal 5 27" xfId="7106" xr:uid="{00000000-0005-0000-0000-0000F6200000}"/>
    <cellStyle name="Normal 5 27 2" xfId="8578" xr:uid="{00000000-0005-0000-0000-0000F7200000}"/>
    <cellStyle name="Normal 5 27 2 2" xfId="11020" xr:uid="{00000000-0005-0000-0000-0000F8200000}"/>
    <cellStyle name="Normal 5 27 3" xfId="11021" xr:uid="{00000000-0005-0000-0000-0000F9200000}"/>
    <cellStyle name="Normal 5 28" xfId="7107" xr:uid="{00000000-0005-0000-0000-0000FA200000}"/>
    <cellStyle name="Normal 5 28 2" xfId="8579" xr:uid="{00000000-0005-0000-0000-0000FB200000}"/>
    <cellStyle name="Normal 5 28 2 2" xfId="11022" xr:uid="{00000000-0005-0000-0000-0000FC200000}"/>
    <cellStyle name="Normal 5 28 3" xfId="11023" xr:uid="{00000000-0005-0000-0000-0000FD200000}"/>
    <cellStyle name="Normal 5 29" xfId="7108" xr:uid="{00000000-0005-0000-0000-0000FE200000}"/>
    <cellStyle name="Normal 5 29 2" xfId="8580" xr:uid="{00000000-0005-0000-0000-0000FF200000}"/>
    <cellStyle name="Normal 5 29 2 2" xfId="11024" xr:uid="{00000000-0005-0000-0000-000000210000}"/>
    <cellStyle name="Normal 5 29 3" xfId="11025" xr:uid="{00000000-0005-0000-0000-000001210000}"/>
    <cellStyle name="Normal 5 3" xfId="7109" xr:uid="{00000000-0005-0000-0000-000002210000}"/>
    <cellStyle name="Normal 5 3 2" xfId="7110" xr:uid="{00000000-0005-0000-0000-000003210000}"/>
    <cellStyle name="Normal 5 3 3" xfId="7111" xr:uid="{00000000-0005-0000-0000-000004210000}"/>
    <cellStyle name="Normal 5 30" xfId="7112" xr:uid="{00000000-0005-0000-0000-000005210000}"/>
    <cellStyle name="Normal 5 30 2" xfId="8581" xr:uid="{00000000-0005-0000-0000-000006210000}"/>
    <cellStyle name="Normal 5 30 2 2" xfId="11026" xr:uid="{00000000-0005-0000-0000-000007210000}"/>
    <cellStyle name="Normal 5 30 3" xfId="11027" xr:uid="{00000000-0005-0000-0000-000008210000}"/>
    <cellStyle name="Normal 5 31" xfId="11028" xr:uid="{00000000-0005-0000-0000-000009210000}"/>
    <cellStyle name="Normal 5 31 2" xfId="11029" xr:uid="{00000000-0005-0000-0000-00000A210000}"/>
    <cellStyle name="Normal 5 31 2 2" xfId="11030" xr:uid="{00000000-0005-0000-0000-00000B210000}"/>
    <cellStyle name="Normal 5 31 3" xfId="11031" xr:uid="{00000000-0005-0000-0000-00000C210000}"/>
    <cellStyle name="Normal 5 4" xfId="7113" xr:uid="{00000000-0005-0000-0000-00000D210000}"/>
    <cellStyle name="Normal 5 4 2" xfId="7114" xr:uid="{00000000-0005-0000-0000-00000E210000}"/>
    <cellStyle name="Normal 5 4 3" xfId="7115" xr:uid="{00000000-0005-0000-0000-00000F210000}"/>
    <cellStyle name="Normal 5 5" xfId="7116" xr:uid="{00000000-0005-0000-0000-000010210000}"/>
    <cellStyle name="Normal 5 5 2" xfId="7117" xr:uid="{00000000-0005-0000-0000-000011210000}"/>
    <cellStyle name="Normal 5 5 3" xfId="7118" xr:uid="{00000000-0005-0000-0000-000012210000}"/>
    <cellStyle name="Normal 5 6" xfId="7119" xr:uid="{00000000-0005-0000-0000-000013210000}"/>
    <cellStyle name="Normal 5 6 2" xfId="7120" xr:uid="{00000000-0005-0000-0000-000014210000}"/>
    <cellStyle name="Normal 5 6 3" xfId="7121" xr:uid="{00000000-0005-0000-0000-000015210000}"/>
    <cellStyle name="Normal 5 7" xfId="7122" xr:uid="{00000000-0005-0000-0000-000016210000}"/>
    <cellStyle name="Normal 5 7 2" xfId="7123" xr:uid="{00000000-0005-0000-0000-000017210000}"/>
    <cellStyle name="Normal 5 7 3" xfId="7124" xr:uid="{00000000-0005-0000-0000-000018210000}"/>
    <cellStyle name="Normal 5 8" xfId="7125" xr:uid="{00000000-0005-0000-0000-000019210000}"/>
    <cellStyle name="Normal 5 8 2" xfId="7126" xr:uid="{00000000-0005-0000-0000-00001A210000}"/>
    <cellStyle name="Normal 5 8 3" xfId="7127" xr:uid="{00000000-0005-0000-0000-00001B210000}"/>
    <cellStyle name="Normal 5 9" xfId="7128" xr:uid="{00000000-0005-0000-0000-00001C210000}"/>
    <cellStyle name="Normal 5 9 2" xfId="7129" xr:uid="{00000000-0005-0000-0000-00001D210000}"/>
    <cellStyle name="Normal 5 9 3" xfId="7130" xr:uid="{00000000-0005-0000-0000-00001E210000}"/>
    <cellStyle name="Normal 6" xfId="7131" xr:uid="{00000000-0005-0000-0000-00001F210000}"/>
    <cellStyle name="Normal 6 2" xfId="7132" xr:uid="{00000000-0005-0000-0000-000020210000}"/>
    <cellStyle name="Normal 6 2 2" xfId="7133" xr:uid="{00000000-0005-0000-0000-000021210000}"/>
    <cellStyle name="Normal 6 2 3" xfId="7134" xr:uid="{00000000-0005-0000-0000-000022210000}"/>
    <cellStyle name="Normal 6 3" xfId="7135" xr:uid="{00000000-0005-0000-0000-000023210000}"/>
    <cellStyle name="Normal 6 3 2" xfId="7136" xr:uid="{00000000-0005-0000-0000-000024210000}"/>
    <cellStyle name="Normal 6 3 3" xfId="7137" xr:uid="{00000000-0005-0000-0000-000025210000}"/>
    <cellStyle name="Normal 6 4" xfId="7138" xr:uid="{00000000-0005-0000-0000-000026210000}"/>
    <cellStyle name="Normal 6 5" xfId="7139" xr:uid="{00000000-0005-0000-0000-000027210000}"/>
    <cellStyle name="Normal 6 6" xfId="7140" xr:uid="{00000000-0005-0000-0000-000028210000}"/>
    <cellStyle name="Normal 6 7" xfId="7141" xr:uid="{00000000-0005-0000-0000-000029210000}"/>
    <cellStyle name="Normal 6 8" xfId="7142" xr:uid="{00000000-0005-0000-0000-00002A210000}"/>
    <cellStyle name="Normal 7" xfId="7143" xr:uid="{00000000-0005-0000-0000-00002B210000}"/>
    <cellStyle name="Normal 7 10" xfId="7144" xr:uid="{00000000-0005-0000-0000-00002C210000}"/>
    <cellStyle name="Normal 7 10 2" xfId="7145" xr:uid="{00000000-0005-0000-0000-00002D210000}"/>
    <cellStyle name="Normal 7 10 3" xfId="7146" xr:uid="{00000000-0005-0000-0000-00002E210000}"/>
    <cellStyle name="Normal 7 11" xfId="7147" xr:uid="{00000000-0005-0000-0000-00002F210000}"/>
    <cellStyle name="Normal 7 11 2" xfId="7148" xr:uid="{00000000-0005-0000-0000-000030210000}"/>
    <cellStyle name="Normal 7 11 3" xfId="7149" xr:uid="{00000000-0005-0000-0000-000031210000}"/>
    <cellStyle name="Normal 7 12" xfId="7150" xr:uid="{00000000-0005-0000-0000-000032210000}"/>
    <cellStyle name="Normal 7 12 2" xfId="7151" xr:uid="{00000000-0005-0000-0000-000033210000}"/>
    <cellStyle name="Normal 7 12 3" xfId="7152" xr:uid="{00000000-0005-0000-0000-000034210000}"/>
    <cellStyle name="Normal 7 13" xfId="7153" xr:uid="{00000000-0005-0000-0000-000035210000}"/>
    <cellStyle name="Normal 7 13 2" xfId="7154" xr:uid="{00000000-0005-0000-0000-000036210000}"/>
    <cellStyle name="Normal 7 13 3" xfId="7155" xr:uid="{00000000-0005-0000-0000-000037210000}"/>
    <cellStyle name="Normal 7 14" xfId="7156" xr:uid="{00000000-0005-0000-0000-000038210000}"/>
    <cellStyle name="Normal 7 14 2" xfId="7157" xr:uid="{00000000-0005-0000-0000-000039210000}"/>
    <cellStyle name="Normal 7 14 3" xfId="7158" xr:uid="{00000000-0005-0000-0000-00003A210000}"/>
    <cellStyle name="Normal 7 15" xfId="7159" xr:uid="{00000000-0005-0000-0000-00003B210000}"/>
    <cellStyle name="Normal 7 15 2" xfId="7160" xr:uid="{00000000-0005-0000-0000-00003C210000}"/>
    <cellStyle name="Normal 7 15 3" xfId="7161" xr:uid="{00000000-0005-0000-0000-00003D210000}"/>
    <cellStyle name="Normal 7 16" xfId="7162" xr:uid="{00000000-0005-0000-0000-00003E210000}"/>
    <cellStyle name="Normal 7 16 2" xfId="7163" xr:uid="{00000000-0005-0000-0000-00003F210000}"/>
    <cellStyle name="Normal 7 16 3" xfId="7164" xr:uid="{00000000-0005-0000-0000-000040210000}"/>
    <cellStyle name="Normal 7 17" xfId="7165" xr:uid="{00000000-0005-0000-0000-000041210000}"/>
    <cellStyle name="Normal 7 17 2" xfId="7166" xr:uid="{00000000-0005-0000-0000-000042210000}"/>
    <cellStyle name="Normal 7 17 3" xfId="7167" xr:uid="{00000000-0005-0000-0000-000043210000}"/>
    <cellStyle name="Normal 7 18" xfId="7168" xr:uid="{00000000-0005-0000-0000-000044210000}"/>
    <cellStyle name="Normal 7 18 2" xfId="7169" xr:uid="{00000000-0005-0000-0000-000045210000}"/>
    <cellStyle name="Normal 7 18 3" xfId="7170" xr:uid="{00000000-0005-0000-0000-000046210000}"/>
    <cellStyle name="Normal 7 19" xfId="7171" xr:uid="{00000000-0005-0000-0000-000047210000}"/>
    <cellStyle name="Normal 7 19 2" xfId="7172" xr:uid="{00000000-0005-0000-0000-000048210000}"/>
    <cellStyle name="Normal 7 19 3" xfId="7173" xr:uid="{00000000-0005-0000-0000-000049210000}"/>
    <cellStyle name="Normal 7 2" xfId="7174" xr:uid="{00000000-0005-0000-0000-00004A210000}"/>
    <cellStyle name="Normal 7 2 10" xfId="7175" xr:uid="{00000000-0005-0000-0000-00004B210000}"/>
    <cellStyle name="Normal 7 2 10 2" xfId="7176" xr:uid="{00000000-0005-0000-0000-00004C210000}"/>
    <cellStyle name="Normal 7 2 10 3" xfId="7177" xr:uid="{00000000-0005-0000-0000-00004D210000}"/>
    <cellStyle name="Normal 7 2 11" xfId="7178" xr:uid="{00000000-0005-0000-0000-00004E210000}"/>
    <cellStyle name="Normal 7 2 11 2" xfId="7179" xr:uid="{00000000-0005-0000-0000-00004F210000}"/>
    <cellStyle name="Normal 7 2 11 3" xfId="7180" xr:uid="{00000000-0005-0000-0000-000050210000}"/>
    <cellStyle name="Normal 7 2 12" xfId="7181" xr:uid="{00000000-0005-0000-0000-000051210000}"/>
    <cellStyle name="Normal 7 2 12 2" xfId="7182" xr:uid="{00000000-0005-0000-0000-000052210000}"/>
    <cellStyle name="Normal 7 2 12 3" xfId="7183" xr:uid="{00000000-0005-0000-0000-000053210000}"/>
    <cellStyle name="Normal 7 2 13" xfId="7184" xr:uid="{00000000-0005-0000-0000-000054210000}"/>
    <cellStyle name="Normal 7 2 13 2" xfId="7185" xr:uid="{00000000-0005-0000-0000-000055210000}"/>
    <cellStyle name="Normal 7 2 13 3" xfId="7186" xr:uid="{00000000-0005-0000-0000-000056210000}"/>
    <cellStyle name="Normal 7 2 14" xfId="7187" xr:uid="{00000000-0005-0000-0000-000057210000}"/>
    <cellStyle name="Normal 7 2 14 2" xfId="7188" xr:uid="{00000000-0005-0000-0000-000058210000}"/>
    <cellStyle name="Normal 7 2 14 3" xfId="7189" xr:uid="{00000000-0005-0000-0000-000059210000}"/>
    <cellStyle name="Normal 7 2 15" xfId="7190" xr:uid="{00000000-0005-0000-0000-00005A210000}"/>
    <cellStyle name="Normal 7 2 15 2" xfId="7191" xr:uid="{00000000-0005-0000-0000-00005B210000}"/>
    <cellStyle name="Normal 7 2 15 3" xfId="7192" xr:uid="{00000000-0005-0000-0000-00005C210000}"/>
    <cellStyle name="Normal 7 2 16" xfId="7193" xr:uid="{00000000-0005-0000-0000-00005D210000}"/>
    <cellStyle name="Normal 7 2 16 2" xfId="7194" xr:uid="{00000000-0005-0000-0000-00005E210000}"/>
    <cellStyle name="Normal 7 2 16 3" xfId="7195" xr:uid="{00000000-0005-0000-0000-00005F210000}"/>
    <cellStyle name="Normal 7 2 17" xfId="7196" xr:uid="{00000000-0005-0000-0000-000060210000}"/>
    <cellStyle name="Normal 7 2 17 2" xfId="7197" xr:uid="{00000000-0005-0000-0000-000061210000}"/>
    <cellStyle name="Normal 7 2 17 3" xfId="7198" xr:uid="{00000000-0005-0000-0000-000062210000}"/>
    <cellStyle name="Normal 7 2 18" xfId="7199" xr:uid="{00000000-0005-0000-0000-000063210000}"/>
    <cellStyle name="Normal 7 2 18 2" xfId="7200" xr:uid="{00000000-0005-0000-0000-000064210000}"/>
    <cellStyle name="Normal 7 2 18 3" xfId="7201" xr:uid="{00000000-0005-0000-0000-000065210000}"/>
    <cellStyle name="Normal 7 2 19" xfId="7202" xr:uid="{00000000-0005-0000-0000-000066210000}"/>
    <cellStyle name="Normal 7 2 19 2" xfId="7203" xr:uid="{00000000-0005-0000-0000-000067210000}"/>
    <cellStyle name="Normal 7 2 19 3" xfId="7204" xr:uid="{00000000-0005-0000-0000-000068210000}"/>
    <cellStyle name="Normal 7 2 2" xfId="7205" xr:uid="{00000000-0005-0000-0000-000069210000}"/>
    <cellStyle name="Normal 7 2 2 2" xfId="7206" xr:uid="{00000000-0005-0000-0000-00006A210000}"/>
    <cellStyle name="Normal 7 2 2 3" xfId="7207" xr:uid="{00000000-0005-0000-0000-00006B210000}"/>
    <cellStyle name="Normal 7 2 20" xfId="7208" xr:uid="{00000000-0005-0000-0000-00006C210000}"/>
    <cellStyle name="Normal 7 2 20 2" xfId="7209" xr:uid="{00000000-0005-0000-0000-00006D210000}"/>
    <cellStyle name="Normal 7 2 20 3" xfId="7210" xr:uid="{00000000-0005-0000-0000-00006E210000}"/>
    <cellStyle name="Normal 7 2 21" xfId="7211" xr:uid="{00000000-0005-0000-0000-00006F210000}"/>
    <cellStyle name="Normal 7 2 21 2" xfId="7212" xr:uid="{00000000-0005-0000-0000-000070210000}"/>
    <cellStyle name="Normal 7 2 21 3" xfId="7213" xr:uid="{00000000-0005-0000-0000-000071210000}"/>
    <cellStyle name="Normal 7 2 22" xfId="7214" xr:uid="{00000000-0005-0000-0000-000072210000}"/>
    <cellStyle name="Normal 7 2 22 2" xfId="7215" xr:uid="{00000000-0005-0000-0000-000073210000}"/>
    <cellStyle name="Normal 7 2 22 3" xfId="7216" xr:uid="{00000000-0005-0000-0000-000074210000}"/>
    <cellStyle name="Normal 7 2 23" xfId="7217" xr:uid="{00000000-0005-0000-0000-000075210000}"/>
    <cellStyle name="Normal 7 2 23 2" xfId="7218" xr:uid="{00000000-0005-0000-0000-000076210000}"/>
    <cellStyle name="Normal 7 2 23 3" xfId="7219" xr:uid="{00000000-0005-0000-0000-000077210000}"/>
    <cellStyle name="Normal 7 2 24" xfId="7220" xr:uid="{00000000-0005-0000-0000-000078210000}"/>
    <cellStyle name="Normal 7 2 25" xfId="7221" xr:uid="{00000000-0005-0000-0000-000079210000}"/>
    <cellStyle name="Normal 7 2 3" xfId="7222" xr:uid="{00000000-0005-0000-0000-00007A210000}"/>
    <cellStyle name="Normal 7 2 3 2" xfId="7223" xr:uid="{00000000-0005-0000-0000-00007B210000}"/>
    <cellStyle name="Normal 7 2 3 3" xfId="7224" xr:uid="{00000000-0005-0000-0000-00007C210000}"/>
    <cellStyle name="Normal 7 2 4" xfId="7225" xr:uid="{00000000-0005-0000-0000-00007D210000}"/>
    <cellStyle name="Normal 7 2 4 2" xfId="7226" xr:uid="{00000000-0005-0000-0000-00007E210000}"/>
    <cellStyle name="Normal 7 2 4 3" xfId="7227" xr:uid="{00000000-0005-0000-0000-00007F210000}"/>
    <cellStyle name="Normal 7 2 5" xfId="7228" xr:uid="{00000000-0005-0000-0000-000080210000}"/>
    <cellStyle name="Normal 7 2 5 2" xfId="7229" xr:uid="{00000000-0005-0000-0000-000081210000}"/>
    <cellStyle name="Normal 7 2 5 3" xfId="7230" xr:uid="{00000000-0005-0000-0000-000082210000}"/>
    <cellStyle name="Normal 7 2 6" xfId="7231" xr:uid="{00000000-0005-0000-0000-000083210000}"/>
    <cellStyle name="Normal 7 2 6 2" xfId="7232" xr:uid="{00000000-0005-0000-0000-000084210000}"/>
    <cellStyle name="Normal 7 2 6 3" xfId="7233" xr:uid="{00000000-0005-0000-0000-000085210000}"/>
    <cellStyle name="Normal 7 2 7" xfId="7234" xr:uid="{00000000-0005-0000-0000-000086210000}"/>
    <cellStyle name="Normal 7 2 7 2" xfId="7235" xr:uid="{00000000-0005-0000-0000-000087210000}"/>
    <cellStyle name="Normal 7 2 7 3" xfId="7236" xr:uid="{00000000-0005-0000-0000-000088210000}"/>
    <cellStyle name="Normal 7 2 8" xfId="7237" xr:uid="{00000000-0005-0000-0000-000089210000}"/>
    <cellStyle name="Normal 7 2 8 2" xfId="7238" xr:uid="{00000000-0005-0000-0000-00008A210000}"/>
    <cellStyle name="Normal 7 2 8 3" xfId="7239" xr:uid="{00000000-0005-0000-0000-00008B210000}"/>
    <cellStyle name="Normal 7 2 9" xfId="7240" xr:uid="{00000000-0005-0000-0000-00008C210000}"/>
    <cellStyle name="Normal 7 2 9 2" xfId="7241" xr:uid="{00000000-0005-0000-0000-00008D210000}"/>
    <cellStyle name="Normal 7 2 9 3" xfId="7242" xr:uid="{00000000-0005-0000-0000-00008E210000}"/>
    <cellStyle name="Normal 7 20" xfId="7243" xr:uid="{00000000-0005-0000-0000-00008F210000}"/>
    <cellStyle name="Normal 7 20 2" xfId="7244" xr:uid="{00000000-0005-0000-0000-000090210000}"/>
    <cellStyle name="Normal 7 20 3" xfId="7245" xr:uid="{00000000-0005-0000-0000-000091210000}"/>
    <cellStyle name="Normal 7 21" xfId="7246" xr:uid="{00000000-0005-0000-0000-000092210000}"/>
    <cellStyle name="Normal 7 21 2" xfId="7247" xr:uid="{00000000-0005-0000-0000-000093210000}"/>
    <cellStyle name="Normal 7 21 3" xfId="7248" xr:uid="{00000000-0005-0000-0000-000094210000}"/>
    <cellStyle name="Normal 7 22" xfId="7249" xr:uid="{00000000-0005-0000-0000-000095210000}"/>
    <cellStyle name="Normal 7 22 2" xfId="7250" xr:uid="{00000000-0005-0000-0000-000096210000}"/>
    <cellStyle name="Normal 7 22 3" xfId="7251" xr:uid="{00000000-0005-0000-0000-000097210000}"/>
    <cellStyle name="Normal 7 23" xfId="7252" xr:uid="{00000000-0005-0000-0000-000098210000}"/>
    <cellStyle name="Normal 7 23 2" xfId="7253" xr:uid="{00000000-0005-0000-0000-000099210000}"/>
    <cellStyle name="Normal 7 23 3" xfId="7254" xr:uid="{00000000-0005-0000-0000-00009A210000}"/>
    <cellStyle name="Normal 7 24" xfId="7255" xr:uid="{00000000-0005-0000-0000-00009B210000}"/>
    <cellStyle name="Normal 7 24 2" xfId="7256" xr:uid="{00000000-0005-0000-0000-00009C210000}"/>
    <cellStyle name="Normal 7 24 3" xfId="7257" xr:uid="{00000000-0005-0000-0000-00009D210000}"/>
    <cellStyle name="Normal 7 25" xfId="7258" xr:uid="{00000000-0005-0000-0000-00009E210000}"/>
    <cellStyle name="Normal 7 25 2" xfId="7259" xr:uid="{00000000-0005-0000-0000-00009F210000}"/>
    <cellStyle name="Normal 7 25 3" xfId="7260" xr:uid="{00000000-0005-0000-0000-0000A0210000}"/>
    <cellStyle name="Normal 7 26" xfId="7620" xr:uid="{00000000-0005-0000-0000-0000A1210000}"/>
    <cellStyle name="Normal 7 26 2" xfId="8582" xr:uid="{00000000-0005-0000-0000-0000A2210000}"/>
    <cellStyle name="Normal 7 27" xfId="11032" xr:uid="{00000000-0005-0000-0000-0000A3210000}"/>
    <cellStyle name="Normal 7 28" xfId="10744" xr:uid="{00000000-0005-0000-0000-0000A4210000}"/>
    <cellStyle name="Normal 7 3" xfId="7261" xr:uid="{00000000-0005-0000-0000-0000A5210000}"/>
    <cellStyle name="Normal 7 3 2" xfId="7262" xr:uid="{00000000-0005-0000-0000-0000A6210000}"/>
    <cellStyle name="Normal 7 3 3" xfId="7263" xr:uid="{00000000-0005-0000-0000-0000A7210000}"/>
    <cellStyle name="Normal 7 4" xfId="7264" xr:uid="{00000000-0005-0000-0000-0000A8210000}"/>
    <cellStyle name="Normal 7 4 2" xfId="7265" xr:uid="{00000000-0005-0000-0000-0000A9210000}"/>
    <cellStyle name="Normal 7 4 3" xfId="7266" xr:uid="{00000000-0005-0000-0000-0000AA210000}"/>
    <cellStyle name="Normal 7 5" xfId="7267" xr:uid="{00000000-0005-0000-0000-0000AB210000}"/>
    <cellStyle name="Normal 7 5 2" xfId="7268" xr:uid="{00000000-0005-0000-0000-0000AC210000}"/>
    <cellStyle name="Normal 7 5 3" xfId="7269" xr:uid="{00000000-0005-0000-0000-0000AD210000}"/>
    <cellStyle name="Normal 7 6" xfId="7270" xr:uid="{00000000-0005-0000-0000-0000AE210000}"/>
    <cellStyle name="Normal 7 6 2" xfId="7271" xr:uid="{00000000-0005-0000-0000-0000AF210000}"/>
    <cellStyle name="Normal 7 6 3" xfId="7272" xr:uid="{00000000-0005-0000-0000-0000B0210000}"/>
    <cellStyle name="Normal 7 7" xfId="7273" xr:uid="{00000000-0005-0000-0000-0000B1210000}"/>
    <cellStyle name="Normal 7 7 2" xfId="7274" xr:uid="{00000000-0005-0000-0000-0000B2210000}"/>
    <cellStyle name="Normal 7 7 3" xfId="7275" xr:uid="{00000000-0005-0000-0000-0000B3210000}"/>
    <cellStyle name="Normal 7 8" xfId="7276" xr:uid="{00000000-0005-0000-0000-0000B4210000}"/>
    <cellStyle name="Normal 7 8 2" xfId="7277" xr:uid="{00000000-0005-0000-0000-0000B5210000}"/>
    <cellStyle name="Normal 7 8 3" xfId="7278" xr:uid="{00000000-0005-0000-0000-0000B6210000}"/>
    <cellStyle name="Normal 7 9" xfId="7279" xr:uid="{00000000-0005-0000-0000-0000B7210000}"/>
    <cellStyle name="Normal 7 9 2" xfId="7280" xr:uid="{00000000-0005-0000-0000-0000B8210000}"/>
    <cellStyle name="Normal 7 9 3" xfId="7281" xr:uid="{00000000-0005-0000-0000-0000B9210000}"/>
    <cellStyle name="Normal 8" xfId="63" xr:uid="{00000000-0005-0000-0000-0000BA210000}"/>
    <cellStyle name="Normal 8 2" xfId="7282" xr:uid="{00000000-0005-0000-0000-0000BB210000}"/>
    <cellStyle name="Normal 8 2 2" xfId="7283" xr:uid="{00000000-0005-0000-0000-0000BC210000}"/>
    <cellStyle name="Normal 8 2 2 2" xfId="8584" xr:uid="{00000000-0005-0000-0000-0000BD210000}"/>
    <cellStyle name="Normal 8 2 2 2 2" xfId="11033" xr:uid="{00000000-0005-0000-0000-0000BE210000}"/>
    <cellStyle name="Normal 8 2 2 3" xfId="11034" xr:uid="{00000000-0005-0000-0000-0000BF210000}"/>
    <cellStyle name="Normal 8 2 3" xfId="7284" xr:uid="{00000000-0005-0000-0000-0000C0210000}"/>
    <cellStyle name="Normal 8 2 3 2" xfId="8585" xr:uid="{00000000-0005-0000-0000-0000C1210000}"/>
    <cellStyle name="Normal 8 2 3 2 2" xfId="11035" xr:uid="{00000000-0005-0000-0000-0000C2210000}"/>
    <cellStyle name="Normal 8 2 3 3" xfId="11036" xr:uid="{00000000-0005-0000-0000-0000C3210000}"/>
    <cellStyle name="Normal 8 2 4" xfId="8583" xr:uid="{00000000-0005-0000-0000-0000C4210000}"/>
    <cellStyle name="Normal 8 2 4 2" xfId="11037" xr:uid="{00000000-0005-0000-0000-0000C5210000}"/>
    <cellStyle name="Normal 8 2 5" xfId="11038" xr:uid="{00000000-0005-0000-0000-0000C6210000}"/>
    <cellStyle name="Normal 8 3" xfId="7285" xr:uid="{00000000-0005-0000-0000-0000C7210000}"/>
    <cellStyle name="Normal 8 3 2" xfId="7286" xr:uid="{00000000-0005-0000-0000-0000C8210000}"/>
    <cellStyle name="Normal 8 3 2 2" xfId="8587" xr:uid="{00000000-0005-0000-0000-0000C9210000}"/>
    <cellStyle name="Normal 8 3 2 2 2" xfId="11039" xr:uid="{00000000-0005-0000-0000-0000CA210000}"/>
    <cellStyle name="Normal 8 3 2 3" xfId="11040" xr:uid="{00000000-0005-0000-0000-0000CB210000}"/>
    <cellStyle name="Normal 8 3 3" xfId="7287" xr:uid="{00000000-0005-0000-0000-0000CC210000}"/>
    <cellStyle name="Normal 8 3 3 2" xfId="8588" xr:uid="{00000000-0005-0000-0000-0000CD210000}"/>
    <cellStyle name="Normal 8 3 3 2 2" xfId="11041" xr:uid="{00000000-0005-0000-0000-0000CE210000}"/>
    <cellStyle name="Normal 8 3 3 3" xfId="11042" xr:uid="{00000000-0005-0000-0000-0000CF210000}"/>
    <cellStyle name="Normal 8 3 4" xfId="8586" xr:uid="{00000000-0005-0000-0000-0000D0210000}"/>
    <cellStyle name="Normal 8 3 4 2" xfId="11043" xr:uid="{00000000-0005-0000-0000-0000D1210000}"/>
    <cellStyle name="Normal 8 3 5" xfId="11044" xr:uid="{00000000-0005-0000-0000-0000D2210000}"/>
    <cellStyle name="Normal 8 4" xfId="7621" xr:uid="{00000000-0005-0000-0000-0000D3210000}"/>
    <cellStyle name="Normal 8 4 2" xfId="11045" xr:uid="{00000000-0005-0000-0000-0000D4210000}"/>
    <cellStyle name="Normal 8 5" xfId="11046" xr:uid="{00000000-0005-0000-0000-0000D5210000}"/>
    <cellStyle name="Normal 9" xfId="64" xr:uid="{00000000-0005-0000-0000-0000D6210000}"/>
    <cellStyle name="Normal 9 2" xfId="7622" xr:uid="{00000000-0005-0000-0000-0000D7210000}"/>
    <cellStyle name="Normal 9 2 2" xfId="11047" xr:uid="{00000000-0005-0000-0000-0000D8210000}"/>
    <cellStyle name="Normal_Custom Lighting TRC Worksheet 2" xfId="11088" xr:uid="{73E17FFC-BC54-4DAF-B8EB-529AC90BAE7C}"/>
    <cellStyle name="Normal_Incent" xfId="11092" xr:uid="{DC49F22B-32AD-486E-9407-CA1936178869}"/>
    <cellStyle name="Normal_NR DSM Summary 2-22-06B" xfId="11089" xr:uid="{49C2A082-E368-44DA-A4C1-C5BACFAA9239}"/>
    <cellStyle name="Normal_TRC" xfId="11090" xr:uid="{593F093D-52EF-41F0-AB98-06C14B958866}"/>
    <cellStyle name="Normal_TRC_1" xfId="11091" xr:uid="{332268EB-BB58-431D-A2F4-980BD1680C93}"/>
    <cellStyle name="Note 10" xfId="7288" xr:uid="{00000000-0005-0000-0000-0000D9210000}"/>
    <cellStyle name="Note 10 10" xfId="8589" xr:uid="{00000000-0005-0000-0000-0000DA210000}"/>
    <cellStyle name="Note 10 10 2" xfId="8590" xr:uid="{00000000-0005-0000-0000-0000DB210000}"/>
    <cellStyle name="Note 10 10 3" xfId="8591" xr:uid="{00000000-0005-0000-0000-0000DC210000}"/>
    <cellStyle name="Note 10 2" xfId="7289" xr:uid="{00000000-0005-0000-0000-0000DD210000}"/>
    <cellStyle name="Note 10 2 2" xfId="8592" xr:uid="{00000000-0005-0000-0000-0000DE210000}"/>
    <cellStyle name="Note 10 2 2 2" xfId="8593" xr:uid="{00000000-0005-0000-0000-0000DF210000}"/>
    <cellStyle name="Note 10 2 2 3" xfId="8594" xr:uid="{00000000-0005-0000-0000-0000E0210000}"/>
    <cellStyle name="Note 10 2 3" xfId="8595" xr:uid="{00000000-0005-0000-0000-0000E1210000}"/>
    <cellStyle name="Note 10 2 3 2" xfId="8596" xr:uid="{00000000-0005-0000-0000-0000E2210000}"/>
    <cellStyle name="Note 10 2 3 3" xfId="8597" xr:uid="{00000000-0005-0000-0000-0000E3210000}"/>
    <cellStyle name="Note 10 2 4" xfId="8598" xr:uid="{00000000-0005-0000-0000-0000E4210000}"/>
    <cellStyle name="Note 10 2 4 2" xfId="8599" xr:uid="{00000000-0005-0000-0000-0000E5210000}"/>
    <cellStyle name="Note 10 2 4 3" xfId="8600" xr:uid="{00000000-0005-0000-0000-0000E6210000}"/>
    <cellStyle name="Note 10 2 5" xfId="8601" xr:uid="{00000000-0005-0000-0000-0000E7210000}"/>
    <cellStyle name="Note 10 2 5 2" xfId="8602" xr:uid="{00000000-0005-0000-0000-0000E8210000}"/>
    <cellStyle name="Note 10 2 5 3" xfId="8603" xr:uid="{00000000-0005-0000-0000-0000E9210000}"/>
    <cellStyle name="Note 10 2 6" xfId="8604" xr:uid="{00000000-0005-0000-0000-0000EA210000}"/>
    <cellStyle name="Note 10 2 6 2" xfId="8605" xr:uid="{00000000-0005-0000-0000-0000EB210000}"/>
    <cellStyle name="Note 10 2 6 3" xfId="8606" xr:uid="{00000000-0005-0000-0000-0000EC210000}"/>
    <cellStyle name="Note 10 2 7" xfId="8607" xr:uid="{00000000-0005-0000-0000-0000ED210000}"/>
    <cellStyle name="Note 10 2 7 2" xfId="8608" xr:uid="{00000000-0005-0000-0000-0000EE210000}"/>
    <cellStyle name="Note 10 2 7 3" xfId="8609" xr:uid="{00000000-0005-0000-0000-0000EF210000}"/>
    <cellStyle name="Note 10 2 8" xfId="8610" xr:uid="{00000000-0005-0000-0000-0000F0210000}"/>
    <cellStyle name="Note 10 2 8 2" xfId="8611" xr:uid="{00000000-0005-0000-0000-0000F1210000}"/>
    <cellStyle name="Note 10 2 8 3" xfId="8612" xr:uid="{00000000-0005-0000-0000-0000F2210000}"/>
    <cellStyle name="Note 10 3" xfId="7290" xr:uid="{00000000-0005-0000-0000-0000F3210000}"/>
    <cellStyle name="Note 10 3 2" xfId="8613" xr:uid="{00000000-0005-0000-0000-0000F4210000}"/>
    <cellStyle name="Note 10 3 2 2" xfId="8614" xr:uid="{00000000-0005-0000-0000-0000F5210000}"/>
    <cellStyle name="Note 10 3 2 3" xfId="8615" xr:uid="{00000000-0005-0000-0000-0000F6210000}"/>
    <cellStyle name="Note 10 3 3" xfId="8616" xr:uid="{00000000-0005-0000-0000-0000F7210000}"/>
    <cellStyle name="Note 10 3 3 2" xfId="8617" xr:uid="{00000000-0005-0000-0000-0000F8210000}"/>
    <cellStyle name="Note 10 3 3 3" xfId="8618" xr:uid="{00000000-0005-0000-0000-0000F9210000}"/>
    <cellStyle name="Note 10 3 4" xfId="8619" xr:uid="{00000000-0005-0000-0000-0000FA210000}"/>
    <cellStyle name="Note 10 3 4 2" xfId="8620" xr:uid="{00000000-0005-0000-0000-0000FB210000}"/>
    <cellStyle name="Note 10 3 4 3" xfId="8621" xr:uid="{00000000-0005-0000-0000-0000FC210000}"/>
    <cellStyle name="Note 10 3 5" xfId="8622" xr:uid="{00000000-0005-0000-0000-0000FD210000}"/>
    <cellStyle name="Note 10 3 5 2" xfId="8623" xr:uid="{00000000-0005-0000-0000-0000FE210000}"/>
    <cellStyle name="Note 10 3 5 3" xfId="8624" xr:uid="{00000000-0005-0000-0000-0000FF210000}"/>
    <cellStyle name="Note 10 3 6" xfId="8625" xr:uid="{00000000-0005-0000-0000-000000220000}"/>
    <cellStyle name="Note 10 3 6 2" xfId="8626" xr:uid="{00000000-0005-0000-0000-000001220000}"/>
    <cellStyle name="Note 10 3 6 3" xfId="8627" xr:uid="{00000000-0005-0000-0000-000002220000}"/>
    <cellStyle name="Note 10 3 7" xfId="8628" xr:uid="{00000000-0005-0000-0000-000003220000}"/>
    <cellStyle name="Note 10 3 7 2" xfId="8629" xr:uid="{00000000-0005-0000-0000-000004220000}"/>
    <cellStyle name="Note 10 3 7 3" xfId="8630" xr:uid="{00000000-0005-0000-0000-000005220000}"/>
    <cellStyle name="Note 10 3 8" xfId="8631" xr:uid="{00000000-0005-0000-0000-000006220000}"/>
    <cellStyle name="Note 10 3 8 2" xfId="8632" xr:uid="{00000000-0005-0000-0000-000007220000}"/>
    <cellStyle name="Note 10 3 8 3" xfId="8633" xr:uid="{00000000-0005-0000-0000-000008220000}"/>
    <cellStyle name="Note 10 4" xfId="8634" xr:uid="{00000000-0005-0000-0000-000009220000}"/>
    <cellStyle name="Note 10 4 2" xfId="8635" xr:uid="{00000000-0005-0000-0000-00000A220000}"/>
    <cellStyle name="Note 10 4 3" xfId="8636" xr:uid="{00000000-0005-0000-0000-00000B220000}"/>
    <cellStyle name="Note 10 5" xfId="8637" xr:uid="{00000000-0005-0000-0000-00000C220000}"/>
    <cellStyle name="Note 10 5 2" xfId="8638" xr:uid="{00000000-0005-0000-0000-00000D220000}"/>
    <cellStyle name="Note 10 5 3" xfId="8639" xr:uid="{00000000-0005-0000-0000-00000E220000}"/>
    <cellStyle name="Note 10 6" xfId="8640" xr:uid="{00000000-0005-0000-0000-00000F220000}"/>
    <cellStyle name="Note 10 6 2" xfId="8641" xr:uid="{00000000-0005-0000-0000-000010220000}"/>
    <cellStyle name="Note 10 6 3" xfId="8642" xr:uid="{00000000-0005-0000-0000-000011220000}"/>
    <cellStyle name="Note 10 7" xfId="8643" xr:uid="{00000000-0005-0000-0000-000012220000}"/>
    <cellStyle name="Note 10 7 2" xfId="8644" xr:uid="{00000000-0005-0000-0000-000013220000}"/>
    <cellStyle name="Note 10 7 3" xfId="8645" xr:uid="{00000000-0005-0000-0000-000014220000}"/>
    <cellStyle name="Note 10 8" xfId="8646" xr:uid="{00000000-0005-0000-0000-000015220000}"/>
    <cellStyle name="Note 10 8 2" xfId="8647" xr:uid="{00000000-0005-0000-0000-000016220000}"/>
    <cellStyle name="Note 10 8 3" xfId="8648" xr:uid="{00000000-0005-0000-0000-000017220000}"/>
    <cellStyle name="Note 10 9" xfId="8649" xr:uid="{00000000-0005-0000-0000-000018220000}"/>
    <cellStyle name="Note 10 9 2" xfId="8650" xr:uid="{00000000-0005-0000-0000-000019220000}"/>
    <cellStyle name="Note 10 9 3" xfId="8651" xr:uid="{00000000-0005-0000-0000-00001A220000}"/>
    <cellStyle name="Note 11" xfId="7291" xr:uid="{00000000-0005-0000-0000-00001B220000}"/>
    <cellStyle name="Note 11 10" xfId="8652" xr:uid="{00000000-0005-0000-0000-00001C220000}"/>
    <cellStyle name="Note 11 10 2" xfId="8653" xr:uid="{00000000-0005-0000-0000-00001D220000}"/>
    <cellStyle name="Note 11 10 3" xfId="8654" xr:uid="{00000000-0005-0000-0000-00001E220000}"/>
    <cellStyle name="Note 11 2" xfId="7292" xr:uid="{00000000-0005-0000-0000-00001F220000}"/>
    <cellStyle name="Note 11 2 2" xfId="8655" xr:uid="{00000000-0005-0000-0000-000020220000}"/>
    <cellStyle name="Note 11 2 2 2" xfId="8656" xr:uid="{00000000-0005-0000-0000-000021220000}"/>
    <cellStyle name="Note 11 2 2 3" xfId="8657" xr:uid="{00000000-0005-0000-0000-000022220000}"/>
    <cellStyle name="Note 11 2 3" xfId="8658" xr:uid="{00000000-0005-0000-0000-000023220000}"/>
    <cellStyle name="Note 11 2 3 2" xfId="8659" xr:uid="{00000000-0005-0000-0000-000024220000}"/>
    <cellStyle name="Note 11 2 3 3" xfId="8660" xr:uid="{00000000-0005-0000-0000-000025220000}"/>
    <cellStyle name="Note 11 2 4" xfId="8661" xr:uid="{00000000-0005-0000-0000-000026220000}"/>
    <cellStyle name="Note 11 2 4 2" xfId="8662" xr:uid="{00000000-0005-0000-0000-000027220000}"/>
    <cellStyle name="Note 11 2 4 3" xfId="8663" xr:uid="{00000000-0005-0000-0000-000028220000}"/>
    <cellStyle name="Note 11 2 5" xfId="8664" xr:uid="{00000000-0005-0000-0000-000029220000}"/>
    <cellStyle name="Note 11 2 5 2" xfId="8665" xr:uid="{00000000-0005-0000-0000-00002A220000}"/>
    <cellStyle name="Note 11 2 5 3" xfId="8666" xr:uid="{00000000-0005-0000-0000-00002B220000}"/>
    <cellStyle name="Note 11 2 6" xfId="8667" xr:uid="{00000000-0005-0000-0000-00002C220000}"/>
    <cellStyle name="Note 11 2 6 2" xfId="8668" xr:uid="{00000000-0005-0000-0000-00002D220000}"/>
    <cellStyle name="Note 11 2 6 3" xfId="8669" xr:uid="{00000000-0005-0000-0000-00002E220000}"/>
    <cellStyle name="Note 11 2 7" xfId="8670" xr:uid="{00000000-0005-0000-0000-00002F220000}"/>
    <cellStyle name="Note 11 2 7 2" xfId="8671" xr:uid="{00000000-0005-0000-0000-000030220000}"/>
    <cellStyle name="Note 11 2 7 3" xfId="8672" xr:uid="{00000000-0005-0000-0000-000031220000}"/>
    <cellStyle name="Note 11 2 8" xfId="8673" xr:uid="{00000000-0005-0000-0000-000032220000}"/>
    <cellStyle name="Note 11 2 8 2" xfId="8674" xr:uid="{00000000-0005-0000-0000-000033220000}"/>
    <cellStyle name="Note 11 2 8 3" xfId="8675" xr:uid="{00000000-0005-0000-0000-000034220000}"/>
    <cellStyle name="Note 11 3" xfId="7293" xr:uid="{00000000-0005-0000-0000-000035220000}"/>
    <cellStyle name="Note 11 3 2" xfId="8676" xr:uid="{00000000-0005-0000-0000-000036220000}"/>
    <cellStyle name="Note 11 3 2 2" xfId="8677" xr:uid="{00000000-0005-0000-0000-000037220000}"/>
    <cellStyle name="Note 11 3 2 3" xfId="8678" xr:uid="{00000000-0005-0000-0000-000038220000}"/>
    <cellStyle name="Note 11 3 3" xfId="8679" xr:uid="{00000000-0005-0000-0000-000039220000}"/>
    <cellStyle name="Note 11 3 3 2" xfId="8680" xr:uid="{00000000-0005-0000-0000-00003A220000}"/>
    <cellStyle name="Note 11 3 3 3" xfId="8681" xr:uid="{00000000-0005-0000-0000-00003B220000}"/>
    <cellStyle name="Note 11 3 4" xfId="8682" xr:uid="{00000000-0005-0000-0000-00003C220000}"/>
    <cellStyle name="Note 11 3 4 2" xfId="8683" xr:uid="{00000000-0005-0000-0000-00003D220000}"/>
    <cellStyle name="Note 11 3 4 3" xfId="8684" xr:uid="{00000000-0005-0000-0000-00003E220000}"/>
    <cellStyle name="Note 11 3 5" xfId="8685" xr:uid="{00000000-0005-0000-0000-00003F220000}"/>
    <cellStyle name="Note 11 3 5 2" xfId="8686" xr:uid="{00000000-0005-0000-0000-000040220000}"/>
    <cellStyle name="Note 11 3 5 3" xfId="8687" xr:uid="{00000000-0005-0000-0000-000041220000}"/>
    <cellStyle name="Note 11 3 6" xfId="8688" xr:uid="{00000000-0005-0000-0000-000042220000}"/>
    <cellStyle name="Note 11 3 6 2" xfId="8689" xr:uid="{00000000-0005-0000-0000-000043220000}"/>
    <cellStyle name="Note 11 3 6 3" xfId="8690" xr:uid="{00000000-0005-0000-0000-000044220000}"/>
    <cellStyle name="Note 11 3 7" xfId="8691" xr:uid="{00000000-0005-0000-0000-000045220000}"/>
    <cellStyle name="Note 11 3 7 2" xfId="8692" xr:uid="{00000000-0005-0000-0000-000046220000}"/>
    <cellStyle name="Note 11 3 7 3" xfId="8693" xr:uid="{00000000-0005-0000-0000-000047220000}"/>
    <cellStyle name="Note 11 3 8" xfId="8694" xr:uid="{00000000-0005-0000-0000-000048220000}"/>
    <cellStyle name="Note 11 3 8 2" xfId="8695" xr:uid="{00000000-0005-0000-0000-000049220000}"/>
    <cellStyle name="Note 11 3 8 3" xfId="8696" xr:uid="{00000000-0005-0000-0000-00004A220000}"/>
    <cellStyle name="Note 11 4" xfId="8697" xr:uid="{00000000-0005-0000-0000-00004B220000}"/>
    <cellStyle name="Note 11 4 2" xfId="8698" xr:uid="{00000000-0005-0000-0000-00004C220000}"/>
    <cellStyle name="Note 11 4 3" xfId="8699" xr:uid="{00000000-0005-0000-0000-00004D220000}"/>
    <cellStyle name="Note 11 5" xfId="8700" xr:uid="{00000000-0005-0000-0000-00004E220000}"/>
    <cellStyle name="Note 11 5 2" xfId="8701" xr:uid="{00000000-0005-0000-0000-00004F220000}"/>
    <cellStyle name="Note 11 5 3" xfId="8702" xr:uid="{00000000-0005-0000-0000-000050220000}"/>
    <cellStyle name="Note 11 6" xfId="8703" xr:uid="{00000000-0005-0000-0000-000051220000}"/>
    <cellStyle name="Note 11 6 2" xfId="8704" xr:uid="{00000000-0005-0000-0000-000052220000}"/>
    <cellStyle name="Note 11 6 3" xfId="8705" xr:uid="{00000000-0005-0000-0000-000053220000}"/>
    <cellStyle name="Note 11 7" xfId="8706" xr:uid="{00000000-0005-0000-0000-000054220000}"/>
    <cellStyle name="Note 11 7 2" xfId="8707" xr:uid="{00000000-0005-0000-0000-000055220000}"/>
    <cellStyle name="Note 11 7 3" xfId="8708" xr:uid="{00000000-0005-0000-0000-000056220000}"/>
    <cellStyle name="Note 11 8" xfId="8709" xr:uid="{00000000-0005-0000-0000-000057220000}"/>
    <cellStyle name="Note 11 8 2" xfId="8710" xr:uid="{00000000-0005-0000-0000-000058220000}"/>
    <cellStyle name="Note 11 8 3" xfId="8711" xr:uid="{00000000-0005-0000-0000-000059220000}"/>
    <cellStyle name="Note 11 9" xfId="8712" xr:uid="{00000000-0005-0000-0000-00005A220000}"/>
    <cellStyle name="Note 11 9 2" xfId="8713" xr:uid="{00000000-0005-0000-0000-00005B220000}"/>
    <cellStyle name="Note 11 9 3" xfId="8714" xr:uid="{00000000-0005-0000-0000-00005C220000}"/>
    <cellStyle name="Note 12" xfId="7294" xr:uid="{00000000-0005-0000-0000-00005D220000}"/>
    <cellStyle name="Note 12 10" xfId="8715" xr:uid="{00000000-0005-0000-0000-00005E220000}"/>
    <cellStyle name="Note 12 10 2" xfId="8716" xr:uid="{00000000-0005-0000-0000-00005F220000}"/>
    <cellStyle name="Note 12 10 3" xfId="8717" xr:uid="{00000000-0005-0000-0000-000060220000}"/>
    <cellStyle name="Note 12 2" xfId="7295" xr:uid="{00000000-0005-0000-0000-000061220000}"/>
    <cellStyle name="Note 12 2 2" xfId="8718" xr:uid="{00000000-0005-0000-0000-000062220000}"/>
    <cellStyle name="Note 12 2 2 2" xfId="8719" xr:uid="{00000000-0005-0000-0000-000063220000}"/>
    <cellStyle name="Note 12 2 2 3" xfId="8720" xr:uid="{00000000-0005-0000-0000-000064220000}"/>
    <cellStyle name="Note 12 2 3" xfId="8721" xr:uid="{00000000-0005-0000-0000-000065220000}"/>
    <cellStyle name="Note 12 2 3 2" xfId="8722" xr:uid="{00000000-0005-0000-0000-000066220000}"/>
    <cellStyle name="Note 12 2 3 3" xfId="8723" xr:uid="{00000000-0005-0000-0000-000067220000}"/>
    <cellStyle name="Note 12 2 4" xfId="8724" xr:uid="{00000000-0005-0000-0000-000068220000}"/>
    <cellStyle name="Note 12 2 4 2" xfId="8725" xr:uid="{00000000-0005-0000-0000-000069220000}"/>
    <cellStyle name="Note 12 2 4 3" xfId="8726" xr:uid="{00000000-0005-0000-0000-00006A220000}"/>
    <cellStyle name="Note 12 2 5" xfId="8727" xr:uid="{00000000-0005-0000-0000-00006B220000}"/>
    <cellStyle name="Note 12 2 5 2" xfId="8728" xr:uid="{00000000-0005-0000-0000-00006C220000}"/>
    <cellStyle name="Note 12 2 5 3" xfId="8729" xr:uid="{00000000-0005-0000-0000-00006D220000}"/>
    <cellStyle name="Note 12 2 6" xfId="8730" xr:uid="{00000000-0005-0000-0000-00006E220000}"/>
    <cellStyle name="Note 12 2 6 2" xfId="8731" xr:uid="{00000000-0005-0000-0000-00006F220000}"/>
    <cellStyle name="Note 12 2 6 3" xfId="8732" xr:uid="{00000000-0005-0000-0000-000070220000}"/>
    <cellStyle name="Note 12 2 7" xfId="8733" xr:uid="{00000000-0005-0000-0000-000071220000}"/>
    <cellStyle name="Note 12 2 7 2" xfId="8734" xr:uid="{00000000-0005-0000-0000-000072220000}"/>
    <cellStyle name="Note 12 2 7 3" xfId="8735" xr:uid="{00000000-0005-0000-0000-000073220000}"/>
    <cellStyle name="Note 12 2 8" xfId="8736" xr:uid="{00000000-0005-0000-0000-000074220000}"/>
    <cellStyle name="Note 12 2 8 2" xfId="8737" xr:uid="{00000000-0005-0000-0000-000075220000}"/>
    <cellStyle name="Note 12 2 8 3" xfId="8738" xr:uid="{00000000-0005-0000-0000-000076220000}"/>
    <cellStyle name="Note 12 3" xfId="7296" xr:uid="{00000000-0005-0000-0000-000077220000}"/>
    <cellStyle name="Note 12 3 2" xfId="8739" xr:uid="{00000000-0005-0000-0000-000078220000}"/>
    <cellStyle name="Note 12 3 2 2" xfId="8740" xr:uid="{00000000-0005-0000-0000-000079220000}"/>
    <cellStyle name="Note 12 3 2 3" xfId="8741" xr:uid="{00000000-0005-0000-0000-00007A220000}"/>
    <cellStyle name="Note 12 3 3" xfId="8742" xr:uid="{00000000-0005-0000-0000-00007B220000}"/>
    <cellStyle name="Note 12 3 3 2" xfId="8743" xr:uid="{00000000-0005-0000-0000-00007C220000}"/>
    <cellStyle name="Note 12 3 3 3" xfId="8744" xr:uid="{00000000-0005-0000-0000-00007D220000}"/>
    <cellStyle name="Note 12 3 4" xfId="8745" xr:uid="{00000000-0005-0000-0000-00007E220000}"/>
    <cellStyle name="Note 12 3 4 2" xfId="8746" xr:uid="{00000000-0005-0000-0000-00007F220000}"/>
    <cellStyle name="Note 12 3 4 3" xfId="8747" xr:uid="{00000000-0005-0000-0000-000080220000}"/>
    <cellStyle name="Note 12 3 5" xfId="8748" xr:uid="{00000000-0005-0000-0000-000081220000}"/>
    <cellStyle name="Note 12 3 5 2" xfId="8749" xr:uid="{00000000-0005-0000-0000-000082220000}"/>
    <cellStyle name="Note 12 3 5 3" xfId="8750" xr:uid="{00000000-0005-0000-0000-000083220000}"/>
    <cellStyle name="Note 12 3 6" xfId="8751" xr:uid="{00000000-0005-0000-0000-000084220000}"/>
    <cellStyle name="Note 12 3 6 2" xfId="8752" xr:uid="{00000000-0005-0000-0000-000085220000}"/>
    <cellStyle name="Note 12 3 6 3" xfId="8753" xr:uid="{00000000-0005-0000-0000-000086220000}"/>
    <cellStyle name="Note 12 3 7" xfId="8754" xr:uid="{00000000-0005-0000-0000-000087220000}"/>
    <cellStyle name="Note 12 3 7 2" xfId="8755" xr:uid="{00000000-0005-0000-0000-000088220000}"/>
    <cellStyle name="Note 12 3 7 3" xfId="8756" xr:uid="{00000000-0005-0000-0000-000089220000}"/>
    <cellStyle name="Note 12 3 8" xfId="8757" xr:uid="{00000000-0005-0000-0000-00008A220000}"/>
    <cellStyle name="Note 12 3 8 2" xfId="8758" xr:uid="{00000000-0005-0000-0000-00008B220000}"/>
    <cellStyle name="Note 12 3 8 3" xfId="8759" xr:uid="{00000000-0005-0000-0000-00008C220000}"/>
    <cellStyle name="Note 12 4" xfId="8760" xr:uid="{00000000-0005-0000-0000-00008D220000}"/>
    <cellStyle name="Note 12 4 2" xfId="8761" xr:uid="{00000000-0005-0000-0000-00008E220000}"/>
    <cellStyle name="Note 12 4 3" xfId="8762" xr:uid="{00000000-0005-0000-0000-00008F220000}"/>
    <cellStyle name="Note 12 5" xfId="8763" xr:uid="{00000000-0005-0000-0000-000090220000}"/>
    <cellStyle name="Note 12 5 2" xfId="8764" xr:uid="{00000000-0005-0000-0000-000091220000}"/>
    <cellStyle name="Note 12 5 3" xfId="8765" xr:uid="{00000000-0005-0000-0000-000092220000}"/>
    <cellStyle name="Note 12 6" xfId="8766" xr:uid="{00000000-0005-0000-0000-000093220000}"/>
    <cellStyle name="Note 12 6 2" xfId="8767" xr:uid="{00000000-0005-0000-0000-000094220000}"/>
    <cellStyle name="Note 12 6 3" xfId="8768" xr:uid="{00000000-0005-0000-0000-000095220000}"/>
    <cellStyle name="Note 12 7" xfId="8769" xr:uid="{00000000-0005-0000-0000-000096220000}"/>
    <cellStyle name="Note 12 7 2" xfId="8770" xr:uid="{00000000-0005-0000-0000-000097220000}"/>
    <cellStyle name="Note 12 7 3" xfId="8771" xr:uid="{00000000-0005-0000-0000-000098220000}"/>
    <cellStyle name="Note 12 8" xfId="8772" xr:uid="{00000000-0005-0000-0000-000099220000}"/>
    <cellStyle name="Note 12 8 2" xfId="8773" xr:uid="{00000000-0005-0000-0000-00009A220000}"/>
    <cellStyle name="Note 12 8 3" xfId="8774" xr:uid="{00000000-0005-0000-0000-00009B220000}"/>
    <cellStyle name="Note 12 9" xfId="8775" xr:uid="{00000000-0005-0000-0000-00009C220000}"/>
    <cellStyle name="Note 12 9 2" xfId="8776" xr:uid="{00000000-0005-0000-0000-00009D220000}"/>
    <cellStyle name="Note 12 9 3" xfId="8777" xr:uid="{00000000-0005-0000-0000-00009E220000}"/>
    <cellStyle name="Note 13" xfId="7297" xr:uid="{00000000-0005-0000-0000-00009F220000}"/>
    <cellStyle name="Note 13 10" xfId="8778" xr:uid="{00000000-0005-0000-0000-0000A0220000}"/>
    <cellStyle name="Note 13 10 2" xfId="8779" xr:uid="{00000000-0005-0000-0000-0000A1220000}"/>
    <cellStyle name="Note 13 10 3" xfId="8780" xr:uid="{00000000-0005-0000-0000-0000A2220000}"/>
    <cellStyle name="Note 13 2" xfId="7298" xr:uid="{00000000-0005-0000-0000-0000A3220000}"/>
    <cellStyle name="Note 13 2 2" xfId="8781" xr:uid="{00000000-0005-0000-0000-0000A4220000}"/>
    <cellStyle name="Note 13 2 2 2" xfId="8782" xr:uid="{00000000-0005-0000-0000-0000A5220000}"/>
    <cellStyle name="Note 13 2 2 3" xfId="8783" xr:uid="{00000000-0005-0000-0000-0000A6220000}"/>
    <cellStyle name="Note 13 2 3" xfId="8784" xr:uid="{00000000-0005-0000-0000-0000A7220000}"/>
    <cellStyle name="Note 13 2 3 2" xfId="8785" xr:uid="{00000000-0005-0000-0000-0000A8220000}"/>
    <cellStyle name="Note 13 2 3 3" xfId="8786" xr:uid="{00000000-0005-0000-0000-0000A9220000}"/>
    <cellStyle name="Note 13 2 4" xfId="8787" xr:uid="{00000000-0005-0000-0000-0000AA220000}"/>
    <cellStyle name="Note 13 2 4 2" xfId="8788" xr:uid="{00000000-0005-0000-0000-0000AB220000}"/>
    <cellStyle name="Note 13 2 4 3" xfId="8789" xr:uid="{00000000-0005-0000-0000-0000AC220000}"/>
    <cellStyle name="Note 13 2 5" xfId="8790" xr:uid="{00000000-0005-0000-0000-0000AD220000}"/>
    <cellStyle name="Note 13 2 5 2" xfId="8791" xr:uid="{00000000-0005-0000-0000-0000AE220000}"/>
    <cellStyle name="Note 13 2 5 3" xfId="8792" xr:uid="{00000000-0005-0000-0000-0000AF220000}"/>
    <cellStyle name="Note 13 2 6" xfId="8793" xr:uid="{00000000-0005-0000-0000-0000B0220000}"/>
    <cellStyle name="Note 13 2 6 2" xfId="8794" xr:uid="{00000000-0005-0000-0000-0000B1220000}"/>
    <cellStyle name="Note 13 2 6 3" xfId="8795" xr:uid="{00000000-0005-0000-0000-0000B2220000}"/>
    <cellStyle name="Note 13 2 7" xfId="8796" xr:uid="{00000000-0005-0000-0000-0000B3220000}"/>
    <cellStyle name="Note 13 2 7 2" xfId="8797" xr:uid="{00000000-0005-0000-0000-0000B4220000}"/>
    <cellStyle name="Note 13 2 7 3" xfId="8798" xr:uid="{00000000-0005-0000-0000-0000B5220000}"/>
    <cellStyle name="Note 13 2 8" xfId="8799" xr:uid="{00000000-0005-0000-0000-0000B6220000}"/>
    <cellStyle name="Note 13 2 8 2" xfId="8800" xr:uid="{00000000-0005-0000-0000-0000B7220000}"/>
    <cellStyle name="Note 13 2 8 3" xfId="8801" xr:uid="{00000000-0005-0000-0000-0000B8220000}"/>
    <cellStyle name="Note 13 3" xfId="7299" xr:uid="{00000000-0005-0000-0000-0000B9220000}"/>
    <cellStyle name="Note 13 3 2" xfId="8802" xr:uid="{00000000-0005-0000-0000-0000BA220000}"/>
    <cellStyle name="Note 13 3 2 2" xfId="8803" xr:uid="{00000000-0005-0000-0000-0000BB220000}"/>
    <cellStyle name="Note 13 3 2 3" xfId="8804" xr:uid="{00000000-0005-0000-0000-0000BC220000}"/>
    <cellStyle name="Note 13 3 3" xfId="8805" xr:uid="{00000000-0005-0000-0000-0000BD220000}"/>
    <cellStyle name="Note 13 3 3 2" xfId="8806" xr:uid="{00000000-0005-0000-0000-0000BE220000}"/>
    <cellStyle name="Note 13 3 3 3" xfId="8807" xr:uid="{00000000-0005-0000-0000-0000BF220000}"/>
    <cellStyle name="Note 13 3 4" xfId="8808" xr:uid="{00000000-0005-0000-0000-0000C0220000}"/>
    <cellStyle name="Note 13 3 4 2" xfId="8809" xr:uid="{00000000-0005-0000-0000-0000C1220000}"/>
    <cellStyle name="Note 13 3 4 3" xfId="8810" xr:uid="{00000000-0005-0000-0000-0000C2220000}"/>
    <cellStyle name="Note 13 3 5" xfId="8811" xr:uid="{00000000-0005-0000-0000-0000C3220000}"/>
    <cellStyle name="Note 13 3 5 2" xfId="8812" xr:uid="{00000000-0005-0000-0000-0000C4220000}"/>
    <cellStyle name="Note 13 3 5 3" xfId="8813" xr:uid="{00000000-0005-0000-0000-0000C5220000}"/>
    <cellStyle name="Note 13 3 6" xfId="8814" xr:uid="{00000000-0005-0000-0000-0000C6220000}"/>
    <cellStyle name="Note 13 3 6 2" xfId="8815" xr:uid="{00000000-0005-0000-0000-0000C7220000}"/>
    <cellStyle name="Note 13 3 6 3" xfId="8816" xr:uid="{00000000-0005-0000-0000-0000C8220000}"/>
    <cellStyle name="Note 13 3 7" xfId="8817" xr:uid="{00000000-0005-0000-0000-0000C9220000}"/>
    <cellStyle name="Note 13 3 7 2" xfId="8818" xr:uid="{00000000-0005-0000-0000-0000CA220000}"/>
    <cellStyle name="Note 13 3 7 3" xfId="8819" xr:uid="{00000000-0005-0000-0000-0000CB220000}"/>
    <cellStyle name="Note 13 3 8" xfId="8820" xr:uid="{00000000-0005-0000-0000-0000CC220000}"/>
    <cellStyle name="Note 13 3 8 2" xfId="8821" xr:uid="{00000000-0005-0000-0000-0000CD220000}"/>
    <cellStyle name="Note 13 3 8 3" xfId="8822" xr:uid="{00000000-0005-0000-0000-0000CE220000}"/>
    <cellStyle name="Note 13 4" xfId="8823" xr:uid="{00000000-0005-0000-0000-0000CF220000}"/>
    <cellStyle name="Note 13 4 2" xfId="8824" xr:uid="{00000000-0005-0000-0000-0000D0220000}"/>
    <cellStyle name="Note 13 4 3" xfId="8825" xr:uid="{00000000-0005-0000-0000-0000D1220000}"/>
    <cellStyle name="Note 13 5" xfId="8826" xr:uid="{00000000-0005-0000-0000-0000D2220000}"/>
    <cellStyle name="Note 13 5 2" xfId="8827" xr:uid="{00000000-0005-0000-0000-0000D3220000}"/>
    <cellStyle name="Note 13 5 3" xfId="8828" xr:uid="{00000000-0005-0000-0000-0000D4220000}"/>
    <cellStyle name="Note 13 6" xfId="8829" xr:uid="{00000000-0005-0000-0000-0000D5220000}"/>
    <cellStyle name="Note 13 6 2" xfId="8830" xr:uid="{00000000-0005-0000-0000-0000D6220000}"/>
    <cellStyle name="Note 13 6 3" xfId="8831" xr:uid="{00000000-0005-0000-0000-0000D7220000}"/>
    <cellStyle name="Note 13 7" xfId="8832" xr:uid="{00000000-0005-0000-0000-0000D8220000}"/>
    <cellStyle name="Note 13 7 2" xfId="8833" xr:uid="{00000000-0005-0000-0000-0000D9220000}"/>
    <cellStyle name="Note 13 7 3" xfId="8834" xr:uid="{00000000-0005-0000-0000-0000DA220000}"/>
    <cellStyle name="Note 13 8" xfId="8835" xr:uid="{00000000-0005-0000-0000-0000DB220000}"/>
    <cellStyle name="Note 13 8 2" xfId="8836" xr:uid="{00000000-0005-0000-0000-0000DC220000}"/>
    <cellStyle name="Note 13 8 3" xfId="8837" xr:uid="{00000000-0005-0000-0000-0000DD220000}"/>
    <cellStyle name="Note 13 9" xfId="8838" xr:uid="{00000000-0005-0000-0000-0000DE220000}"/>
    <cellStyle name="Note 13 9 2" xfId="8839" xr:uid="{00000000-0005-0000-0000-0000DF220000}"/>
    <cellStyle name="Note 13 9 3" xfId="8840" xr:uid="{00000000-0005-0000-0000-0000E0220000}"/>
    <cellStyle name="Note 14" xfId="7300" xr:uid="{00000000-0005-0000-0000-0000E1220000}"/>
    <cellStyle name="Note 14 10" xfId="8841" xr:uid="{00000000-0005-0000-0000-0000E2220000}"/>
    <cellStyle name="Note 14 10 2" xfId="8842" xr:uid="{00000000-0005-0000-0000-0000E3220000}"/>
    <cellStyle name="Note 14 10 3" xfId="8843" xr:uid="{00000000-0005-0000-0000-0000E4220000}"/>
    <cellStyle name="Note 14 2" xfId="7301" xr:uid="{00000000-0005-0000-0000-0000E5220000}"/>
    <cellStyle name="Note 14 2 2" xfId="8844" xr:uid="{00000000-0005-0000-0000-0000E6220000}"/>
    <cellStyle name="Note 14 2 2 2" xfId="8845" xr:uid="{00000000-0005-0000-0000-0000E7220000}"/>
    <cellStyle name="Note 14 2 2 3" xfId="8846" xr:uid="{00000000-0005-0000-0000-0000E8220000}"/>
    <cellStyle name="Note 14 2 3" xfId="8847" xr:uid="{00000000-0005-0000-0000-0000E9220000}"/>
    <cellStyle name="Note 14 2 3 2" xfId="8848" xr:uid="{00000000-0005-0000-0000-0000EA220000}"/>
    <cellStyle name="Note 14 2 3 3" xfId="8849" xr:uid="{00000000-0005-0000-0000-0000EB220000}"/>
    <cellStyle name="Note 14 2 4" xfId="8850" xr:uid="{00000000-0005-0000-0000-0000EC220000}"/>
    <cellStyle name="Note 14 2 4 2" xfId="8851" xr:uid="{00000000-0005-0000-0000-0000ED220000}"/>
    <cellStyle name="Note 14 2 4 3" xfId="8852" xr:uid="{00000000-0005-0000-0000-0000EE220000}"/>
    <cellStyle name="Note 14 2 5" xfId="8853" xr:uid="{00000000-0005-0000-0000-0000EF220000}"/>
    <cellStyle name="Note 14 2 5 2" xfId="8854" xr:uid="{00000000-0005-0000-0000-0000F0220000}"/>
    <cellStyle name="Note 14 2 5 3" xfId="8855" xr:uid="{00000000-0005-0000-0000-0000F1220000}"/>
    <cellStyle name="Note 14 2 6" xfId="8856" xr:uid="{00000000-0005-0000-0000-0000F2220000}"/>
    <cellStyle name="Note 14 2 6 2" xfId="8857" xr:uid="{00000000-0005-0000-0000-0000F3220000}"/>
    <cellStyle name="Note 14 2 6 3" xfId="8858" xr:uid="{00000000-0005-0000-0000-0000F4220000}"/>
    <cellStyle name="Note 14 2 7" xfId="8859" xr:uid="{00000000-0005-0000-0000-0000F5220000}"/>
    <cellStyle name="Note 14 2 7 2" xfId="8860" xr:uid="{00000000-0005-0000-0000-0000F6220000}"/>
    <cellStyle name="Note 14 2 7 3" xfId="8861" xr:uid="{00000000-0005-0000-0000-0000F7220000}"/>
    <cellStyle name="Note 14 2 8" xfId="8862" xr:uid="{00000000-0005-0000-0000-0000F8220000}"/>
    <cellStyle name="Note 14 2 8 2" xfId="8863" xr:uid="{00000000-0005-0000-0000-0000F9220000}"/>
    <cellStyle name="Note 14 2 8 3" xfId="8864" xr:uid="{00000000-0005-0000-0000-0000FA220000}"/>
    <cellStyle name="Note 14 3" xfId="7302" xr:uid="{00000000-0005-0000-0000-0000FB220000}"/>
    <cellStyle name="Note 14 3 2" xfId="8865" xr:uid="{00000000-0005-0000-0000-0000FC220000}"/>
    <cellStyle name="Note 14 3 2 2" xfId="8866" xr:uid="{00000000-0005-0000-0000-0000FD220000}"/>
    <cellStyle name="Note 14 3 2 3" xfId="8867" xr:uid="{00000000-0005-0000-0000-0000FE220000}"/>
    <cellStyle name="Note 14 3 3" xfId="8868" xr:uid="{00000000-0005-0000-0000-0000FF220000}"/>
    <cellStyle name="Note 14 3 3 2" xfId="8869" xr:uid="{00000000-0005-0000-0000-000000230000}"/>
    <cellStyle name="Note 14 3 3 3" xfId="8870" xr:uid="{00000000-0005-0000-0000-000001230000}"/>
    <cellStyle name="Note 14 3 4" xfId="8871" xr:uid="{00000000-0005-0000-0000-000002230000}"/>
    <cellStyle name="Note 14 3 4 2" xfId="8872" xr:uid="{00000000-0005-0000-0000-000003230000}"/>
    <cellStyle name="Note 14 3 4 3" xfId="8873" xr:uid="{00000000-0005-0000-0000-000004230000}"/>
    <cellStyle name="Note 14 3 5" xfId="8874" xr:uid="{00000000-0005-0000-0000-000005230000}"/>
    <cellStyle name="Note 14 3 5 2" xfId="8875" xr:uid="{00000000-0005-0000-0000-000006230000}"/>
    <cellStyle name="Note 14 3 5 3" xfId="8876" xr:uid="{00000000-0005-0000-0000-000007230000}"/>
    <cellStyle name="Note 14 3 6" xfId="8877" xr:uid="{00000000-0005-0000-0000-000008230000}"/>
    <cellStyle name="Note 14 3 6 2" xfId="8878" xr:uid="{00000000-0005-0000-0000-000009230000}"/>
    <cellStyle name="Note 14 3 6 3" xfId="8879" xr:uid="{00000000-0005-0000-0000-00000A230000}"/>
    <cellStyle name="Note 14 3 7" xfId="8880" xr:uid="{00000000-0005-0000-0000-00000B230000}"/>
    <cellStyle name="Note 14 3 7 2" xfId="8881" xr:uid="{00000000-0005-0000-0000-00000C230000}"/>
    <cellStyle name="Note 14 3 7 3" xfId="8882" xr:uid="{00000000-0005-0000-0000-00000D230000}"/>
    <cellStyle name="Note 14 3 8" xfId="8883" xr:uid="{00000000-0005-0000-0000-00000E230000}"/>
    <cellStyle name="Note 14 3 8 2" xfId="8884" xr:uid="{00000000-0005-0000-0000-00000F230000}"/>
    <cellStyle name="Note 14 3 8 3" xfId="8885" xr:uid="{00000000-0005-0000-0000-000010230000}"/>
    <cellStyle name="Note 14 4" xfId="8886" xr:uid="{00000000-0005-0000-0000-000011230000}"/>
    <cellStyle name="Note 14 4 2" xfId="8887" xr:uid="{00000000-0005-0000-0000-000012230000}"/>
    <cellStyle name="Note 14 4 3" xfId="8888" xr:uid="{00000000-0005-0000-0000-000013230000}"/>
    <cellStyle name="Note 14 5" xfId="8889" xr:uid="{00000000-0005-0000-0000-000014230000}"/>
    <cellStyle name="Note 14 5 2" xfId="8890" xr:uid="{00000000-0005-0000-0000-000015230000}"/>
    <cellStyle name="Note 14 5 3" xfId="8891" xr:uid="{00000000-0005-0000-0000-000016230000}"/>
    <cellStyle name="Note 14 6" xfId="8892" xr:uid="{00000000-0005-0000-0000-000017230000}"/>
    <cellStyle name="Note 14 6 2" xfId="8893" xr:uid="{00000000-0005-0000-0000-000018230000}"/>
    <cellStyle name="Note 14 6 3" xfId="8894" xr:uid="{00000000-0005-0000-0000-000019230000}"/>
    <cellStyle name="Note 14 7" xfId="8895" xr:uid="{00000000-0005-0000-0000-00001A230000}"/>
    <cellStyle name="Note 14 7 2" xfId="8896" xr:uid="{00000000-0005-0000-0000-00001B230000}"/>
    <cellStyle name="Note 14 7 3" xfId="8897" xr:uid="{00000000-0005-0000-0000-00001C230000}"/>
    <cellStyle name="Note 14 8" xfId="8898" xr:uid="{00000000-0005-0000-0000-00001D230000}"/>
    <cellStyle name="Note 14 8 2" xfId="8899" xr:uid="{00000000-0005-0000-0000-00001E230000}"/>
    <cellStyle name="Note 14 8 3" xfId="8900" xr:uid="{00000000-0005-0000-0000-00001F230000}"/>
    <cellStyle name="Note 14 9" xfId="8901" xr:uid="{00000000-0005-0000-0000-000020230000}"/>
    <cellStyle name="Note 14 9 2" xfId="8902" xr:uid="{00000000-0005-0000-0000-000021230000}"/>
    <cellStyle name="Note 14 9 3" xfId="8903" xr:uid="{00000000-0005-0000-0000-000022230000}"/>
    <cellStyle name="Note 15" xfId="7303" xr:uid="{00000000-0005-0000-0000-000023230000}"/>
    <cellStyle name="Note 15 10" xfId="8904" xr:uid="{00000000-0005-0000-0000-000024230000}"/>
    <cellStyle name="Note 15 10 2" xfId="8905" xr:uid="{00000000-0005-0000-0000-000025230000}"/>
    <cellStyle name="Note 15 10 3" xfId="8906" xr:uid="{00000000-0005-0000-0000-000026230000}"/>
    <cellStyle name="Note 15 2" xfId="7304" xr:uid="{00000000-0005-0000-0000-000027230000}"/>
    <cellStyle name="Note 15 2 2" xfId="8907" xr:uid="{00000000-0005-0000-0000-000028230000}"/>
    <cellStyle name="Note 15 2 2 2" xfId="8908" xr:uid="{00000000-0005-0000-0000-000029230000}"/>
    <cellStyle name="Note 15 2 2 3" xfId="8909" xr:uid="{00000000-0005-0000-0000-00002A230000}"/>
    <cellStyle name="Note 15 2 3" xfId="8910" xr:uid="{00000000-0005-0000-0000-00002B230000}"/>
    <cellStyle name="Note 15 2 3 2" xfId="8911" xr:uid="{00000000-0005-0000-0000-00002C230000}"/>
    <cellStyle name="Note 15 2 3 3" xfId="8912" xr:uid="{00000000-0005-0000-0000-00002D230000}"/>
    <cellStyle name="Note 15 2 4" xfId="8913" xr:uid="{00000000-0005-0000-0000-00002E230000}"/>
    <cellStyle name="Note 15 2 4 2" xfId="8914" xr:uid="{00000000-0005-0000-0000-00002F230000}"/>
    <cellStyle name="Note 15 2 4 3" xfId="8915" xr:uid="{00000000-0005-0000-0000-000030230000}"/>
    <cellStyle name="Note 15 2 5" xfId="8916" xr:uid="{00000000-0005-0000-0000-000031230000}"/>
    <cellStyle name="Note 15 2 5 2" xfId="8917" xr:uid="{00000000-0005-0000-0000-000032230000}"/>
    <cellStyle name="Note 15 2 5 3" xfId="8918" xr:uid="{00000000-0005-0000-0000-000033230000}"/>
    <cellStyle name="Note 15 2 6" xfId="8919" xr:uid="{00000000-0005-0000-0000-000034230000}"/>
    <cellStyle name="Note 15 2 6 2" xfId="8920" xr:uid="{00000000-0005-0000-0000-000035230000}"/>
    <cellStyle name="Note 15 2 6 3" xfId="8921" xr:uid="{00000000-0005-0000-0000-000036230000}"/>
    <cellStyle name="Note 15 2 7" xfId="8922" xr:uid="{00000000-0005-0000-0000-000037230000}"/>
    <cellStyle name="Note 15 2 7 2" xfId="8923" xr:uid="{00000000-0005-0000-0000-000038230000}"/>
    <cellStyle name="Note 15 2 7 3" xfId="8924" xr:uid="{00000000-0005-0000-0000-000039230000}"/>
    <cellStyle name="Note 15 2 8" xfId="8925" xr:uid="{00000000-0005-0000-0000-00003A230000}"/>
    <cellStyle name="Note 15 2 8 2" xfId="8926" xr:uid="{00000000-0005-0000-0000-00003B230000}"/>
    <cellStyle name="Note 15 2 8 3" xfId="8927" xr:uid="{00000000-0005-0000-0000-00003C230000}"/>
    <cellStyle name="Note 15 3" xfId="7305" xr:uid="{00000000-0005-0000-0000-00003D230000}"/>
    <cellStyle name="Note 15 3 2" xfId="8928" xr:uid="{00000000-0005-0000-0000-00003E230000}"/>
    <cellStyle name="Note 15 3 2 2" xfId="8929" xr:uid="{00000000-0005-0000-0000-00003F230000}"/>
    <cellStyle name="Note 15 3 2 3" xfId="8930" xr:uid="{00000000-0005-0000-0000-000040230000}"/>
    <cellStyle name="Note 15 3 3" xfId="8931" xr:uid="{00000000-0005-0000-0000-000041230000}"/>
    <cellStyle name="Note 15 3 3 2" xfId="8932" xr:uid="{00000000-0005-0000-0000-000042230000}"/>
    <cellStyle name="Note 15 3 3 3" xfId="8933" xr:uid="{00000000-0005-0000-0000-000043230000}"/>
    <cellStyle name="Note 15 3 4" xfId="8934" xr:uid="{00000000-0005-0000-0000-000044230000}"/>
    <cellStyle name="Note 15 3 4 2" xfId="8935" xr:uid="{00000000-0005-0000-0000-000045230000}"/>
    <cellStyle name="Note 15 3 4 3" xfId="8936" xr:uid="{00000000-0005-0000-0000-000046230000}"/>
    <cellStyle name="Note 15 3 5" xfId="8937" xr:uid="{00000000-0005-0000-0000-000047230000}"/>
    <cellStyle name="Note 15 3 5 2" xfId="8938" xr:uid="{00000000-0005-0000-0000-000048230000}"/>
    <cellStyle name="Note 15 3 5 3" xfId="8939" xr:uid="{00000000-0005-0000-0000-000049230000}"/>
    <cellStyle name="Note 15 3 6" xfId="8940" xr:uid="{00000000-0005-0000-0000-00004A230000}"/>
    <cellStyle name="Note 15 3 6 2" xfId="8941" xr:uid="{00000000-0005-0000-0000-00004B230000}"/>
    <cellStyle name="Note 15 3 6 3" xfId="8942" xr:uid="{00000000-0005-0000-0000-00004C230000}"/>
    <cellStyle name="Note 15 3 7" xfId="8943" xr:uid="{00000000-0005-0000-0000-00004D230000}"/>
    <cellStyle name="Note 15 3 7 2" xfId="8944" xr:uid="{00000000-0005-0000-0000-00004E230000}"/>
    <cellStyle name="Note 15 3 7 3" xfId="8945" xr:uid="{00000000-0005-0000-0000-00004F230000}"/>
    <cellStyle name="Note 15 3 8" xfId="8946" xr:uid="{00000000-0005-0000-0000-000050230000}"/>
    <cellStyle name="Note 15 3 8 2" xfId="8947" xr:uid="{00000000-0005-0000-0000-000051230000}"/>
    <cellStyle name="Note 15 3 8 3" xfId="8948" xr:uid="{00000000-0005-0000-0000-000052230000}"/>
    <cellStyle name="Note 15 4" xfId="8949" xr:uid="{00000000-0005-0000-0000-000053230000}"/>
    <cellStyle name="Note 15 4 2" xfId="8950" xr:uid="{00000000-0005-0000-0000-000054230000}"/>
    <cellStyle name="Note 15 4 3" xfId="8951" xr:uid="{00000000-0005-0000-0000-000055230000}"/>
    <cellStyle name="Note 15 5" xfId="8952" xr:uid="{00000000-0005-0000-0000-000056230000}"/>
    <cellStyle name="Note 15 5 2" xfId="8953" xr:uid="{00000000-0005-0000-0000-000057230000}"/>
    <cellStyle name="Note 15 5 3" xfId="8954" xr:uid="{00000000-0005-0000-0000-000058230000}"/>
    <cellStyle name="Note 15 6" xfId="8955" xr:uid="{00000000-0005-0000-0000-000059230000}"/>
    <cellStyle name="Note 15 6 2" xfId="8956" xr:uid="{00000000-0005-0000-0000-00005A230000}"/>
    <cellStyle name="Note 15 6 3" xfId="8957" xr:uid="{00000000-0005-0000-0000-00005B230000}"/>
    <cellStyle name="Note 15 7" xfId="8958" xr:uid="{00000000-0005-0000-0000-00005C230000}"/>
    <cellStyle name="Note 15 7 2" xfId="8959" xr:uid="{00000000-0005-0000-0000-00005D230000}"/>
    <cellStyle name="Note 15 7 3" xfId="8960" xr:uid="{00000000-0005-0000-0000-00005E230000}"/>
    <cellStyle name="Note 15 8" xfId="8961" xr:uid="{00000000-0005-0000-0000-00005F230000}"/>
    <cellStyle name="Note 15 8 2" xfId="8962" xr:uid="{00000000-0005-0000-0000-000060230000}"/>
    <cellStyle name="Note 15 8 3" xfId="8963" xr:uid="{00000000-0005-0000-0000-000061230000}"/>
    <cellStyle name="Note 15 9" xfId="8964" xr:uid="{00000000-0005-0000-0000-000062230000}"/>
    <cellStyle name="Note 15 9 2" xfId="8965" xr:uid="{00000000-0005-0000-0000-000063230000}"/>
    <cellStyle name="Note 15 9 3" xfId="8966" xr:uid="{00000000-0005-0000-0000-000064230000}"/>
    <cellStyle name="Note 16" xfId="7306" xr:uid="{00000000-0005-0000-0000-000065230000}"/>
    <cellStyle name="Note 16 10" xfId="8967" xr:uid="{00000000-0005-0000-0000-000066230000}"/>
    <cellStyle name="Note 16 10 2" xfId="8968" xr:uid="{00000000-0005-0000-0000-000067230000}"/>
    <cellStyle name="Note 16 10 3" xfId="8969" xr:uid="{00000000-0005-0000-0000-000068230000}"/>
    <cellStyle name="Note 16 2" xfId="7307" xr:uid="{00000000-0005-0000-0000-000069230000}"/>
    <cellStyle name="Note 16 2 2" xfId="8970" xr:uid="{00000000-0005-0000-0000-00006A230000}"/>
    <cellStyle name="Note 16 2 2 2" xfId="8971" xr:uid="{00000000-0005-0000-0000-00006B230000}"/>
    <cellStyle name="Note 16 2 2 3" xfId="8972" xr:uid="{00000000-0005-0000-0000-00006C230000}"/>
    <cellStyle name="Note 16 2 3" xfId="8973" xr:uid="{00000000-0005-0000-0000-00006D230000}"/>
    <cellStyle name="Note 16 2 3 2" xfId="8974" xr:uid="{00000000-0005-0000-0000-00006E230000}"/>
    <cellStyle name="Note 16 2 3 3" xfId="8975" xr:uid="{00000000-0005-0000-0000-00006F230000}"/>
    <cellStyle name="Note 16 2 4" xfId="8976" xr:uid="{00000000-0005-0000-0000-000070230000}"/>
    <cellStyle name="Note 16 2 4 2" xfId="8977" xr:uid="{00000000-0005-0000-0000-000071230000}"/>
    <cellStyle name="Note 16 2 4 3" xfId="8978" xr:uid="{00000000-0005-0000-0000-000072230000}"/>
    <cellStyle name="Note 16 2 5" xfId="8979" xr:uid="{00000000-0005-0000-0000-000073230000}"/>
    <cellStyle name="Note 16 2 5 2" xfId="8980" xr:uid="{00000000-0005-0000-0000-000074230000}"/>
    <cellStyle name="Note 16 2 5 3" xfId="8981" xr:uid="{00000000-0005-0000-0000-000075230000}"/>
    <cellStyle name="Note 16 2 6" xfId="8982" xr:uid="{00000000-0005-0000-0000-000076230000}"/>
    <cellStyle name="Note 16 2 6 2" xfId="8983" xr:uid="{00000000-0005-0000-0000-000077230000}"/>
    <cellStyle name="Note 16 2 6 3" xfId="8984" xr:uid="{00000000-0005-0000-0000-000078230000}"/>
    <cellStyle name="Note 16 2 7" xfId="8985" xr:uid="{00000000-0005-0000-0000-000079230000}"/>
    <cellStyle name="Note 16 2 7 2" xfId="8986" xr:uid="{00000000-0005-0000-0000-00007A230000}"/>
    <cellStyle name="Note 16 2 7 3" xfId="8987" xr:uid="{00000000-0005-0000-0000-00007B230000}"/>
    <cellStyle name="Note 16 2 8" xfId="8988" xr:uid="{00000000-0005-0000-0000-00007C230000}"/>
    <cellStyle name="Note 16 2 8 2" xfId="8989" xr:uid="{00000000-0005-0000-0000-00007D230000}"/>
    <cellStyle name="Note 16 2 8 3" xfId="8990" xr:uid="{00000000-0005-0000-0000-00007E230000}"/>
    <cellStyle name="Note 16 3" xfId="7308" xr:uid="{00000000-0005-0000-0000-00007F230000}"/>
    <cellStyle name="Note 16 3 2" xfId="8991" xr:uid="{00000000-0005-0000-0000-000080230000}"/>
    <cellStyle name="Note 16 3 2 2" xfId="8992" xr:uid="{00000000-0005-0000-0000-000081230000}"/>
    <cellStyle name="Note 16 3 2 3" xfId="8993" xr:uid="{00000000-0005-0000-0000-000082230000}"/>
    <cellStyle name="Note 16 3 3" xfId="8994" xr:uid="{00000000-0005-0000-0000-000083230000}"/>
    <cellStyle name="Note 16 3 3 2" xfId="8995" xr:uid="{00000000-0005-0000-0000-000084230000}"/>
    <cellStyle name="Note 16 3 3 3" xfId="8996" xr:uid="{00000000-0005-0000-0000-000085230000}"/>
    <cellStyle name="Note 16 3 4" xfId="8997" xr:uid="{00000000-0005-0000-0000-000086230000}"/>
    <cellStyle name="Note 16 3 4 2" xfId="8998" xr:uid="{00000000-0005-0000-0000-000087230000}"/>
    <cellStyle name="Note 16 3 4 3" xfId="8999" xr:uid="{00000000-0005-0000-0000-000088230000}"/>
    <cellStyle name="Note 16 3 5" xfId="9000" xr:uid="{00000000-0005-0000-0000-000089230000}"/>
    <cellStyle name="Note 16 3 5 2" xfId="9001" xr:uid="{00000000-0005-0000-0000-00008A230000}"/>
    <cellStyle name="Note 16 3 5 3" xfId="9002" xr:uid="{00000000-0005-0000-0000-00008B230000}"/>
    <cellStyle name="Note 16 3 6" xfId="9003" xr:uid="{00000000-0005-0000-0000-00008C230000}"/>
    <cellStyle name="Note 16 3 6 2" xfId="9004" xr:uid="{00000000-0005-0000-0000-00008D230000}"/>
    <cellStyle name="Note 16 3 6 3" xfId="9005" xr:uid="{00000000-0005-0000-0000-00008E230000}"/>
    <cellStyle name="Note 16 3 7" xfId="9006" xr:uid="{00000000-0005-0000-0000-00008F230000}"/>
    <cellStyle name="Note 16 3 7 2" xfId="9007" xr:uid="{00000000-0005-0000-0000-000090230000}"/>
    <cellStyle name="Note 16 3 7 3" xfId="9008" xr:uid="{00000000-0005-0000-0000-000091230000}"/>
    <cellStyle name="Note 16 3 8" xfId="9009" xr:uid="{00000000-0005-0000-0000-000092230000}"/>
    <cellStyle name="Note 16 3 8 2" xfId="9010" xr:uid="{00000000-0005-0000-0000-000093230000}"/>
    <cellStyle name="Note 16 3 8 3" xfId="9011" xr:uid="{00000000-0005-0000-0000-000094230000}"/>
    <cellStyle name="Note 16 4" xfId="9012" xr:uid="{00000000-0005-0000-0000-000095230000}"/>
    <cellStyle name="Note 16 4 2" xfId="9013" xr:uid="{00000000-0005-0000-0000-000096230000}"/>
    <cellStyle name="Note 16 4 3" xfId="9014" xr:uid="{00000000-0005-0000-0000-000097230000}"/>
    <cellStyle name="Note 16 5" xfId="9015" xr:uid="{00000000-0005-0000-0000-000098230000}"/>
    <cellStyle name="Note 16 5 2" xfId="9016" xr:uid="{00000000-0005-0000-0000-000099230000}"/>
    <cellStyle name="Note 16 5 3" xfId="9017" xr:uid="{00000000-0005-0000-0000-00009A230000}"/>
    <cellStyle name="Note 16 6" xfId="9018" xr:uid="{00000000-0005-0000-0000-00009B230000}"/>
    <cellStyle name="Note 16 6 2" xfId="9019" xr:uid="{00000000-0005-0000-0000-00009C230000}"/>
    <cellStyle name="Note 16 6 3" xfId="9020" xr:uid="{00000000-0005-0000-0000-00009D230000}"/>
    <cellStyle name="Note 16 7" xfId="9021" xr:uid="{00000000-0005-0000-0000-00009E230000}"/>
    <cellStyle name="Note 16 7 2" xfId="9022" xr:uid="{00000000-0005-0000-0000-00009F230000}"/>
    <cellStyle name="Note 16 7 3" xfId="9023" xr:uid="{00000000-0005-0000-0000-0000A0230000}"/>
    <cellStyle name="Note 16 8" xfId="9024" xr:uid="{00000000-0005-0000-0000-0000A1230000}"/>
    <cellStyle name="Note 16 8 2" xfId="9025" xr:uid="{00000000-0005-0000-0000-0000A2230000}"/>
    <cellStyle name="Note 16 8 3" xfId="9026" xr:uid="{00000000-0005-0000-0000-0000A3230000}"/>
    <cellStyle name="Note 16 9" xfId="9027" xr:uid="{00000000-0005-0000-0000-0000A4230000}"/>
    <cellStyle name="Note 16 9 2" xfId="9028" xr:uid="{00000000-0005-0000-0000-0000A5230000}"/>
    <cellStyle name="Note 16 9 3" xfId="9029" xr:uid="{00000000-0005-0000-0000-0000A6230000}"/>
    <cellStyle name="Note 17" xfId="7309" xr:uid="{00000000-0005-0000-0000-0000A7230000}"/>
    <cellStyle name="Note 17 10" xfId="9030" xr:uid="{00000000-0005-0000-0000-0000A8230000}"/>
    <cellStyle name="Note 17 10 2" xfId="9031" xr:uid="{00000000-0005-0000-0000-0000A9230000}"/>
    <cellStyle name="Note 17 10 3" xfId="9032" xr:uid="{00000000-0005-0000-0000-0000AA230000}"/>
    <cellStyle name="Note 17 2" xfId="7310" xr:uid="{00000000-0005-0000-0000-0000AB230000}"/>
    <cellStyle name="Note 17 2 2" xfId="9033" xr:uid="{00000000-0005-0000-0000-0000AC230000}"/>
    <cellStyle name="Note 17 2 2 2" xfId="9034" xr:uid="{00000000-0005-0000-0000-0000AD230000}"/>
    <cellStyle name="Note 17 2 2 3" xfId="9035" xr:uid="{00000000-0005-0000-0000-0000AE230000}"/>
    <cellStyle name="Note 17 2 3" xfId="9036" xr:uid="{00000000-0005-0000-0000-0000AF230000}"/>
    <cellStyle name="Note 17 2 3 2" xfId="9037" xr:uid="{00000000-0005-0000-0000-0000B0230000}"/>
    <cellStyle name="Note 17 2 3 3" xfId="9038" xr:uid="{00000000-0005-0000-0000-0000B1230000}"/>
    <cellStyle name="Note 17 2 4" xfId="9039" xr:uid="{00000000-0005-0000-0000-0000B2230000}"/>
    <cellStyle name="Note 17 2 4 2" xfId="9040" xr:uid="{00000000-0005-0000-0000-0000B3230000}"/>
    <cellStyle name="Note 17 2 4 3" xfId="9041" xr:uid="{00000000-0005-0000-0000-0000B4230000}"/>
    <cellStyle name="Note 17 2 5" xfId="9042" xr:uid="{00000000-0005-0000-0000-0000B5230000}"/>
    <cellStyle name="Note 17 2 5 2" xfId="9043" xr:uid="{00000000-0005-0000-0000-0000B6230000}"/>
    <cellStyle name="Note 17 2 5 3" xfId="9044" xr:uid="{00000000-0005-0000-0000-0000B7230000}"/>
    <cellStyle name="Note 17 2 6" xfId="9045" xr:uid="{00000000-0005-0000-0000-0000B8230000}"/>
    <cellStyle name="Note 17 2 6 2" xfId="9046" xr:uid="{00000000-0005-0000-0000-0000B9230000}"/>
    <cellStyle name="Note 17 2 6 3" xfId="9047" xr:uid="{00000000-0005-0000-0000-0000BA230000}"/>
    <cellStyle name="Note 17 2 7" xfId="9048" xr:uid="{00000000-0005-0000-0000-0000BB230000}"/>
    <cellStyle name="Note 17 2 7 2" xfId="9049" xr:uid="{00000000-0005-0000-0000-0000BC230000}"/>
    <cellStyle name="Note 17 2 7 3" xfId="9050" xr:uid="{00000000-0005-0000-0000-0000BD230000}"/>
    <cellStyle name="Note 17 2 8" xfId="9051" xr:uid="{00000000-0005-0000-0000-0000BE230000}"/>
    <cellStyle name="Note 17 2 8 2" xfId="9052" xr:uid="{00000000-0005-0000-0000-0000BF230000}"/>
    <cellStyle name="Note 17 2 8 3" xfId="9053" xr:uid="{00000000-0005-0000-0000-0000C0230000}"/>
    <cellStyle name="Note 17 3" xfId="7311" xr:uid="{00000000-0005-0000-0000-0000C1230000}"/>
    <cellStyle name="Note 17 3 2" xfId="9054" xr:uid="{00000000-0005-0000-0000-0000C2230000}"/>
    <cellStyle name="Note 17 3 2 2" xfId="9055" xr:uid="{00000000-0005-0000-0000-0000C3230000}"/>
    <cellStyle name="Note 17 3 2 3" xfId="9056" xr:uid="{00000000-0005-0000-0000-0000C4230000}"/>
    <cellStyle name="Note 17 3 3" xfId="9057" xr:uid="{00000000-0005-0000-0000-0000C5230000}"/>
    <cellStyle name="Note 17 3 3 2" xfId="9058" xr:uid="{00000000-0005-0000-0000-0000C6230000}"/>
    <cellStyle name="Note 17 3 3 3" xfId="9059" xr:uid="{00000000-0005-0000-0000-0000C7230000}"/>
    <cellStyle name="Note 17 3 4" xfId="9060" xr:uid="{00000000-0005-0000-0000-0000C8230000}"/>
    <cellStyle name="Note 17 3 4 2" xfId="9061" xr:uid="{00000000-0005-0000-0000-0000C9230000}"/>
    <cellStyle name="Note 17 3 4 3" xfId="9062" xr:uid="{00000000-0005-0000-0000-0000CA230000}"/>
    <cellStyle name="Note 17 3 5" xfId="9063" xr:uid="{00000000-0005-0000-0000-0000CB230000}"/>
    <cellStyle name="Note 17 3 5 2" xfId="9064" xr:uid="{00000000-0005-0000-0000-0000CC230000}"/>
    <cellStyle name="Note 17 3 5 3" xfId="9065" xr:uid="{00000000-0005-0000-0000-0000CD230000}"/>
    <cellStyle name="Note 17 3 6" xfId="9066" xr:uid="{00000000-0005-0000-0000-0000CE230000}"/>
    <cellStyle name="Note 17 3 6 2" xfId="9067" xr:uid="{00000000-0005-0000-0000-0000CF230000}"/>
    <cellStyle name="Note 17 3 6 3" xfId="9068" xr:uid="{00000000-0005-0000-0000-0000D0230000}"/>
    <cellStyle name="Note 17 3 7" xfId="9069" xr:uid="{00000000-0005-0000-0000-0000D1230000}"/>
    <cellStyle name="Note 17 3 7 2" xfId="9070" xr:uid="{00000000-0005-0000-0000-0000D2230000}"/>
    <cellStyle name="Note 17 3 7 3" xfId="9071" xr:uid="{00000000-0005-0000-0000-0000D3230000}"/>
    <cellStyle name="Note 17 3 8" xfId="9072" xr:uid="{00000000-0005-0000-0000-0000D4230000}"/>
    <cellStyle name="Note 17 3 8 2" xfId="9073" xr:uid="{00000000-0005-0000-0000-0000D5230000}"/>
    <cellStyle name="Note 17 3 8 3" xfId="9074" xr:uid="{00000000-0005-0000-0000-0000D6230000}"/>
    <cellStyle name="Note 17 4" xfId="9075" xr:uid="{00000000-0005-0000-0000-0000D7230000}"/>
    <cellStyle name="Note 17 4 2" xfId="9076" xr:uid="{00000000-0005-0000-0000-0000D8230000}"/>
    <cellStyle name="Note 17 4 3" xfId="9077" xr:uid="{00000000-0005-0000-0000-0000D9230000}"/>
    <cellStyle name="Note 17 5" xfId="9078" xr:uid="{00000000-0005-0000-0000-0000DA230000}"/>
    <cellStyle name="Note 17 5 2" xfId="9079" xr:uid="{00000000-0005-0000-0000-0000DB230000}"/>
    <cellStyle name="Note 17 5 3" xfId="9080" xr:uid="{00000000-0005-0000-0000-0000DC230000}"/>
    <cellStyle name="Note 17 6" xfId="9081" xr:uid="{00000000-0005-0000-0000-0000DD230000}"/>
    <cellStyle name="Note 17 6 2" xfId="9082" xr:uid="{00000000-0005-0000-0000-0000DE230000}"/>
    <cellStyle name="Note 17 6 3" xfId="9083" xr:uid="{00000000-0005-0000-0000-0000DF230000}"/>
    <cellStyle name="Note 17 7" xfId="9084" xr:uid="{00000000-0005-0000-0000-0000E0230000}"/>
    <cellStyle name="Note 17 7 2" xfId="9085" xr:uid="{00000000-0005-0000-0000-0000E1230000}"/>
    <cellStyle name="Note 17 7 3" xfId="9086" xr:uid="{00000000-0005-0000-0000-0000E2230000}"/>
    <cellStyle name="Note 17 8" xfId="9087" xr:uid="{00000000-0005-0000-0000-0000E3230000}"/>
    <cellStyle name="Note 17 8 2" xfId="9088" xr:uid="{00000000-0005-0000-0000-0000E4230000}"/>
    <cellStyle name="Note 17 8 3" xfId="9089" xr:uid="{00000000-0005-0000-0000-0000E5230000}"/>
    <cellStyle name="Note 17 9" xfId="9090" xr:uid="{00000000-0005-0000-0000-0000E6230000}"/>
    <cellStyle name="Note 17 9 2" xfId="9091" xr:uid="{00000000-0005-0000-0000-0000E7230000}"/>
    <cellStyle name="Note 17 9 3" xfId="9092" xr:uid="{00000000-0005-0000-0000-0000E8230000}"/>
    <cellStyle name="Note 18" xfId="7312" xr:uid="{00000000-0005-0000-0000-0000E9230000}"/>
    <cellStyle name="Note 18 10" xfId="9093" xr:uid="{00000000-0005-0000-0000-0000EA230000}"/>
    <cellStyle name="Note 18 10 2" xfId="9094" xr:uid="{00000000-0005-0000-0000-0000EB230000}"/>
    <cellStyle name="Note 18 10 3" xfId="9095" xr:uid="{00000000-0005-0000-0000-0000EC230000}"/>
    <cellStyle name="Note 18 2" xfId="7313" xr:uid="{00000000-0005-0000-0000-0000ED230000}"/>
    <cellStyle name="Note 18 2 2" xfId="9096" xr:uid="{00000000-0005-0000-0000-0000EE230000}"/>
    <cellStyle name="Note 18 2 2 2" xfId="9097" xr:uid="{00000000-0005-0000-0000-0000EF230000}"/>
    <cellStyle name="Note 18 2 2 3" xfId="9098" xr:uid="{00000000-0005-0000-0000-0000F0230000}"/>
    <cellStyle name="Note 18 2 3" xfId="9099" xr:uid="{00000000-0005-0000-0000-0000F1230000}"/>
    <cellStyle name="Note 18 2 3 2" xfId="9100" xr:uid="{00000000-0005-0000-0000-0000F2230000}"/>
    <cellStyle name="Note 18 2 3 3" xfId="9101" xr:uid="{00000000-0005-0000-0000-0000F3230000}"/>
    <cellStyle name="Note 18 2 4" xfId="9102" xr:uid="{00000000-0005-0000-0000-0000F4230000}"/>
    <cellStyle name="Note 18 2 4 2" xfId="9103" xr:uid="{00000000-0005-0000-0000-0000F5230000}"/>
    <cellStyle name="Note 18 2 4 3" xfId="9104" xr:uid="{00000000-0005-0000-0000-0000F6230000}"/>
    <cellStyle name="Note 18 2 5" xfId="9105" xr:uid="{00000000-0005-0000-0000-0000F7230000}"/>
    <cellStyle name="Note 18 2 5 2" xfId="9106" xr:uid="{00000000-0005-0000-0000-0000F8230000}"/>
    <cellStyle name="Note 18 2 5 3" xfId="9107" xr:uid="{00000000-0005-0000-0000-0000F9230000}"/>
    <cellStyle name="Note 18 2 6" xfId="9108" xr:uid="{00000000-0005-0000-0000-0000FA230000}"/>
    <cellStyle name="Note 18 2 6 2" xfId="9109" xr:uid="{00000000-0005-0000-0000-0000FB230000}"/>
    <cellStyle name="Note 18 2 6 3" xfId="9110" xr:uid="{00000000-0005-0000-0000-0000FC230000}"/>
    <cellStyle name="Note 18 2 7" xfId="9111" xr:uid="{00000000-0005-0000-0000-0000FD230000}"/>
    <cellStyle name="Note 18 2 7 2" xfId="9112" xr:uid="{00000000-0005-0000-0000-0000FE230000}"/>
    <cellStyle name="Note 18 2 7 3" xfId="9113" xr:uid="{00000000-0005-0000-0000-0000FF230000}"/>
    <cellStyle name="Note 18 2 8" xfId="9114" xr:uid="{00000000-0005-0000-0000-000000240000}"/>
    <cellStyle name="Note 18 2 8 2" xfId="9115" xr:uid="{00000000-0005-0000-0000-000001240000}"/>
    <cellStyle name="Note 18 2 8 3" xfId="9116" xr:uid="{00000000-0005-0000-0000-000002240000}"/>
    <cellStyle name="Note 18 3" xfId="7314" xr:uid="{00000000-0005-0000-0000-000003240000}"/>
    <cellStyle name="Note 18 3 2" xfId="9117" xr:uid="{00000000-0005-0000-0000-000004240000}"/>
    <cellStyle name="Note 18 3 2 2" xfId="9118" xr:uid="{00000000-0005-0000-0000-000005240000}"/>
    <cellStyle name="Note 18 3 2 3" xfId="9119" xr:uid="{00000000-0005-0000-0000-000006240000}"/>
    <cellStyle name="Note 18 3 3" xfId="9120" xr:uid="{00000000-0005-0000-0000-000007240000}"/>
    <cellStyle name="Note 18 3 3 2" xfId="9121" xr:uid="{00000000-0005-0000-0000-000008240000}"/>
    <cellStyle name="Note 18 3 3 3" xfId="9122" xr:uid="{00000000-0005-0000-0000-000009240000}"/>
    <cellStyle name="Note 18 3 4" xfId="9123" xr:uid="{00000000-0005-0000-0000-00000A240000}"/>
    <cellStyle name="Note 18 3 4 2" xfId="9124" xr:uid="{00000000-0005-0000-0000-00000B240000}"/>
    <cellStyle name="Note 18 3 4 3" xfId="9125" xr:uid="{00000000-0005-0000-0000-00000C240000}"/>
    <cellStyle name="Note 18 3 5" xfId="9126" xr:uid="{00000000-0005-0000-0000-00000D240000}"/>
    <cellStyle name="Note 18 3 5 2" xfId="9127" xr:uid="{00000000-0005-0000-0000-00000E240000}"/>
    <cellStyle name="Note 18 3 5 3" xfId="9128" xr:uid="{00000000-0005-0000-0000-00000F240000}"/>
    <cellStyle name="Note 18 3 6" xfId="9129" xr:uid="{00000000-0005-0000-0000-000010240000}"/>
    <cellStyle name="Note 18 3 6 2" xfId="9130" xr:uid="{00000000-0005-0000-0000-000011240000}"/>
    <cellStyle name="Note 18 3 6 3" xfId="9131" xr:uid="{00000000-0005-0000-0000-000012240000}"/>
    <cellStyle name="Note 18 3 7" xfId="9132" xr:uid="{00000000-0005-0000-0000-000013240000}"/>
    <cellStyle name="Note 18 3 7 2" xfId="9133" xr:uid="{00000000-0005-0000-0000-000014240000}"/>
    <cellStyle name="Note 18 3 7 3" xfId="9134" xr:uid="{00000000-0005-0000-0000-000015240000}"/>
    <cellStyle name="Note 18 3 8" xfId="9135" xr:uid="{00000000-0005-0000-0000-000016240000}"/>
    <cellStyle name="Note 18 3 8 2" xfId="9136" xr:uid="{00000000-0005-0000-0000-000017240000}"/>
    <cellStyle name="Note 18 3 8 3" xfId="9137" xr:uid="{00000000-0005-0000-0000-000018240000}"/>
    <cellStyle name="Note 18 4" xfId="9138" xr:uid="{00000000-0005-0000-0000-000019240000}"/>
    <cellStyle name="Note 18 4 2" xfId="9139" xr:uid="{00000000-0005-0000-0000-00001A240000}"/>
    <cellStyle name="Note 18 4 3" xfId="9140" xr:uid="{00000000-0005-0000-0000-00001B240000}"/>
    <cellStyle name="Note 18 5" xfId="9141" xr:uid="{00000000-0005-0000-0000-00001C240000}"/>
    <cellStyle name="Note 18 5 2" xfId="9142" xr:uid="{00000000-0005-0000-0000-00001D240000}"/>
    <cellStyle name="Note 18 5 3" xfId="9143" xr:uid="{00000000-0005-0000-0000-00001E240000}"/>
    <cellStyle name="Note 18 6" xfId="9144" xr:uid="{00000000-0005-0000-0000-00001F240000}"/>
    <cellStyle name="Note 18 6 2" xfId="9145" xr:uid="{00000000-0005-0000-0000-000020240000}"/>
    <cellStyle name="Note 18 6 3" xfId="9146" xr:uid="{00000000-0005-0000-0000-000021240000}"/>
    <cellStyle name="Note 18 7" xfId="9147" xr:uid="{00000000-0005-0000-0000-000022240000}"/>
    <cellStyle name="Note 18 7 2" xfId="9148" xr:uid="{00000000-0005-0000-0000-000023240000}"/>
    <cellStyle name="Note 18 7 3" xfId="9149" xr:uid="{00000000-0005-0000-0000-000024240000}"/>
    <cellStyle name="Note 18 8" xfId="9150" xr:uid="{00000000-0005-0000-0000-000025240000}"/>
    <cellStyle name="Note 18 8 2" xfId="9151" xr:uid="{00000000-0005-0000-0000-000026240000}"/>
    <cellStyle name="Note 18 8 3" xfId="9152" xr:uid="{00000000-0005-0000-0000-000027240000}"/>
    <cellStyle name="Note 18 9" xfId="9153" xr:uid="{00000000-0005-0000-0000-000028240000}"/>
    <cellStyle name="Note 18 9 2" xfId="9154" xr:uid="{00000000-0005-0000-0000-000029240000}"/>
    <cellStyle name="Note 18 9 3" xfId="9155" xr:uid="{00000000-0005-0000-0000-00002A240000}"/>
    <cellStyle name="Note 19" xfId="7315" xr:uid="{00000000-0005-0000-0000-00002B240000}"/>
    <cellStyle name="Note 19 10" xfId="9156" xr:uid="{00000000-0005-0000-0000-00002C240000}"/>
    <cellStyle name="Note 19 10 2" xfId="9157" xr:uid="{00000000-0005-0000-0000-00002D240000}"/>
    <cellStyle name="Note 19 10 3" xfId="9158" xr:uid="{00000000-0005-0000-0000-00002E240000}"/>
    <cellStyle name="Note 19 2" xfId="7316" xr:uid="{00000000-0005-0000-0000-00002F240000}"/>
    <cellStyle name="Note 19 2 2" xfId="9159" xr:uid="{00000000-0005-0000-0000-000030240000}"/>
    <cellStyle name="Note 19 2 2 2" xfId="9160" xr:uid="{00000000-0005-0000-0000-000031240000}"/>
    <cellStyle name="Note 19 2 2 3" xfId="9161" xr:uid="{00000000-0005-0000-0000-000032240000}"/>
    <cellStyle name="Note 19 2 3" xfId="9162" xr:uid="{00000000-0005-0000-0000-000033240000}"/>
    <cellStyle name="Note 19 2 3 2" xfId="9163" xr:uid="{00000000-0005-0000-0000-000034240000}"/>
    <cellStyle name="Note 19 2 3 3" xfId="9164" xr:uid="{00000000-0005-0000-0000-000035240000}"/>
    <cellStyle name="Note 19 2 4" xfId="9165" xr:uid="{00000000-0005-0000-0000-000036240000}"/>
    <cellStyle name="Note 19 2 4 2" xfId="9166" xr:uid="{00000000-0005-0000-0000-000037240000}"/>
    <cellStyle name="Note 19 2 4 3" xfId="9167" xr:uid="{00000000-0005-0000-0000-000038240000}"/>
    <cellStyle name="Note 19 2 5" xfId="9168" xr:uid="{00000000-0005-0000-0000-000039240000}"/>
    <cellStyle name="Note 19 2 5 2" xfId="9169" xr:uid="{00000000-0005-0000-0000-00003A240000}"/>
    <cellStyle name="Note 19 2 5 3" xfId="9170" xr:uid="{00000000-0005-0000-0000-00003B240000}"/>
    <cellStyle name="Note 19 2 6" xfId="9171" xr:uid="{00000000-0005-0000-0000-00003C240000}"/>
    <cellStyle name="Note 19 2 6 2" xfId="9172" xr:uid="{00000000-0005-0000-0000-00003D240000}"/>
    <cellStyle name="Note 19 2 6 3" xfId="9173" xr:uid="{00000000-0005-0000-0000-00003E240000}"/>
    <cellStyle name="Note 19 2 7" xfId="9174" xr:uid="{00000000-0005-0000-0000-00003F240000}"/>
    <cellStyle name="Note 19 2 7 2" xfId="9175" xr:uid="{00000000-0005-0000-0000-000040240000}"/>
    <cellStyle name="Note 19 2 7 3" xfId="9176" xr:uid="{00000000-0005-0000-0000-000041240000}"/>
    <cellStyle name="Note 19 2 8" xfId="9177" xr:uid="{00000000-0005-0000-0000-000042240000}"/>
    <cellStyle name="Note 19 2 8 2" xfId="9178" xr:uid="{00000000-0005-0000-0000-000043240000}"/>
    <cellStyle name="Note 19 2 8 3" xfId="9179" xr:uid="{00000000-0005-0000-0000-000044240000}"/>
    <cellStyle name="Note 19 3" xfId="7317" xr:uid="{00000000-0005-0000-0000-000045240000}"/>
    <cellStyle name="Note 19 3 2" xfId="9180" xr:uid="{00000000-0005-0000-0000-000046240000}"/>
    <cellStyle name="Note 19 3 2 2" xfId="9181" xr:uid="{00000000-0005-0000-0000-000047240000}"/>
    <cellStyle name="Note 19 3 2 3" xfId="9182" xr:uid="{00000000-0005-0000-0000-000048240000}"/>
    <cellStyle name="Note 19 3 3" xfId="9183" xr:uid="{00000000-0005-0000-0000-000049240000}"/>
    <cellStyle name="Note 19 3 3 2" xfId="9184" xr:uid="{00000000-0005-0000-0000-00004A240000}"/>
    <cellStyle name="Note 19 3 3 3" xfId="9185" xr:uid="{00000000-0005-0000-0000-00004B240000}"/>
    <cellStyle name="Note 19 3 4" xfId="9186" xr:uid="{00000000-0005-0000-0000-00004C240000}"/>
    <cellStyle name="Note 19 3 4 2" xfId="9187" xr:uid="{00000000-0005-0000-0000-00004D240000}"/>
    <cellStyle name="Note 19 3 4 3" xfId="9188" xr:uid="{00000000-0005-0000-0000-00004E240000}"/>
    <cellStyle name="Note 19 3 5" xfId="9189" xr:uid="{00000000-0005-0000-0000-00004F240000}"/>
    <cellStyle name="Note 19 3 5 2" xfId="9190" xr:uid="{00000000-0005-0000-0000-000050240000}"/>
    <cellStyle name="Note 19 3 5 3" xfId="9191" xr:uid="{00000000-0005-0000-0000-000051240000}"/>
    <cellStyle name="Note 19 3 6" xfId="9192" xr:uid="{00000000-0005-0000-0000-000052240000}"/>
    <cellStyle name="Note 19 3 6 2" xfId="9193" xr:uid="{00000000-0005-0000-0000-000053240000}"/>
    <cellStyle name="Note 19 3 6 3" xfId="9194" xr:uid="{00000000-0005-0000-0000-000054240000}"/>
    <cellStyle name="Note 19 3 7" xfId="9195" xr:uid="{00000000-0005-0000-0000-000055240000}"/>
    <cellStyle name="Note 19 3 7 2" xfId="9196" xr:uid="{00000000-0005-0000-0000-000056240000}"/>
    <cellStyle name="Note 19 3 7 3" xfId="9197" xr:uid="{00000000-0005-0000-0000-000057240000}"/>
    <cellStyle name="Note 19 3 8" xfId="9198" xr:uid="{00000000-0005-0000-0000-000058240000}"/>
    <cellStyle name="Note 19 3 8 2" xfId="9199" xr:uid="{00000000-0005-0000-0000-000059240000}"/>
    <cellStyle name="Note 19 3 8 3" xfId="9200" xr:uid="{00000000-0005-0000-0000-00005A240000}"/>
    <cellStyle name="Note 19 4" xfId="9201" xr:uid="{00000000-0005-0000-0000-00005B240000}"/>
    <cellStyle name="Note 19 4 2" xfId="9202" xr:uid="{00000000-0005-0000-0000-00005C240000}"/>
    <cellStyle name="Note 19 4 3" xfId="9203" xr:uid="{00000000-0005-0000-0000-00005D240000}"/>
    <cellStyle name="Note 19 5" xfId="9204" xr:uid="{00000000-0005-0000-0000-00005E240000}"/>
    <cellStyle name="Note 19 5 2" xfId="9205" xr:uid="{00000000-0005-0000-0000-00005F240000}"/>
    <cellStyle name="Note 19 5 3" xfId="9206" xr:uid="{00000000-0005-0000-0000-000060240000}"/>
    <cellStyle name="Note 19 6" xfId="9207" xr:uid="{00000000-0005-0000-0000-000061240000}"/>
    <cellStyle name="Note 19 6 2" xfId="9208" xr:uid="{00000000-0005-0000-0000-000062240000}"/>
    <cellStyle name="Note 19 6 3" xfId="9209" xr:uid="{00000000-0005-0000-0000-000063240000}"/>
    <cellStyle name="Note 19 7" xfId="9210" xr:uid="{00000000-0005-0000-0000-000064240000}"/>
    <cellStyle name="Note 19 7 2" xfId="9211" xr:uid="{00000000-0005-0000-0000-000065240000}"/>
    <cellStyle name="Note 19 7 3" xfId="9212" xr:uid="{00000000-0005-0000-0000-000066240000}"/>
    <cellStyle name="Note 19 8" xfId="9213" xr:uid="{00000000-0005-0000-0000-000067240000}"/>
    <cellStyle name="Note 19 8 2" xfId="9214" xr:uid="{00000000-0005-0000-0000-000068240000}"/>
    <cellStyle name="Note 19 8 3" xfId="9215" xr:uid="{00000000-0005-0000-0000-000069240000}"/>
    <cellStyle name="Note 19 9" xfId="9216" xr:uid="{00000000-0005-0000-0000-00006A240000}"/>
    <cellStyle name="Note 19 9 2" xfId="9217" xr:uid="{00000000-0005-0000-0000-00006B240000}"/>
    <cellStyle name="Note 19 9 3" xfId="9218" xr:uid="{00000000-0005-0000-0000-00006C240000}"/>
    <cellStyle name="Note 2" xfId="7318" xr:uid="{00000000-0005-0000-0000-00006D240000}"/>
    <cellStyle name="Note 2 10" xfId="9219" xr:uid="{00000000-0005-0000-0000-00006E240000}"/>
    <cellStyle name="Note 2 10 2" xfId="9220" xr:uid="{00000000-0005-0000-0000-00006F240000}"/>
    <cellStyle name="Note 2 10 3" xfId="9221" xr:uid="{00000000-0005-0000-0000-000070240000}"/>
    <cellStyle name="Note 2 11" xfId="9222" xr:uid="{00000000-0005-0000-0000-000071240000}"/>
    <cellStyle name="Note 2 11 2" xfId="9223" xr:uid="{00000000-0005-0000-0000-000072240000}"/>
    <cellStyle name="Note 2 11 3" xfId="9224" xr:uid="{00000000-0005-0000-0000-000073240000}"/>
    <cellStyle name="Note 2 12" xfId="9225" xr:uid="{00000000-0005-0000-0000-000074240000}"/>
    <cellStyle name="Note 2 12 2" xfId="9226" xr:uid="{00000000-0005-0000-0000-000075240000}"/>
    <cellStyle name="Note 2 12 3" xfId="9227" xr:uid="{00000000-0005-0000-0000-000076240000}"/>
    <cellStyle name="Note 2 2" xfId="7319" xr:uid="{00000000-0005-0000-0000-000077240000}"/>
    <cellStyle name="Note 2 2 10" xfId="9228" xr:uid="{00000000-0005-0000-0000-000078240000}"/>
    <cellStyle name="Note 2 2 10 2" xfId="9229" xr:uid="{00000000-0005-0000-0000-000079240000}"/>
    <cellStyle name="Note 2 2 10 3" xfId="9230" xr:uid="{00000000-0005-0000-0000-00007A240000}"/>
    <cellStyle name="Note 2 2 2" xfId="7320" xr:uid="{00000000-0005-0000-0000-00007B240000}"/>
    <cellStyle name="Note 2 2 2 2" xfId="9231" xr:uid="{00000000-0005-0000-0000-00007C240000}"/>
    <cellStyle name="Note 2 2 2 2 2" xfId="9232" xr:uid="{00000000-0005-0000-0000-00007D240000}"/>
    <cellStyle name="Note 2 2 2 2 3" xfId="9233" xr:uid="{00000000-0005-0000-0000-00007E240000}"/>
    <cellStyle name="Note 2 2 2 3" xfId="9234" xr:uid="{00000000-0005-0000-0000-00007F240000}"/>
    <cellStyle name="Note 2 2 2 3 2" xfId="9235" xr:uid="{00000000-0005-0000-0000-000080240000}"/>
    <cellStyle name="Note 2 2 2 3 3" xfId="9236" xr:uid="{00000000-0005-0000-0000-000081240000}"/>
    <cellStyle name="Note 2 2 2 4" xfId="9237" xr:uid="{00000000-0005-0000-0000-000082240000}"/>
    <cellStyle name="Note 2 2 2 4 2" xfId="9238" xr:uid="{00000000-0005-0000-0000-000083240000}"/>
    <cellStyle name="Note 2 2 2 4 3" xfId="9239" xr:uid="{00000000-0005-0000-0000-000084240000}"/>
    <cellStyle name="Note 2 2 2 5" xfId="9240" xr:uid="{00000000-0005-0000-0000-000085240000}"/>
    <cellStyle name="Note 2 2 2 5 2" xfId="9241" xr:uid="{00000000-0005-0000-0000-000086240000}"/>
    <cellStyle name="Note 2 2 2 5 3" xfId="9242" xr:uid="{00000000-0005-0000-0000-000087240000}"/>
    <cellStyle name="Note 2 2 2 6" xfId="9243" xr:uid="{00000000-0005-0000-0000-000088240000}"/>
    <cellStyle name="Note 2 2 2 6 2" xfId="9244" xr:uid="{00000000-0005-0000-0000-000089240000}"/>
    <cellStyle name="Note 2 2 2 6 3" xfId="9245" xr:uid="{00000000-0005-0000-0000-00008A240000}"/>
    <cellStyle name="Note 2 2 2 7" xfId="9246" xr:uid="{00000000-0005-0000-0000-00008B240000}"/>
    <cellStyle name="Note 2 2 2 7 2" xfId="9247" xr:uid="{00000000-0005-0000-0000-00008C240000}"/>
    <cellStyle name="Note 2 2 2 7 3" xfId="9248" xr:uid="{00000000-0005-0000-0000-00008D240000}"/>
    <cellStyle name="Note 2 2 2 8" xfId="9249" xr:uid="{00000000-0005-0000-0000-00008E240000}"/>
    <cellStyle name="Note 2 2 2 8 2" xfId="9250" xr:uid="{00000000-0005-0000-0000-00008F240000}"/>
    <cellStyle name="Note 2 2 2 8 3" xfId="9251" xr:uid="{00000000-0005-0000-0000-000090240000}"/>
    <cellStyle name="Note 2 2 3" xfId="7321" xr:uid="{00000000-0005-0000-0000-000091240000}"/>
    <cellStyle name="Note 2 2 3 2" xfId="9252" xr:uid="{00000000-0005-0000-0000-000092240000}"/>
    <cellStyle name="Note 2 2 3 2 2" xfId="9253" xr:uid="{00000000-0005-0000-0000-000093240000}"/>
    <cellStyle name="Note 2 2 3 2 3" xfId="9254" xr:uid="{00000000-0005-0000-0000-000094240000}"/>
    <cellStyle name="Note 2 2 3 3" xfId="9255" xr:uid="{00000000-0005-0000-0000-000095240000}"/>
    <cellStyle name="Note 2 2 3 3 2" xfId="9256" xr:uid="{00000000-0005-0000-0000-000096240000}"/>
    <cellStyle name="Note 2 2 3 3 3" xfId="9257" xr:uid="{00000000-0005-0000-0000-000097240000}"/>
    <cellStyle name="Note 2 2 3 4" xfId="9258" xr:uid="{00000000-0005-0000-0000-000098240000}"/>
    <cellStyle name="Note 2 2 3 4 2" xfId="9259" xr:uid="{00000000-0005-0000-0000-000099240000}"/>
    <cellStyle name="Note 2 2 3 4 3" xfId="9260" xr:uid="{00000000-0005-0000-0000-00009A240000}"/>
    <cellStyle name="Note 2 2 3 5" xfId="9261" xr:uid="{00000000-0005-0000-0000-00009B240000}"/>
    <cellStyle name="Note 2 2 3 5 2" xfId="9262" xr:uid="{00000000-0005-0000-0000-00009C240000}"/>
    <cellStyle name="Note 2 2 3 5 3" xfId="9263" xr:uid="{00000000-0005-0000-0000-00009D240000}"/>
    <cellStyle name="Note 2 2 3 6" xfId="9264" xr:uid="{00000000-0005-0000-0000-00009E240000}"/>
    <cellStyle name="Note 2 2 3 6 2" xfId="9265" xr:uid="{00000000-0005-0000-0000-00009F240000}"/>
    <cellStyle name="Note 2 2 3 6 3" xfId="9266" xr:uid="{00000000-0005-0000-0000-0000A0240000}"/>
    <cellStyle name="Note 2 2 3 7" xfId="9267" xr:uid="{00000000-0005-0000-0000-0000A1240000}"/>
    <cellStyle name="Note 2 2 3 7 2" xfId="9268" xr:uid="{00000000-0005-0000-0000-0000A2240000}"/>
    <cellStyle name="Note 2 2 3 7 3" xfId="9269" xr:uid="{00000000-0005-0000-0000-0000A3240000}"/>
    <cellStyle name="Note 2 2 3 8" xfId="9270" xr:uid="{00000000-0005-0000-0000-0000A4240000}"/>
    <cellStyle name="Note 2 2 3 8 2" xfId="9271" xr:uid="{00000000-0005-0000-0000-0000A5240000}"/>
    <cellStyle name="Note 2 2 3 8 3" xfId="9272" xr:uid="{00000000-0005-0000-0000-0000A6240000}"/>
    <cellStyle name="Note 2 2 4" xfId="9273" xr:uid="{00000000-0005-0000-0000-0000A7240000}"/>
    <cellStyle name="Note 2 2 4 2" xfId="9274" xr:uid="{00000000-0005-0000-0000-0000A8240000}"/>
    <cellStyle name="Note 2 2 4 3" xfId="9275" xr:uid="{00000000-0005-0000-0000-0000A9240000}"/>
    <cellStyle name="Note 2 2 5" xfId="9276" xr:uid="{00000000-0005-0000-0000-0000AA240000}"/>
    <cellStyle name="Note 2 2 5 2" xfId="9277" xr:uid="{00000000-0005-0000-0000-0000AB240000}"/>
    <cellStyle name="Note 2 2 5 3" xfId="9278" xr:uid="{00000000-0005-0000-0000-0000AC240000}"/>
    <cellStyle name="Note 2 2 6" xfId="9279" xr:uid="{00000000-0005-0000-0000-0000AD240000}"/>
    <cellStyle name="Note 2 2 6 2" xfId="9280" xr:uid="{00000000-0005-0000-0000-0000AE240000}"/>
    <cellStyle name="Note 2 2 6 3" xfId="9281" xr:uid="{00000000-0005-0000-0000-0000AF240000}"/>
    <cellStyle name="Note 2 2 7" xfId="9282" xr:uid="{00000000-0005-0000-0000-0000B0240000}"/>
    <cellStyle name="Note 2 2 7 2" xfId="9283" xr:uid="{00000000-0005-0000-0000-0000B1240000}"/>
    <cellStyle name="Note 2 2 7 3" xfId="9284" xr:uid="{00000000-0005-0000-0000-0000B2240000}"/>
    <cellStyle name="Note 2 2 8" xfId="9285" xr:uid="{00000000-0005-0000-0000-0000B3240000}"/>
    <cellStyle name="Note 2 2 8 2" xfId="9286" xr:uid="{00000000-0005-0000-0000-0000B4240000}"/>
    <cellStyle name="Note 2 2 8 3" xfId="9287" xr:uid="{00000000-0005-0000-0000-0000B5240000}"/>
    <cellStyle name="Note 2 2 9" xfId="9288" xr:uid="{00000000-0005-0000-0000-0000B6240000}"/>
    <cellStyle name="Note 2 2 9 2" xfId="9289" xr:uid="{00000000-0005-0000-0000-0000B7240000}"/>
    <cellStyle name="Note 2 2 9 3" xfId="9290" xr:uid="{00000000-0005-0000-0000-0000B8240000}"/>
    <cellStyle name="Note 2 3" xfId="7322" xr:uid="{00000000-0005-0000-0000-0000B9240000}"/>
    <cellStyle name="Note 2 3 10" xfId="9291" xr:uid="{00000000-0005-0000-0000-0000BA240000}"/>
    <cellStyle name="Note 2 3 10 2" xfId="9292" xr:uid="{00000000-0005-0000-0000-0000BB240000}"/>
    <cellStyle name="Note 2 3 10 3" xfId="9293" xr:uid="{00000000-0005-0000-0000-0000BC240000}"/>
    <cellStyle name="Note 2 3 2" xfId="7323" xr:uid="{00000000-0005-0000-0000-0000BD240000}"/>
    <cellStyle name="Note 2 3 2 2" xfId="9294" xr:uid="{00000000-0005-0000-0000-0000BE240000}"/>
    <cellStyle name="Note 2 3 2 2 2" xfId="9295" xr:uid="{00000000-0005-0000-0000-0000BF240000}"/>
    <cellStyle name="Note 2 3 2 2 3" xfId="9296" xr:uid="{00000000-0005-0000-0000-0000C0240000}"/>
    <cellStyle name="Note 2 3 2 3" xfId="9297" xr:uid="{00000000-0005-0000-0000-0000C1240000}"/>
    <cellStyle name="Note 2 3 2 3 2" xfId="9298" xr:uid="{00000000-0005-0000-0000-0000C2240000}"/>
    <cellStyle name="Note 2 3 2 3 3" xfId="9299" xr:uid="{00000000-0005-0000-0000-0000C3240000}"/>
    <cellStyle name="Note 2 3 2 4" xfId="9300" xr:uid="{00000000-0005-0000-0000-0000C4240000}"/>
    <cellStyle name="Note 2 3 2 4 2" xfId="9301" xr:uid="{00000000-0005-0000-0000-0000C5240000}"/>
    <cellStyle name="Note 2 3 2 4 3" xfId="9302" xr:uid="{00000000-0005-0000-0000-0000C6240000}"/>
    <cellStyle name="Note 2 3 2 5" xfId="9303" xr:uid="{00000000-0005-0000-0000-0000C7240000}"/>
    <cellStyle name="Note 2 3 2 5 2" xfId="9304" xr:uid="{00000000-0005-0000-0000-0000C8240000}"/>
    <cellStyle name="Note 2 3 2 5 3" xfId="9305" xr:uid="{00000000-0005-0000-0000-0000C9240000}"/>
    <cellStyle name="Note 2 3 2 6" xfId="9306" xr:uid="{00000000-0005-0000-0000-0000CA240000}"/>
    <cellStyle name="Note 2 3 2 6 2" xfId="9307" xr:uid="{00000000-0005-0000-0000-0000CB240000}"/>
    <cellStyle name="Note 2 3 2 6 3" xfId="9308" xr:uid="{00000000-0005-0000-0000-0000CC240000}"/>
    <cellStyle name="Note 2 3 2 7" xfId="9309" xr:uid="{00000000-0005-0000-0000-0000CD240000}"/>
    <cellStyle name="Note 2 3 2 7 2" xfId="9310" xr:uid="{00000000-0005-0000-0000-0000CE240000}"/>
    <cellStyle name="Note 2 3 2 7 3" xfId="9311" xr:uid="{00000000-0005-0000-0000-0000CF240000}"/>
    <cellStyle name="Note 2 3 2 8" xfId="9312" xr:uid="{00000000-0005-0000-0000-0000D0240000}"/>
    <cellStyle name="Note 2 3 2 8 2" xfId="9313" xr:uid="{00000000-0005-0000-0000-0000D1240000}"/>
    <cellStyle name="Note 2 3 2 8 3" xfId="9314" xr:uid="{00000000-0005-0000-0000-0000D2240000}"/>
    <cellStyle name="Note 2 3 3" xfId="7324" xr:uid="{00000000-0005-0000-0000-0000D3240000}"/>
    <cellStyle name="Note 2 3 3 2" xfId="9315" xr:uid="{00000000-0005-0000-0000-0000D4240000}"/>
    <cellStyle name="Note 2 3 3 2 2" xfId="9316" xr:uid="{00000000-0005-0000-0000-0000D5240000}"/>
    <cellStyle name="Note 2 3 3 2 3" xfId="9317" xr:uid="{00000000-0005-0000-0000-0000D6240000}"/>
    <cellStyle name="Note 2 3 3 3" xfId="9318" xr:uid="{00000000-0005-0000-0000-0000D7240000}"/>
    <cellStyle name="Note 2 3 3 3 2" xfId="9319" xr:uid="{00000000-0005-0000-0000-0000D8240000}"/>
    <cellStyle name="Note 2 3 3 3 3" xfId="9320" xr:uid="{00000000-0005-0000-0000-0000D9240000}"/>
    <cellStyle name="Note 2 3 3 4" xfId="9321" xr:uid="{00000000-0005-0000-0000-0000DA240000}"/>
    <cellStyle name="Note 2 3 3 4 2" xfId="9322" xr:uid="{00000000-0005-0000-0000-0000DB240000}"/>
    <cellStyle name="Note 2 3 3 4 3" xfId="9323" xr:uid="{00000000-0005-0000-0000-0000DC240000}"/>
    <cellStyle name="Note 2 3 3 5" xfId="9324" xr:uid="{00000000-0005-0000-0000-0000DD240000}"/>
    <cellStyle name="Note 2 3 3 5 2" xfId="9325" xr:uid="{00000000-0005-0000-0000-0000DE240000}"/>
    <cellStyle name="Note 2 3 3 5 3" xfId="9326" xr:uid="{00000000-0005-0000-0000-0000DF240000}"/>
    <cellStyle name="Note 2 3 3 6" xfId="9327" xr:uid="{00000000-0005-0000-0000-0000E0240000}"/>
    <cellStyle name="Note 2 3 3 6 2" xfId="9328" xr:uid="{00000000-0005-0000-0000-0000E1240000}"/>
    <cellStyle name="Note 2 3 3 6 3" xfId="9329" xr:uid="{00000000-0005-0000-0000-0000E2240000}"/>
    <cellStyle name="Note 2 3 3 7" xfId="9330" xr:uid="{00000000-0005-0000-0000-0000E3240000}"/>
    <cellStyle name="Note 2 3 3 7 2" xfId="9331" xr:uid="{00000000-0005-0000-0000-0000E4240000}"/>
    <cellStyle name="Note 2 3 3 7 3" xfId="9332" xr:uid="{00000000-0005-0000-0000-0000E5240000}"/>
    <cellStyle name="Note 2 3 3 8" xfId="9333" xr:uid="{00000000-0005-0000-0000-0000E6240000}"/>
    <cellStyle name="Note 2 3 3 8 2" xfId="9334" xr:uid="{00000000-0005-0000-0000-0000E7240000}"/>
    <cellStyle name="Note 2 3 3 8 3" xfId="9335" xr:uid="{00000000-0005-0000-0000-0000E8240000}"/>
    <cellStyle name="Note 2 3 4" xfId="9336" xr:uid="{00000000-0005-0000-0000-0000E9240000}"/>
    <cellStyle name="Note 2 3 4 2" xfId="9337" xr:uid="{00000000-0005-0000-0000-0000EA240000}"/>
    <cellStyle name="Note 2 3 4 3" xfId="9338" xr:uid="{00000000-0005-0000-0000-0000EB240000}"/>
    <cellStyle name="Note 2 3 5" xfId="9339" xr:uid="{00000000-0005-0000-0000-0000EC240000}"/>
    <cellStyle name="Note 2 3 5 2" xfId="9340" xr:uid="{00000000-0005-0000-0000-0000ED240000}"/>
    <cellStyle name="Note 2 3 5 3" xfId="9341" xr:uid="{00000000-0005-0000-0000-0000EE240000}"/>
    <cellStyle name="Note 2 3 6" xfId="9342" xr:uid="{00000000-0005-0000-0000-0000EF240000}"/>
    <cellStyle name="Note 2 3 6 2" xfId="9343" xr:uid="{00000000-0005-0000-0000-0000F0240000}"/>
    <cellStyle name="Note 2 3 6 3" xfId="9344" xr:uid="{00000000-0005-0000-0000-0000F1240000}"/>
    <cellStyle name="Note 2 3 7" xfId="9345" xr:uid="{00000000-0005-0000-0000-0000F2240000}"/>
    <cellStyle name="Note 2 3 7 2" xfId="9346" xr:uid="{00000000-0005-0000-0000-0000F3240000}"/>
    <cellStyle name="Note 2 3 7 3" xfId="9347" xr:uid="{00000000-0005-0000-0000-0000F4240000}"/>
    <cellStyle name="Note 2 3 8" xfId="9348" xr:uid="{00000000-0005-0000-0000-0000F5240000}"/>
    <cellStyle name="Note 2 3 8 2" xfId="9349" xr:uid="{00000000-0005-0000-0000-0000F6240000}"/>
    <cellStyle name="Note 2 3 8 3" xfId="9350" xr:uid="{00000000-0005-0000-0000-0000F7240000}"/>
    <cellStyle name="Note 2 3 9" xfId="9351" xr:uid="{00000000-0005-0000-0000-0000F8240000}"/>
    <cellStyle name="Note 2 3 9 2" xfId="9352" xr:uid="{00000000-0005-0000-0000-0000F9240000}"/>
    <cellStyle name="Note 2 3 9 3" xfId="9353" xr:uid="{00000000-0005-0000-0000-0000FA240000}"/>
    <cellStyle name="Note 2 4" xfId="7325" xr:uid="{00000000-0005-0000-0000-0000FB240000}"/>
    <cellStyle name="Note 2 4 2" xfId="9354" xr:uid="{00000000-0005-0000-0000-0000FC240000}"/>
    <cellStyle name="Note 2 4 2 2" xfId="9355" xr:uid="{00000000-0005-0000-0000-0000FD240000}"/>
    <cellStyle name="Note 2 4 2 3" xfId="9356" xr:uid="{00000000-0005-0000-0000-0000FE240000}"/>
    <cellStyle name="Note 2 4 3" xfId="9357" xr:uid="{00000000-0005-0000-0000-0000FF240000}"/>
    <cellStyle name="Note 2 4 3 2" xfId="9358" xr:uid="{00000000-0005-0000-0000-000000250000}"/>
    <cellStyle name="Note 2 4 3 3" xfId="9359" xr:uid="{00000000-0005-0000-0000-000001250000}"/>
    <cellStyle name="Note 2 4 4" xfId="9360" xr:uid="{00000000-0005-0000-0000-000002250000}"/>
    <cellStyle name="Note 2 4 4 2" xfId="9361" xr:uid="{00000000-0005-0000-0000-000003250000}"/>
    <cellStyle name="Note 2 4 4 3" xfId="9362" xr:uid="{00000000-0005-0000-0000-000004250000}"/>
    <cellStyle name="Note 2 4 5" xfId="9363" xr:uid="{00000000-0005-0000-0000-000005250000}"/>
    <cellStyle name="Note 2 4 5 2" xfId="9364" xr:uid="{00000000-0005-0000-0000-000006250000}"/>
    <cellStyle name="Note 2 4 5 3" xfId="9365" xr:uid="{00000000-0005-0000-0000-000007250000}"/>
    <cellStyle name="Note 2 4 6" xfId="9366" xr:uid="{00000000-0005-0000-0000-000008250000}"/>
    <cellStyle name="Note 2 4 6 2" xfId="9367" xr:uid="{00000000-0005-0000-0000-000009250000}"/>
    <cellStyle name="Note 2 4 6 3" xfId="9368" xr:uid="{00000000-0005-0000-0000-00000A250000}"/>
    <cellStyle name="Note 2 4 7" xfId="9369" xr:uid="{00000000-0005-0000-0000-00000B250000}"/>
    <cellStyle name="Note 2 4 7 2" xfId="9370" xr:uid="{00000000-0005-0000-0000-00000C250000}"/>
    <cellStyle name="Note 2 4 7 3" xfId="9371" xr:uid="{00000000-0005-0000-0000-00000D250000}"/>
    <cellStyle name="Note 2 4 8" xfId="9372" xr:uid="{00000000-0005-0000-0000-00000E250000}"/>
    <cellStyle name="Note 2 4 8 2" xfId="9373" xr:uid="{00000000-0005-0000-0000-00000F250000}"/>
    <cellStyle name="Note 2 4 8 3" xfId="9374" xr:uid="{00000000-0005-0000-0000-000010250000}"/>
    <cellStyle name="Note 2 5" xfId="7326" xr:uid="{00000000-0005-0000-0000-000011250000}"/>
    <cellStyle name="Note 2 5 2" xfId="9375" xr:uid="{00000000-0005-0000-0000-000012250000}"/>
    <cellStyle name="Note 2 5 2 2" xfId="9376" xr:uid="{00000000-0005-0000-0000-000013250000}"/>
    <cellStyle name="Note 2 5 2 3" xfId="9377" xr:uid="{00000000-0005-0000-0000-000014250000}"/>
    <cellStyle name="Note 2 5 3" xfId="9378" xr:uid="{00000000-0005-0000-0000-000015250000}"/>
    <cellStyle name="Note 2 5 3 2" xfId="9379" xr:uid="{00000000-0005-0000-0000-000016250000}"/>
    <cellStyle name="Note 2 5 3 3" xfId="9380" xr:uid="{00000000-0005-0000-0000-000017250000}"/>
    <cellStyle name="Note 2 5 4" xfId="9381" xr:uid="{00000000-0005-0000-0000-000018250000}"/>
    <cellStyle name="Note 2 5 4 2" xfId="9382" xr:uid="{00000000-0005-0000-0000-000019250000}"/>
    <cellStyle name="Note 2 5 4 3" xfId="9383" xr:uid="{00000000-0005-0000-0000-00001A250000}"/>
    <cellStyle name="Note 2 5 5" xfId="9384" xr:uid="{00000000-0005-0000-0000-00001B250000}"/>
    <cellStyle name="Note 2 5 5 2" xfId="9385" xr:uid="{00000000-0005-0000-0000-00001C250000}"/>
    <cellStyle name="Note 2 5 5 3" xfId="9386" xr:uid="{00000000-0005-0000-0000-00001D250000}"/>
    <cellStyle name="Note 2 5 6" xfId="9387" xr:uid="{00000000-0005-0000-0000-00001E250000}"/>
    <cellStyle name="Note 2 5 6 2" xfId="9388" xr:uid="{00000000-0005-0000-0000-00001F250000}"/>
    <cellStyle name="Note 2 5 6 3" xfId="9389" xr:uid="{00000000-0005-0000-0000-000020250000}"/>
    <cellStyle name="Note 2 5 7" xfId="9390" xr:uid="{00000000-0005-0000-0000-000021250000}"/>
    <cellStyle name="Note 2 5 7 2" xfId="9391" xr:uid="{00000000-0005-0000-0000-000022250000}"/>
    <cellStyle name="Note 2 5 7 3" xfId="9392" xr:uid="{00000000-0005-0000-0000-000023250000}"/>
    <cellStyle name="Note 2 5 8" xfId="9393" xr:uid="{00000000-0005-0000-0000-000024250000}"/>
    <cellStyle name="Note 2 5 8 2" xfId="9394" xr:uid="{00000000-0005-0000-0000-000025250000}"/>
    <cellStyle name="Note 2 5 8 3" xfId="9395" xr:uid="{00000000-0005-0000-0000-000026250000}"/>
    <cellStyle name="Note 2 6" xfId="7623" xr:uid="{00000000-0005-0000-0000-000027250000}"/>
    <cellStyle name="Note 2 6 2" xfId="9397" xr:uid="{00000000-0005-0000-0000-000028250000}"/>
    <cellStyle name="Note 2 6 3" xfId="9398" xr:uid="{00000000-0005-0000-0000-000029250000}"/>
    <cellStyle name="Note 2 6 4" xfId="9396" xr:uid="{00000000-0005-0000-0000-00002A250000}"/>
    <cellStyle name="Note 2 7" xfId="9399" xr:uid="{00000000-0005-0000-0000-00002B250000}"/>
    <cellStyle name="Note 2 7 2" xfId="9400" xr:uid="{00000000-0005-0000-0000-00002C250000}"/>
    <cellStyle name="Note 2 7 3" xfId="9401" xr:uid="{00000000-0005-0000-0000-00002D250000}"/>
    <cellStyle name="Note 2 8" xfId="9402" xr:uid="{00000000-0005-0000-0000-00002E250000}"/>
    <cellStyle name="Note 2 8 2" xfId="9403" xr:uid="{00000000-0005-0000-0000-00002F250000}"/>
    <cellStyle name="Note 2 8 3" xfId="9404" xr:uid="{00000000-0005-0000-0000-000030250000}"/>
    <cellStyle name="Note 2 9" xfId="9405" xr:uid="{00000000-0005-0000-0000-000031250000}"/>
    <cellStyle name="Note 2 9 2" xfId="9406" xr:uid="{00000000-0005-0000-0000-000032250000}"/>
    <cellStyle name="Note 2 9 3" xfId="9407" xr:uid="{00000000-0005-0000-0000-000033250000}"/>
    <cellStyle name="Note 3" xfId="7327" xr:uid="{00000000-0005-0000-0000-000034250000}"/>
    <cellStyle name="Note 3 10" xfId="9408" xr:uid="{00000000-0005-0000-0000-000035250000}"/>
    <cellStyle name="Note 3 10 2" xfId="9409" xr:uid="{00000000-0005-0000-0000-000036250000}"/>
    <cellStyle name="Note 3 10 3" xfId="9410" xr:uid="{00000000-0005-0000-0000-000037250000}"/>
    <cellStyle name="Note 3 2" xfId="7328" xr:uid="{00000000-0005-0000-0000-000038250000}"/>
    <cellStyle name="Note 3 2 2" xfId="9411" xr:uid="{00000000-0005-0000-0000-000039250000}"/>
    <cellStyle name="Note 3 2 2 2" xfId="9412" xr:uid="{00000000-0005-0000-0000-00003A250000}"/>
    <cellStyle name="Note 3 2 2 3" xfId="9413" xr:uid="{00000000-0005-0000-0000-00003B250000}"/>
    <cellStyle name="Note 3 2 3" xfId="9414" xr:uid="{00000000-0005-0000-0000-00003C250000}"/>
    <cellStyle name="Note 3 2 3 2" xfId="9415" xr:uid="{00000000-0005-0000-0000-00003D250000}"/>
    <cellStyle name="Note 3 2 3 3" xfId="9416" xr:uid="{00000000-0005-0000-0000-00003E250000}"/>
    <cellStyle name="Note 3 2 4" xfId="9417" xr:uid="{00000000-0005-0000-0000-00003F250000}"/>
    <cellStyle name="Note 3 2 4 2" xfId="9418" xr:uid="{00000000-0005-0000-0000-000040250000}"/>
    <cellStyle name="Note 3 2 4 3" xfId="9419" xr:uid="{00000000-0005-0000-0000-000041250000}"/>
    <cellStyle name="Note 3 2 5" xfId="9420" xr:uid="{00000000-0005-0000-0000-000042250000}"/>
    <cellStyle name="Note 3 2 5 2" xfId="9421" xr:uid="{00000000-0005-0000-0000-000043250000}"/>
    <cellStyle name="Note 3 2 5 3" xfId="9422" xr:uid="{00000000-0005-0000-0000-000044250000}"/>
    <cellStyle name="Note 3 2 6" xfId="9423" xr:uid="{00000000-0005-0000-0000-000045250000}"/>
    <cellStyle name="Note 3 2 6 2" xfId="9424" xr:uid="{00000000-0005-0000-0000-000046250000}"/>
    <cellStyle name="Note 3 2 6 3" xfId="9425" xr:uid="{00000000-0005-0000-0000-000047250000}"/>
    <cellStyle name="Note 3 2 7" xfId="9426" xr:uid="{00000000-0005-0000-0000-000048250000}"/>
    <cellStyle name="Note 3 2 7 2" xfId="9427" xr:uid="{00000000-0005-0000-0000-000049250000}"/>
    <cellStyle name="Note 3 2 7 3" xfId="9428" xr:uid="{00000000-0005-0000-0000-00004A250000}"/>
    <cellStyle name="Note 3 2 8" xfId="9429" xr:uid="{00000000-0005-0000-0000-00004B250000}"/>
    <cellStyle name="Note 3 2 8 2" xfId="9430" xr:uid="{00000000-0005-0000-0000-00004C250000}"/>
    <cellStyle name="Note 3 2 8 3" xfId="9431" xr:uid="{00000000-0005-0000-0000-00004D250000}"/>
    <cellStyle name="Note 3 3" xfId="7329" xr:uid="{00000000-0005-0000-0000-00004E250000}"/>
    <cellStyle name="Note 3 3 2" xfId="9432" xr:uid="{00000000-0005-0000-0000-00004F250000}"/>
    <cellStyle name="Note 3 3 2 2" xfId="9433" xr:uid="{00000000-0005-0000-0000-000050250000}"/>
    <cellStyle name="Note 3 3 2 3" xfId="9434" xr:uid="{00000000-0005-0000-0000-000051250000}"/>
    <cellStyle name="Note 3 3 3" xfId="9435" xr:uid="{00000000-0005-0000-0000-000052250000}"/>
    <cellStyle name="Note 3 3 3 2" xfId="9436" xr:uid="{00000000-0005-0000-0000-000053250000}"/>
    <cellStyle name="Note 3 3 3 3" xfId="9437" xr:uid="{00000000-0005-0000-0000-000054250000}"/>
    <cellStyle name="Note 3 3 4" xfId="9438" xr:uid="{00000000-0005-0000-0000-000055250000}"/>
    <cellStyle name="Note 3 3 4 2" xfId="9439" xr:uid="{00000000-0005-0000-0000-000056250000}"/>
    <cellStyle name="Note 3 3 4 3" xfId="9440" xr:uid="{00000000-0005-0000-0000-000057250000}"/>
    <cellStyle name="Note 3 3 5" xfId="9441" xr:uid="{00000000-0005-0000-0000-000058250000}"/>
    <cellStyle name="Note 3 3 5 2" xfId="9442" xr:uid="{00000000-0005-0000-0000-000059250000}"/>
    <cellStyle name="Note 3 3 5 3" xfId="9443" xr:uid="{00000000-0005-0000-0000-00005A250000}"/>
    <cellStyle name="Note 3 3 6" xfId="9444" xr:uid="{00000000-0005-0000-0000-00005B250000}"/>
    <cellStyle name="Note 3 3 6 2" xfId="9445" xr:uid="{00000000-0005-0000-0000-00005C250000}"/>
    <cellStyle name="Note 3 3 6 3" xfId="9446" xr:uid="{00000000-0005-0000-0000-00005D250000}"/>
    <cellStyle name="Note 3 3 7" xfId="9447" xr:uid="{00000000-0005-0000-0000-00005E250000}"/>
    <cellStyle name="Note 3 3 7 2" xfId="9448" xr:uid="{00000000-0005-0000-0000-00005F250000}"/>
    <cellStyle name="Note 3 3 7 3" xfId="9449" xr:uid="{00000000-0005-0000-0000-000060250000}"/>
    <cellStyle name="Note 3 3 8" xfId="9450" xr:uid="{00000000-0005-0000-0000-000061250000}"/>
    <cellStyle name="Note 3 3 8 2" xfId="9451" xr:uid="{00000000-0005-0000-0000-000062250000}"/>
    <cellStyle name="Note 3 3 8 3" xfId="9452" xr:uid="{00000000-0005-0000-0000-000063250000}"/>
    <cellStyle name="Note 3 4" xfId="9453" xr:uid="{00000000-0005-0000-0000-000064250000}"/>
    <cellStyle name="Note 3 4 2" xfId="9454" xr:uid="{00000000-0005-0000-0000-000065250000}"/>
    <cellStyle name="Note 3 4 3" xfId="9455" xr:uid="{00000000-0005-0000-0000-000066250000}"/>
    <cellStyle name="Note 3 5" xfId="9456" xr:uid="{00000000-0005-0000-0000-000067250000}"/>
    <cellStyle name="Note 3 5 2" xfId="9457" xr:uid="{00000000-0005-0000-0000-000068250000}"/>
    <cellStyle name="Note 3 5 3" xfId="9458" xr:uid="{00000000-0005-0000-0000-000069250000}"/>
    <cellStyle name="Note 3 6" xfId="9459" xr:uid="{00000000-0005-0000-0000-00006A250000}"/>
    <cellStyle name="Note 3 6 2" xfId="9460" xr:uid="{00000000-0005-0000-0000-00006B250000}"/>
    <cellStyle name="Note 3 6 3" xfId="9461" xr:uid="{00000000-0005-0000-0000-00006C250000}"/>
    <cellStyle name="Note 3 7" xfId="9462" xr:uid="{00000000-0005-0000-0000-00006D250000}"/>
    <cellStyle name="Note 3 7 2" xfId="9463" xr:uid="{00000000-0005-0000-0000-00006E250000}"/>
    <cellStyle name="Note 3 7 3" xfId="9464" xr:uid="{00000000-0005-0000-0000-00006F250000}"/>
    <cellStyle name="Note 3 8" xfId="9465" xr:uid="{00000000-0005-0000-0000-000070250000}"/>
    <cellStyle name="Note 3 8 2" xfId="9466" xr:uid="{00000000-0005-0000-0000-000071250000}"/>
    <cellStyle name="Note 3 8 3" xfId="9467" xr:uid="{00000000-0005-0000-0000-000072250000}"/>
    <cellStyle name="Note 3 9" xfId="9468" xr:uid="{00000000-0005-0000-0000-000073250000}"/>
    <cellStyle name="Note 3 9 2" xfId="9469" xr:uid="{00000000-0005-0000-0000-000074250000}"/>
    <cellStyle name="Note 3 9 3" xfId="9470" xr:uid="{00000000-0005-0000-0000-000075250000}"/>
    <cellStyle name="Note 4" xfId="7330" xr:uid="{00000000-0005-0000-0000-000076250000}"/>
    <cellStyle name="Note 4 10" xfId="9471" xr:uid="{00000000-0005-0000-0000-000077250000}"/>
    <cellStyle name="Note 4 10 2" xfId="9472" xr:uid="{00000000-0005-0000-0000-000078250000}"/>
    <cellStyle name="Note 4 10 3" xfId="9473" xr:uid="{00000000-0005-0000-0000-000079250000}"/>
    <cellStyle name="Note 4 2" xfId="7331" xr:uid="{00000000-0005-0000-0000-00007A250000}"/>
    <cellStyle name="Note 4 2 2" xfId="9474" xr:uid="{00000000-0005-0000-0000-00007B250000}"/>
    <cellStyle name="Note 4 2 2 2" xfId="9475" xr:uid="{00000000-0005-0000-0000-00007C250000}"/>
    <cellStyle name="Note 4 2 2 3" xfId="9476" xr:uid="{00000000-0005-0000-0000-00007D250000}"/>
    <cellStyle name="Note 4 2 3" xfId="9477" xr:uid="{00000000-0005-0000-0000-00007E250000}"/>
    <cellStyle name="Note 4 2 3 2" xfId="9478" xr:uid="{00000000-0005-0000-0000-00007F250000}"/>
    <cellStyle name="Note 4 2 3 3" xfId="9479" xr:uid="{00000000-0005-0000-0000-000080250000}"/>
    <cellStyle name="Note 4 2 4" xfId="9480" xr:uid="{00000000-0005-0000-0000-000081250000}"/>
    <cellStyle name="Note 4 2 4 2" xfId="9481" xr:uid="{00000000-0005-0000-0000-000082250000}"/>
    <cellStyle name="Note 4 2 4 3" xfId="9482" xr:uid="{00000000-0005-0000-0000-000083250000}"/>
    <cellStyle name="Note 4 2 5" xfId="9483" xr:uid="{00000000-0005-0000-0000-000084250000}"/>
    <cellStyle name="Note 4 2 5 2" xfId="9484" xr:uid="{00000000-0005-0000-0000-000085250000}"/>
    <cellStyle name="Note 4 2 5 3" xfId="9485" xr:uid="{00000000-0005-0000-0000-000086250000}"/>
    <cellStyle name="Note 4 2 6" xfId="9486" xr:uid="{00000000-0005-0000-0000-000087250000}"/>
    <cellStyle name="Note 4 2 6 2" xfId="9487" xr:uid="{00000000-0005-0000-0000-000088250000}"/>
    <cellStyle name="Note 4 2 6 3" xfId="9488" xr:uid="{00000000-0005-0000-0000-000089250000}"/>
    <cellStyle name="Note 4 2 7" xfId="9489" xr:uid="{00000000-0005-0000-0000-00008A250000}"/>
    <cellStyle name="Note 4 2 7 2" xfId="9490" xr:uid="{00000000-0005-0000-0000-00008B250000}"/>
    <cellStyle name="Note 4 2 7 3" xfId="9491" xr:uid="{00000000-0005-0000-0000-00008C250000}"/>
    <cellStyle name="Note 4 2 8" xfId="9492" xr:uid="{00000000-0005-0000-0000-00008D250000}"/>
    <cellStyle name="Note 4 2 8 2" xfId="9493" xr:uid="{00000000-0005-0000-0000-00008E250000}"/>
    <cellStyle name="Note 4 2 8 3" xfId="9494" xr:uid="{00000000-0005-0000-0000-00008F250000}"/>
    <cellStyle name="Note 4 3" xfId="7332" xr:uid="{00000000-0005-0000-0000-000090250000}"/>
    <cellStyle name="Note 4 3 2" xfId="9495" xr:uid="{00000000-0005-0000-0000-000091250000}"/>
    <cellStyle name="Note 4 3 2 2" xfId="9496" xr:uid="{00000000-0005-0000-0000-000092250000}"/>
    <cellStyle name="Note 4 3 2 3" xfId="9497" xr:uid="{00000000-0005-0000-0000-000093250000}"/>
    <cellStyle name="Note 4 3 3" xfId="9498" xr:uid="{00000000-0005-0000-0000-000094250000}"/>
    <cellStyle name="Note 4 3 3 2" xfId="9499" xr:uid="{00000000-0005-0000-0000-000095250000}"/>
    <cellStyle name="Note 4 3 3 3" xfId="9500" xr:uid="{00000000-0005-0000-0000-000096250000}"/>
    <cellStyle name="Note 4 3 4" xfId="9501" xr:uid="{00000000-0005-0000-0000-000097250000}"/>
    <cellStyle name="Note 4 3 4 2" xfId="9502" xr:uid="{00000000-0005-0000-0000-000098250000}"/>
    <cellStyle name="Note 4 3 4 3" xfId="9503" xr:uid="{00000000-0005-0000-0000-000099250000}"/>
    <cellStyle name="Note 4 3 5" xfId="9504" xr:uid="{00000000-0005-0000-0000-00009A250000}"/>
    <cellStyle name="Note 4 3 5 2" xfId="9505" xr:uid="{00000000-0005-0000-0000-00009B250000}"/>
    <cellStyle name="Note 4 3 5 3" xfId="9506" xr:uid="{00000000-0005-0000-0000-00009C250000}"/>
    <cellStyle name="Note 4 3 6" xfId="9507" xr:uid="{00000000-0005-0000-0000-00009D250000}"/>
    <cellStyle name="Note 4 3 6 2" xfId="9508" xr:uid="{00000000-0005-0000-0000-00009E250000}"/>
    <cellStyle name="Note 4 3 6 3" xfId="9509" xr:uid="{00000000-0005-0000-0000-00009F250000}"/>
    <cellStyle name="Note 4 3 7" xfId="9510" xr:uid="{00000000-0005-0000-0000-0000A0250000}"/>
    <cellStyle name="Note 4 3 7 2" xfId="9511" xr:uid="{00000000-0005-0000-0000-0000A1250000}"/>
    <cellStyle name="Note 4 3 7 3" xfId="9512" xr:uid="{00000000-0005-0000-0000-0000A2250000}"/>
    <cellStyle name="Note 4 3 8" xfId="9513" xr:uid="{00000000-0005-0000-0000-0000A3250000}"/>
    <cellStyle name="Note 4 3 8 2" xfId="9514" xr:uid="{00000000-0005-0000-0000-0000A4250000}"/>
    <cellStyle name="Note 4 3 8 3" xfId="9515" xr:uid="{00000000-0005-0000-0000-0000A5250000}"/>
    <cellStyle name="Note 4 4" xfId="9516" xr:uid="{00000000-0005-0000-0000-0000A6250000}"/>
    <cellStyle name="Note 4 4 2" xfId="9517" xr:uid="{00000000-0005-0000-0000-0000A7250000}"/>
    <cellStyle name="Note 4 4 3" xfId="9518" xr:uid="{00000000-0005-0000-0000-0000A8250000}"/>
    <cellStyle name="Note 4 5" xfId="9519" xr:uid="{00000000-0005-0000-0000-0000A9250000}"/>
    <cellStyle name="Note 4 5 2" xfId="9520" xr:uid="{00000000-0005-0000-0000-0000AA250000}"/>
    <cellStyle name="Note 4 5 3" xfId="9521" xr:uid="{00000000-0005-0000-0000-0000AB250000}"/>
    <cellStyle name="Note 4 6" xfId="9522" xr:uid="{00000000-0005-0000-0000-0000AC250000}"/>
    <cellStyle name="Note 4 6 2" xfId="9523" xr:uid="{00000000-0005-0000-0000-0000AD250000}"/>
    <cellStyle name="Note 4 6 3" xfId="9524" xr:uid="{00000000-0005-0000-0000-0000AE250000}"/>
    <cellStyle name="Note 4 7" xfId="9525" xr:uid="{00000000-0005-0000-0000-0000AF250000}"/>
    <cellStyle name="Note 4 7 2" xfId="9526" xr:uid="{00000000-0005-0000-0000-0000B0250000}"/>
    <cellStyle name="Note 4 7 3" xfId="9527" xr:uid="{00000000-0005-0000-0000-0000B1250000}"/>
    <cellStyle name="Note 4 8" xfId="9528" xr:uid="{00000000-0005-0000-0000-0000B2250000}"/>
    <cellStyle name="Note 4 8 2" xfId="9529" xr:uid="{00000000-0005-0000-0000-0000B3250000}"/>
    <cellStyle name="Note 4 8 3" xfId="9530" xr:uid="{00000000-0005-0000-0000-0000B4250000}"/>
    <cellStyle name="Note 4 9" xfId="9531" xr:uid="{00000000-0005-0000-0000-0000B5250000}"/>
    <cellStyle name="Note 4 9 2" xfId="9532" xr:uid="{00000000-0005-0000-0000-0000B6250000}"/>
    <cellStyle name="Note 4 9 3" xfId="9533" xr:uid="{00000000-0005-0000-0000-0000B7250000}"/>
    <cellStyle name="Note 5" xfId="7333" xr:uid="{00000000-0005-0000-0000-0000B8250000}"/>
    <cellStyle name="Note 5 10" xfId="9534" xr:uid="{00000000-0005-0000-0000-0000B9250000}"/>
    <cellStyle name="Note 5 10 2" xfId="9535" xr:uid="{00000000-0005-0000-0000-0000BA250000}"/>
    <cellStyle name="Note 5 10 3" xfId="9536" xr:uid="{00000000-0005-0000-0000-0000BB250000}"/>
    <cellStyle name="Note 5 2" xfId="7334" xr:uid="{00000000-0005-0000-0000-0000BC250000}"/>
    <cellStyle name="Note 5 2 2" xfId="9537" xr:uid="{00000000-0005-0000-0000-0000BD250000}"/>
    <cellStyle name="Note 5 2 2 2" xfId="9538" xr:uid="{00000000-0005-0000-0000-0000BE250000}"/>
    <cellStyle name="Note 5 2 2 3" xfId="9539" xr:uid="{00000000-0005-0000-0000-0000BF250000}"/>
    <cellStyle name="Note 5 2 3" xfId="9540" xr:uid="{00000000-0005-0000-0000-0000C0250000}"/>
    <cellStyle name="Note 5 2 3 2" xfId="9541" xr:uid="{00000000-0005-0000-0000-0000C1250000}"/>
    <cellStyle name="Note 5 2 3 3" xfId="9542" xr:uid="{00000000-0005-0000-0000-0000C2250000}"/>
    <cellStyle name="Note 5 2 4" xfId="9543" xr:uid="{00000000-0005-0000-0000-0000C3250000}"/>
    <cellStyle name="Note 5 2 4 2" xfId="9544" xr:uid="{00000000-0005-0000-0000-0000C4250000}"/>
    <cellStyle name="Note 5 2 4 3" xfId="9545" xr:uid="{00000000-0005-0000-0000-0000C5250000}"/>
    <cellStyle name="Note 5 2 5" xfId="9546" xr:uid="{00000000-0005-0000-0000-0000C6250000}"/>
    <cellStyle name="Note 5 2 5 2" xfId="9547" xr:uid="{00000000-0005-0000-0000-0000C7250000}"/>
    <cellStyle name="Note 5 2 5 3" xfId="9548" xr:uid="{00000000-0005-0000-0000-0000C8250000}"/>
    <cellStyle name="Note 5 2 6" xfId="9549" xr:uid="{00000000-0005-0000-0000-0000C9250000}"/>
    <cellStyle name="Note 5 2 6 2" xfId="9550" xr:uid="{00000000-0005-0000-0000-0000CA250000}"/>
    <cellStyle name="Note 5 2 6 3" xfId="9551" xr:uid="{00000000-0005-0000-0000-0000CB250000}"/>
    <cellStyle name="Note 5 2 7" xfId="9552" xr:uid="{00000000-0005-0000-0000-0000CC250000}"/>
    <cellStyle name="Note 5 2 7 2" xfId="9553" xr:uid="{00000000-0005-0000-0000-0000CD250000}"/>
    <cellStyle name="Note 5 2 7 3" xfId="9554" xr:uid="{00000000-0005-0000-0000-0000CE250000}"/>
    <cellStyle name="Note 5 2 8" xfId="9555" xr:uid="{00000000-0005-0000-0000-0000CF250000}"/>
    <cellStyle name="Note 5 2 8 2" xfId="9556" xr:uid="{00000000-0005-0000-0000-0000D0250000}"/>
    <cellStyle name="Note 5 2 8 3" xfId="9557" xr:uid="{00000000-0005-0000-0000-0000D1250000}"/>
    <cellStyle name="Note 5 3" xfId="7335" xr:uid="{00000000-0005-0000-0000-0000D2250000}"/>
    <cellStyle name="Note 5 3 2" xfId="9558" xr:uid="{00000000-0005-0000-0000-0000D3250000}"/>
    <cellStyle name="Note 5 3 2 2" xfId="9559" xr:uid="{00000000-0005-0000-0000-0000D4250000}"/>
    <cellStyle name="Note 5 3 2 3" xfId="9560" xr:uid="{00000000-0005-0000-0000-0000D5250000}"/>
    <cellStyle name="Note 5 3 3" xfId="9561" xr:uid="{00000000-0005-0000-0000-0000D6250000}"/>
    <cellStyle name="Note 5 3 3 2" xfId="9562" xr:uid="{00000000-0005-0000-0000-0000D7250000}"/>
    <cellStyle name="Note 5 3 3 3" xfId="9563" xr:uid="{00000000-0005-0000-0000-0000D8250000}"/>
    <cellStyle name="Note 5 3 4" xfId="9564" xr:uid="{00000000-0005-0000-0000-0000D9250000}"/>
    <cellStyle name="Note 5 3 4 2" xfId="9565" xr:uid="{00000000-0005-0000-0000-0000DA250000}"/>
    <cellStyle name="Note 5 3 4 3" xfId="9566" xr:uid="{00000000-0005-0000-0000-0000DB250000}"/>
    <cellStyle name="Note 5 3 5" xfId="9567" xr:uid="{00000000-0005-0000-0000-0000DC250000}"/>
    <cellStyle name="Note 5 3 5 2" xfId="9568" xr:uid="{00000000-0005-0000-0000-0000DD250000}"/>
    <cellStyle name="Note 5 3 5 3" xfId="9569" xr:uid="{00000000-0005-0000-0000-0000DE250000}"/>
    <cellStyle name="Note 5 3 6" xfId="9570" xr:uid="{00000000-0005-0000-0000-0000DF250000}"/>
    <cellStyle name="Note 5 3 6 2" xfId="9571" xr:uid="{00000000-0005-0000-0000-0000E0250000}"/>
    <cellStyle name="Note 5 3 6 3" xfId="9572" xr:uid="{00000000-0005-0000-0000-0000E1250000}"/>
    <cellStyle name="Note 5 3 7" xfId="9573" xr:uid="{00000000-0005-0000-0000-0000E2250000}"/>
    <cellStyle name="Note 5 3 7 2" xfId="9574" xr:uid="{00000000-0005-0000-0000-0000E3250000}"/>
    <cellStyle name="Note 5 3 7 3" xfId="9575" xr:uid="{00000000-0005-0000-0000-0000E4250000}"/>
    <cellStyle name="Note 5 3 8" xfId="9576" xr:uid="{00000000-0005-0000-0000-0000E5250000}"/>
    <cellStyle name="Note 5 3 8 2" xfId="9577" xr:uid="{00000000-0005-0000-0000-0000E6250000}"/>
    <cellStyle name="Note 5 3 8 3" xfId="9578" xr:uid="{00000000-0005-0000-0000-0000E7250000}"/>
    <cellStyle name="Note 5 4" xfId="9579" xr:uid="{00000000-0005-0000-0000-0000E8250000}"/>
    <cellStyle name="Note 5 4 2" xfId="9580" xr:uid="{00000000-0005-0000-0000-0000E9250000}"/>
    <cellStyle name="Note 5 4 3" xfId="9581" xr:uid="{00000000-0005-0000-0000-0000EA250000}"/>
    <cellStyle name="Note 5 5" xfId="9582" xr:uid="{00000000-0005-0000-0000-0000EB250000}"/>
    <cellStyle name="Note 5 5 2" xfId="9583" xr:uid="{00000000-0005-0000-0000-0000EC250000}"/>
    <cellStyle name="Note 5 5 3" xfId="9584" xr:uid="{00000000-0005-0000-0000-0000ED250000}"/>
    <cellStyle name="Note 5 6" xfId="9585" xr:uid="{00000000-0005-0000-0000-0000EE250000}"/>
    <cellStyle name="Note 5 6 2" xfId="9586" xr:uid="{00000000-0005-0000-0000-0000EF250000}"/>
    <cellStyle name="Note 5 6 3" xfId="9587" xr:uid="{00000000-0005-0000-0000-0000F0250000}"/>
    <cellStyle name="Note 5 7" xfId="9588" xr:uid="{00000000-0005-0000-0000-0000F1250000}"/>
    <cellStyle name="Note 5 7 2" xfId="9589" xr:uid="{00000000-0005-0000-0000-0000F2250000}"/>
    <cellStyle name="Note 5 7 3" xfId="9590" xr:uid="{00000000-0005-0000-0000-0000F3250000}"/>
    <cellStyle name="Note 5 8" xfId="9591" xr:uid="{00000000-0005-0000-0000-0000F4250000}"/>
    <cellStyle name="Note 5 8 2" xfId="9592" xr:uid="{00000000-0005-0000-0000-0000F5250000}"/>
    <cellStyle name="Note 5 8 3" xfId="9593" xr:uid="{00000000-0005-0000-0000-0000F6250000}"/>
    <cellStyle name="Note 5 9" xfId="9594" xr:uid="{00000000-0005-0000-0000-0000F7250000}"/>
    <cellStyle name="Note 5 9 2" xfId="9595" xr:uid="{00000000-0005-0000-0000-0000F8250000}"/>
    <cellStyle name="Note 5 9 3" xfId="9596" xr:uid="{00000000-0005-0000-0000-0000F9250000}"/>
    <cellStyle name="Note 6" xfId="7336" xr:uid="{00000000-0005-0000-0000-0000FA250000}"/>
    <cellStyle name="Note 6 10" xfId="9597" xr:uid="{00000000-0005-0000-0000-0000FB250000}"/>
    <cellStyle name="Note 6 10 2" xfId="9598" xr:uid="{00000000-0005-0000-0000-0000FC250000}"/>
    <cellStyle name="Note 6 10 3" xfId="9599" xr:uid="{00000000-0005-0000-0000-0000FD250000}"/>
    <cellStyle name="Note 6 2" xfId="7337" xr:uid="{00000000-0005-0000-0000-0000FE250000}"/>
    <cellStyle name="Note 6 2 2" xfId="9600" xr:uid="{00000000-0005-0000-0000-0000FF250000}"/>
    <cellStyle name="Note 6 2 2 2" xfId="9601" xr:uid="{00000000-0005-0000-0000-000000260000}"/>
    <cellStyle name="Note 6 2 2 3" xfId="9602" xr:uid="{00000000-0005-0000-0000-000001260000}"/>
    <cellStyle name="Note 6 2 3" xfId="9603" xr:uid="{00000000-0005-0000-0000-000002260000}"/>
    <cellStyle name="Note 6 2 3 2" xfId="9604" xr:uid="{00000000-0005-0000-0000-000003260000}"/>
    <cellStyle name="Note 6 2 3 3" xfId="9605" xr:uid="{00000000-0005-0000-0000-000004260000}"/>
    <cellStyle name="Note 6 2 4" xfId="9606" xr:uid="{00000000-0005-0000-0000-000005260000}"/>
    <cellStyle name="Note 6 2 4 2" xfId="9607" xr:uid="{00000000-0005-0000-0000-000006260000}"/>
    <cellStyle name="Note 6 2 4 3" xfId="9608" xr:uid="{00000000-0005-0000-0000-000007260000}"/>
    <cellStyle name="Note 6 2 5" xfId="9609" xr:uid="{00000000-0005-0000-0000-000008260000}"/>
    <cellStyle name="Note 6 2 5 2" xfId="9610" xr:uid="{00000000-0005-0000-0000-000009260000}"/>
    <cellStyle name="Note 6 2 5 3" xfId="9611" xr:uid="{00000000-0005-0000-0000-00000A260000}"/>
    <cellStyle name="Note 6 2 6" xfId="9612" xr:uid="{00000000-0005-0000-0000-00000B260000}"/>
    <cellStyle name="Note 6 2 6 2" xfId="9613" xr:uid="{00000000-0005-0000-0000-00000C260000}"/>
    <cellStyle name="Note 6 2 6 3" xfId="9614" xr:uid="{00000000-0005-0000-0000-00000D260000}"/>
    <cellStyle name="Note 6 2 7" xfId="9615" xr:uid="{00000000-0005-0000-0000-00000E260000}"/>
    <cellStyle name="Note 6 2 7 2" xfId="9616" xr:uid="{00000000-0005-0000-0000-00000F260000}"/>
    <cellStyle name="Note 6 2 7 3" xfId="9617" xr:uid="{00000000-0005-0000-0000-000010260000}"/>
    <cellStyle name="Note 6 2 8" xfId="9618" xr:uid="{00000000-0005-0000-0000-000011260000}"/>
    <cellStyle name="Note 6 2 8 2" xfId="9619" xr:uid="{00000000-0005-0000-0000-000012260000}"/>
    <cellStyle name="Note 6 2 8 3" xfId="9620" xr:uid="{00000000-0005-0000-0000-000013260000}"/>
    <cellStyle name="Note 6 3" xfId="7338" xr:uid="{00000000-0005-0000-0000-000014260000}"/>
    <cellStyle name="Note 6 3 2" xfId="9621" xr:uid="{00000000-0005-0000-0000-000015260000}"/>
    <cellStyle name="Note 6 3 2 2" xfId="9622" xr:uid="{00000000-0005-0000-0000-000016260000}"/>
    <cellStyle name="Note 6 3 2 3" xfId="9623" xr:uid="{00000000-0005-0000-0000-000017260000}"/>
    <cellStyle name="Note 6 3 3" xfId="9624" xr:uid="{00000000-0005-0000-0000-000018260000}"/>
    <cellStyle name="Note 6 3 3 2" xfId="9625" xr:uid="{00000000-0005-0000-0000-000019260000}"/>
    <cellStyle name="Note 6 3 3 3" xfId="9626" xr:uid="{00000000-0005-0000-0000-00001A260000}"/>
    <cellStyle name="Note 6 3 4" xfId="9627" xr:uid="{00000000-0005-0000-0000-00001B260000}"/>
    <cellStyle name="Note 6 3 4 2" xfId="9628" xr:uid="{00000000-0005-0000-0000-00001C260000}"/>
    <cellStyle name="Note 6 3 4 3" xfId="9629" xr:uid="{00000000-0005-0000-0000-00001D260000}"/>
    <cellStyle name="Note 6 3 5" xfId="9630" xr:uid="{00000000-0005-0000-0000-00001E260000}"/>
    <cellStyle name="Note 6 3 5 2" xfId="9631" xr:uid="{00000000-0005-0000-0000-00001F260000}"/>
    <cellStyle name="Note 6 3 5 3" xfId="9632" xr:uid="{00000000-0005-0000-0000-000020260000}"/>
    <cellStyle name="Note 6 3 6" xfId="9633" xr:uid="{00000000-0005-0000-0000-000021260000}"/>
    <cellStyle name="Note 6 3 6 2" xfId="9634" xr:uid="{00000000-0005-0000-0000-000022260000}"/>
    <cellStyle name="Note 6 3 6 3" xfId="9635" xr:uid="{00000000-0005-0000-0000-000023260000}"/>
    <cellStyle name="Note 6 3 7" xfId="9636" xr:uid="{00000000-0005-0000-0000-000024260000}"/>
    <cellStyle name="Note 6 3 7 2" xfId="9637" xr:uid="{00000000-0005-0000-0000-000025260000}"/>
    <cellStyle name="Note 6 3 7 3" xfId="9638" xr:uid="{00000000-0005-0000-0000-000026260000}"/>
    <cellStyle name="Note 6 3 8" xfId="9639" xr:uid="{00000000-0005-0000-0000-000027260000}"/>
    <cellStyle name="Note 6 3 8 2" xfId="9640" xr:uid="{00000000-0005-0000-0000-000028260000}"/>
    <cellStyle name="Note 6 3 8 3" xfId="9641" xr:uid="{00000000-0005-0000-0000-000029260000}"/>
    <cellStyle name="Note 6 4" xfId="9642" xr:uid="{00000000-0005-0000-0000-00002A260000}"/>
    <cellStyle name="Note 6 4 2" xfId="9643" xr:uid="{00000000-0005-0000-0000-00002B260000}"/>
    <cellStyle name="Note 6 4 3" xfId="9644" xr:uid="{00000000-0005-0000-0000-00002C260000}"/>
    <cellStyle name="Note 6 5" xfId="9645" xr:uid="{00000000-0005-0000-0000-00002D260000}"/>
    <cellStyle name="Note 6 5 2" xfId="9646" xr:uid="{00000000-0005-0000-0000-00002E260000}"/>
    <cellStyle name="Note 6 5 3" xfId="9647" xr:uid="{00000000-0005-0000-0000-00002F260000}"/>
    <cellStyle name="Note 6 6" xfId="9648" xr:uid="{00000000-0005-0000-0000-000030260000}"/>
    <cellStyle name="Note 6 6 2" xfId="9649" xr:uid="{00000000-0005-0000-0000-000031260000}"/>
    <cellStyle name="Note 6 6 3" xfId="9650" xr:uid="{00000000-0005-0000-0000-000032260000}"/>
    <cellStyle name="Note 6 7" xfId="9651" xr:uid="{00000000-0005-0000-0000-000033260000}"/>
    <cellStyle name="Note 6 7 2" xfId="9652" xr:uid="{00000000-0005-0000-0000-000034260000}"/>
    <cellStyle name="Note 6 7 3" xfId="9653" xr:uid="{00000000-0005-0000-0000-000035260000}"/>
    <cellStyle name="Note 6 8" xfId="9654" xr:uid="{00000000-0005-0000-0000-000036260000}"/>
    <cellStyle name="Note 6 8 2" xfId="9655" xr:uid="{00000000-0005-0000-0000-000037260000}"/>
    <cellStyle name="Note 6 8 3" xfId="9656" xr:uid="{00000000-0005-0000-0000-000038260000}"/>
    <cellStyle name="Note 6 9" xfId="9657" xr:uid="{00000000-0005-0000-0000-000039260000}"/>
    <cellStyle name="Note 6 9 2" xfId="9658" xr:uid="{00000000-0005-0000-0000-00003A260000}"/>
    <cellStyle name="Note 6 9 3" xfId="9659" xr:uid="{00000000-0005-0000-0000-00003B260000}"/>
    <cellStyle name="Note 7" xfId="7339" xr:uid="{00000000-0005-0000-0000-00003C260000}"/>
    <cellStyle name="Note 7 10" xfId="9660" xr:uid="{00000000-0005-0000-0000-00003D260000}"/>
    <cellStyle name="Note 7 10 2" xfId="9661" xr:uid="{00000000-0005-0000-0000-00003E260000}"/>
    <cellStyle name="Note 7 10 3" xfId="9662" xr:uid="{00000000-0005-0000-0000-00003F260000}"/>
    <cellStyle name="Note 7 2" xfId="7340" xr:uid="{00000000-0005-0000-0000-000040260000}"/>
    <cellStyle name="Note 7 2 2" xfId="9663" xr:uid="{00000000-0005-0000-0000-000041260000}"/>
    <cellStyle name="Note 7 2 2 2" xfId="9664" xr:uid="{00000000-0005-0000-0000-000042260000}"/>
    <cellStyle name="Note 7 2 2 3" xfId="9665" xr:uid="{00000000-0005-0000-0000-000043260000}"/>
    <cellStyle name="Note 7 2 3" xfId="9666" xr:uid="{00000000-0005-0000-0000-000044260000}"/>
    <cellStyle name="Note 7 2 3 2" xfId="9667" xr:uid="{00000000-0005-0000-0000-000045260000}"/>
    <cellStyle name="Note 7 2 3 3" xfId="9668" xr:uid="{00000000-0005-0000-0000-000046260000}"/>
    <cellStyle name="Note 7 2 4" xfId="9669" xr:uid="{00000000-0005-0000-0000-000047260000}"/>
    <cellStyle name="Note 7 2 4 2" xfId="9670" xr:uid="{00000000-0005-0000-0000-000048260000}"/>
    <cellStyle name="Note 7 2 4 3" xfId="9671" xr:uid="{00000000-0005-0000-0000-000049260000}"/>
    <cellStyle name="Note 7 2 5" xfId="9672" xr:uid="{00000000-0005-0000-0000-00004A260000}"/>
    <cellStyle name="Note 7 2 5 2" xfId="9673" xr:uid="{00000000-0005-0000-0000-00004B260000}"/>
    <cellStyle name="Note 7 2 5 3" xfId="9674" xr:uid="{00000000-0005-0000-0000-00004C260000}"/>
    <cellStyle name="Note 7 2 6" xfId="9675" xr:uid="{00000000-0005-0000-0000-00004D260000}"/>
    <cellStyle name="Note 7 2 6 2" xfId="9676" xr:uid="{00000000-0005-0000-0000-00004E260000}"/>
    <cellStyle name="Note 7 2 6 3" xfId="9677" xr:uid="{00000000-0005-0000-0000-00004F260000}"/>
    <cellStyle name="Note 7 2 7" xfId="9678" xr:uid="{00000000-0005-0000-0000-000050260000}"/>
    <cellStyle name="Note 7 2 7 2" xfId="9679" xr:uid="{00000000-0005-0000-0000-000051260000}"/>
    <cellStyle name="Note 7 2 7 3" xfId="9680" xr:uid="{00000000-0005-0000-0000-000052260000}"/>
    <cellStyle name="Note 7 2 8" xfId="9681" xr:uid="{00000000-0005-0000-0000-000053260000}"/>
    <cellStyle name="Note 7 2 8 2" xfId="9682" xr:uid="{00000000-0005-0000-0000-000054260000}"/>
    <cellStyle name="Note 7 2 8 3" xfId="9683" xr:uid="{00000000-0005-0000-0000-000055260000}"/>
    <cellStyle name="Note 7 3" xfId="7341" xr:uid="{00000000-0005-0000-0000-000056260000}"/>
    <cellStyle name="Note 7 3 2" xfId="9684" xr:uid="{00000000-0005-0000-0000-000057260000}"/>
    <cellStyle name="Note 7 3 2 2" xfId="9685" xr:uid="{00000000-0005-0000-0000-000058260000}"/>
    <cellStyle name="Note 7 3 2 3" xfId="9686" xr:uid="{00000000-0005-0000-0000-000059260000}"/>
    <cellStyle name="Note 7 3 3" xfId="9687" xr:uid="{00000000-0005-0000-0000-00005A260000}"/>
    <cellStyle name="Note 7 3 3 2" xfId="9688" xr:uid="{00000000-0005-0000-0000-00005B260000}"/>
    <cellStyle name="Note 7 3 3 3" xfId="9689" xr:uid="{00000000-0005-0000-0000-00005C260000}"/>
    <cellStyle name="Note 7 3 4" xfId="9690" xr:uid="{00000000-0005-0000-0000-00005D260000}"/>
    <cellStyle name="Note 7 3 4 2" xfId="9691" xr:uid="{00000000-0005-0000-0000-00005E260000}"/>
    <cellStyle name="Note 7 3 4 3" xfId="9692" xr:uid="{00000000-0005-0000-0000-00005F260000}"/>
    <cellStyle name="Note 7 3 5" xfId="9693" xr:uid="{00000000-0005-0000-0000-000060260000}"/>
    <cellStyle name="Note 7 3 5 2" xfId="9694" xr:uid="{00000000-0005-0000-0000-000061260000}"/>
    <cellStyle name="Note 7 3 5 3" xfId="9695" xr:uid="{00000000-0005-0000-0000-000062260000}"/>
    <cellStyle name="Note 7 3 6" xfId="9696" xr:uid="{00000000-0005-0000-0000-000063260000}"/>
    <cellStyle name="Note 7 3 6 2" xfId="9697" xr:uid="{00000000-0005-0000-0000-000064260000}"/>
    <cellStyle name="Note 7 3 6 3" xfId="9698" xr:uid="{00000000-0005-0000-0000-000065260000}"/>
    <cellStyle name="Note 7 3 7" xfId="9699" xr:uid="{00000000-0005-0000-0000-000066260000}"/>
    <cellStyle name="Note 7 3 7 2" xfId="9700" xr:uid="{00000000-0005-0000-0000-000067260000}"/>
    <cellStyle name="Note 7 3 7 3" xfId="9701" xr:uid="{00000000-0005-0000-0000-000068260000}"/>
    <cellStyle name="Note 7 3 8" xfId="9702" xr:uid="{00000000-0005-0000-0000-000069260000}"/>
    <cellStyle name="Note 7 3 8 2" xfId="9703" xr:uid="{00000000-0005-0000-0000-00006A260000}"/>
    <cellStyle name="Note 7 3 8 3" xfId="9704" xr:uid="{00000000-0005-0000-0000-00006B260000}"/>
    <cellStyle name="Note 7 4" xfId="9705" xr:uid="{00000000-0005-0000-0000-00006C260000}"/>
    <cellStyle name="Note 7 4 2" xfId="9706" xr:uid="{00000000-0005-0000-0000-00006D260000}"/>
    <cellStyle name="Note 7 4 3" xfId="9707" xr:uid="{00000000-0005-0000-0000-00006E260000}"/>
    <cellStyle name="Note 7 5" xfId="9708" xr:uid="{00000000-0005-0000-0000-00006F260000}"/>
    <cellStyle name="Note 7 5 2" xfId="9709" xr:uid="{00000000-0005-0000-0000-000070260000}"/>
    <cellStyle name="Note 7 5 3" xfId="9710" xr:uid="{00000000-0005-0000-0000-000071260000}"/>
    <cellStyle name="Note 7 6" xfId="9711" xr:uid="{00000000-0005-0000-0000-000072260000}"/>
    <cellStyle name="Note 7 6 2" xfId="9712" xr:uid="{00000000-0005-0000-0000-000073260000}"/>
    <cellStyle name="Note 7 6 3" xfId="9713" xr:uid="{00000000-0005-0000-0000-000074260000}"/>
    <cellStyle name="Note 7 7" xfId="9714" xr:uid="{00000000-0005-0000-0000-000075260000}"/>
    <cellStyle name="Note 7 7 2" xfId="9715" xr:uid="{00000000-0005-0000-0000-000076260000}"/>
    <cellStyle name="Note 7 7 3" xfId="9716" xr:uid="{00000000-0005-0000-0000-000077260000}"/>
    <cellStyle name="Note 7 8" xfId="9717" xr:uid="{00000000-0005-0000-0000-000078260000}"/>
    <cellStyle name="Note 7 8 2" xfId="9718" xr:uid="{00000000-0005-0000-0000-000079260000}"/>
    <cellStyle name="Note 7 8 3" xfId="9719" xr:uid="{00000000-0005-0000-0000-00007A260000}"/>
    <cellStyle name="Note 7 9" xfId="9720" xr:uid="{00000000-0005-0000-0000-00007B260000}"/>
    <cellStyle name="Note 7 9 2" xfId="9721" xr:uid="{00000000-0005-0000-0000-00007C260000}"/>
    <cellStyle name="Note 7 9 3" xfId="9722" xr:uid="{00000000-0005-0000-0000-00007D260000}"/>
    <cellStyle name="Note 8" xfId="7342" xr:uid="{00000000-0005-0000-0000-00007E260000}"/>
    <cellStyle name="Note 8 10" xfId="9723" xr:uid="{00000000-0005-0000-0000-00007F260000}"/>
    <cellStyle name="Note 8 10 2" xfId="9724" xr:uid="{00000000-0005-0000-0000-000080260000}"/>
    <cellStyle name="Note 8 10 3" xfId="9725" xr:uid="{00000000-0005-0000-0000-000081260000}"/>
    <cellStyle name="Note 8 2" xfId="7343" xr:uid="{00000000-0005-0000-0000-000082260000}"/>
    <cellStyle name="Note 8 2 2" xfId="9726" xr:uid="{00000000-0005-0000-0000-000083260000}"/>
    <cellStyle name="Note 8 2 2 2" xfId="9727" xr:uid="{00000000-0005-0000-0000-000084260000}"/>
    <cellStyle name="Note 8 2 2 3" xfId="9728" xr:uid="{00000000-0005-0000-0000-000085260000}"/>
    <cellStyle name="Note 8 2 3" xfId="9729" xr:uid="{00000000-0005-0000-0000-000086260000}"/>
    <cellStyle name="Note 8 2 3 2" xfId="9730" xr:uid="{00000000-0005-0000-0000-000087260000}"/>
    <cellStyle name="Note 8 2 3 3" xfId="9731" xr:uid="{00000000-0005-0000-0000-000088260000}"/>
    <cellStyle name="Note 8 2 4" xfId="9732" xr:uid="{00000000-0005-0000-0000-000089260000}"/>
    <cellStyle name="Note 8 2 4 2" xfId="9733" xr:uid="{00000000-0005-0000-0000-00008A260000}"/>
    <cellStyle name="Note 8 2 4 3" xfId="9734" xr:uid="{00000000-0005-0000-0000-00008B260000}"/>
    <cellStyle name="Note 8 2 5" xfId="9735" xr:uid="{00000000-0005-0000-0000-00008C260000}"/>
    <cellStyle name="Note 8 2 5 2" xfId="9736" xr:uid="{00000000-0005-0000-0000-00008D260000}"/>
    <cellStyle name="Note 8 2 5 3" xfId="9737" xr:uid="{00000000-0005-0000-0000-00008E260000}"/>
    <cellStyle name="Note 8 2 6" xfId="9738" xr:uid="{00000000-0005-0000-0000-00008F260000}"/>
    <cellStyle name="Note 8 2 6 2" xfId="9739" xr:uid="{00000000-0005-0000-0000-000090260000}"/>
    <cellStyle name="Note 8 2 6 3" xfId="9740" xr:uid="{00000000-0005-0000-0000-000091260000}"/>
    <cellStyle name="Note 8 2 7" xfId="9741" xr:uid="{00000000-0005-0000-0000-000092260000}"/>
    <cellStyle name="Note 8 2 7 2" xfId="9742" xr:uid="{00000000-0005-0000-0000-000093260000}"/>
    <cellStyle name="Note 8 2 7 3" xfId="9743" xr:uid="{00000000-0005-0000-0000-000094260000}"/>
    <cellStyle name="Note 8 2 8" xfId="9744" xr:uid="{00000000-0005-0000-0000-000095260000}"/>
    <cellStyle name="Note 8 2 8 2" xfId="9745" xr:uid="{00000000-0005-0000-0000-000096260000}"/>
    <cellStyle name="Note 8 2 8 3" xfId="9746" xr:uid="{00000000-0005-0000-0000-000097260000}"/>
    <cellStyle name="Note 8 3" xfId="7344" xr:uid="{00000000-0005-0000-0000-000098260000}"/>
    <cellStyle name="Note 8 3 2" xfId="9747" xr:uid="{00000000-0005-0000-0000-000099260000}"/>
    <cellStyle name="Note 8 3 2 2" xfId="9748" xr:uid="{00000000-0005-0000-0000-00009A260000}"/>
    <cellStyle name="Note 8 3 2 3" xfId="9749" xr:uid="{00000000-0005-0000-0000-00009B260000}"/>
    <cellStyle name="Note 8 3 3" xfId="9750" xr:uid="{00000000-0005-0000-0000-00009C260000}"/>
    <cellStyle name="Note 8 3 3 2" xfId="9751" xr:uid="{00000000-0005-0000-0000-00009D260000}"/>
    <cellStyle name="Note 8 3 3 3" xfId="9752" xr:uid="{00000000-0005-0000-0000-00009E260000}"/>
    <cellStyle name="Note 8 3 4" xfId="9753" xr:uid="{00000000-0005-0000-0000-00009F260000}"/>
    <cellStyle name="Note 8 3 4 2" xfId="9754" xr:uid="{00000000-0005-0000-0000-0000A0260000}"/>
    <cellStyle name="Note 8 3 4 3" xfId="9755" xr:uid="{00000000-0005-0000-0000-0000A1260000}"/>
    <cellStyle name="Note 8 3 5" xfId="9756" xr:uid="{00000000-0005-0000-0000-0000A2260000}"/>
    <cellStyle name="Note 8 3 5 2" xfId="9757" xr:uid="{00000000-0005-0000-0000-0000A3260000}"/>
    <cellStyle name="Note 8 3 5 3" xfId="9758" xr:uid="{00000000-0005-0000-0000-0000A4260000}"/>
    <cellStyle name="Note 8 3 6" xfId="9759" xr:uid="{00000000-0005-0000-0000-0000A5260000}"/>
    <cellStyle name="Note 8 3 6 2" xfId="9760" xr:uid="{00000000-0005-0000-0000-0000A6260000}"/>
    <cellStyle name="Note 8 3 6 3" xfId="9761" xr:uid="{00000000-0005-0000-0000-0000A7260000}"/>
    <cellStyle name="Note 8 3 7" xfId="9762" xr:uid="{00000000-0005-0000-0000-0000A8260000}"/>
    <cellStyle name="Note 8 3 7 2" xfId="9763" xr:uid="{00000000-0005-0000-0000-0000A9260000}"/>
    <cellStyle name="Note 8 3 7 3" xfId="9764" xr:uid="{00000000-0005-0000-0000-0000AA260000}"/>
    <cellStyle name="Note 8 3 8" xfId="9765" xr:uid="{00000000-0005-0000-0000-0000AB260000}"/>
    <cellStyle name="Note 8 3 8 2" xfId="9766" xr:uid="{00000000-0005-0000-0000-0000AC260000}"/>
    <cellStyle name="Note 8 3 8 3" xfId="9767" xr:uid="{00000000-0005-0000-0000-0000AD260000}"/>
    <cellStyle name="Note 8 4" xfId="9768" xr:uid="{00000000-0005-0000-0000-0000AE260000}"/>
    <cellStyle name="Note 8 4 2" xfId="9769" xr:uid="{00000000-0005-0000-0000-0000AF260000}"/>
    <cellStyle name="Note 8 4 3" xfId="9770" xr:uid="{00000000-0005-0000-0000-0000B0260000}"/>
    <cellStyle name="Note 8 5" xfId="9771" xr:uid="{00000000-0005-0000-0000-0000B1260000}"/>
    <cellStyle name="Note 8 5 2" xfId="9772" xr:uid="{00000000-0005-0000-0000-0000B2260000}"/>
    <cellStyle name="Note 8 5 3" xfId="9773" xr:uid="{00000000-0005-0000-0000-0000B3260000}"/>
    <cellStyle name="Note 8 6" xfId="9774" xr:uid="{00000000-0005-0000-0000-0000B4260000}"/>
    <cellStyle name="Note 8 6 2" xfId="9775" xr:uid="{00000000-0005-0000-0000-0000B5260000}"/>
    <cellStyle name="Note 8 6 3" xfId="9776" xr:uid="{00000000-0005-0000-0000-0000B6260000}"/>
    <cellStyle name="Note 8 7" xfId="9777" xr:uid="{00000000-0005-0000-0000-0000B7260000}"/>
    <cellStyle name="Note 8 7 2" xfId="9778" xr:uid="{00000000-0005-0000-0000-0000B8260000}"/>
    <cellStyle name="Note 8 7 3" xfId="9779" xr:uid="{00000000-0005-0000-0000-0000B9260000}"/>
    <cellStyle name="Note 8 8" xfId="9780" xr:uid="{00000000-0005-0000-0000-0000BA260000}"/>
    <cellStyle name="Note 8 8 2" xfId="9781" xr:uid="{00000000-0005-0000-0000-0000BB260000}"/>
    <cellStyle name="Note 8 8 3" xfId="9782" xr:uid="{00000000-0005-0000-0000-0000BC260000}"/>
    <cellStyle name="Note 8 9" xfId="9783" xr:uid="{00000000-0005-0000-0000-0000BD260000}"/>
    <cellStyle name="Note 8 9 2" xfId="9784" xr:uid="{00000000-0005-0000-0000-0000BE260000}"/>
    <cellStyle name="Note 8 9 3" xfId="9785" xr:uid="{00000000-0005-0000-0000-0000BF260000}"/>
    <cellStyle name="Note 9" xfId="7345" xr:uid="{00000000-0005-0000-0000-0000C0260000}"/>
    <cellStyle name="Note 9 10" xfId="9786" xr:uid="{00000000-0005-0000-0000-0000C1260000}"/>
    <cellStyle name="Note 9 10 2" xfId="9787" xr:uid="{00000000-0005-0000-0000-0000C2260000}"/>
    <cellStyle name="Note 9 10 3" xfId="9788" xr:uid="{00000000-0005-0000-0000-0000C3260000}"/>
    <cellStyle name="Note 9 2" xfId="7346" xr:uid="{00000000-0005-0000-0000-0000C4260000}"/>
    <cellStyle name="Note 9 2 2" xfId="9789" xr:uid="{00000000-0005-0000-0000-0000C5260000}"/>
    <cellStyle name="Note 9 2 2 2" xfId="9790" xr:uid="{00000000-0005-0000-0000-0000C6260000}"/>
    <cellStyle name="Note 9 2 2 3" xfId="9791" xr:uid="{00000000-0005-0000-0000-0000C7260000}"/>
    <cellStyle name="Note 9 2 3" xfId="9792" xr:uid="{00000000-0005-0000-0000-0000C8260000}"/>
    <cellStyle name="Note 9 2 3 2" xfId="9793" xr:uid="{00000000-0005-0000-0000-0000C9260000}"/>
    <cellStyle name="Note 9 2 3 3" xfId="9794" xr:uid="{00000000-0005-0000-0000-0000CA260000}"/>
    <cellStyle name="Note 9 2 4" xfId="9795" xr:uid="{00000000-0005-0000-0000-0000CB260000}"/>
    <cellStyle name="Note 9 2 4 2" xfId="9796" xr:uid="{00000000-0005-0000-0000-0000CC260000}"/>
    <cellStyle name="Note 9 2 4 3" xfId="9797" xr:uid="{00000000-0005-0000-0000-0000CD260000}"/>
    <cellStyle name="Note 9 2 5" xfId="9798" xr:uid="{00000000-0005-0000-0000-0000CE260000}"/>
    <cellStyle name="Note 9 2 5 2" xfId="9799" xr:uid="{00000000-0005-0000-0000-0000CF260000}"/>
    <cellStyle name="Note 9 2 5 3" xfId="9800" xr:uid="{00000000-0005-0000-0000-0000D0260000}"/>
    <cellStyle name="Note 9 2 6" xfId="9801" xr:uid="{00000000-0005-0000-0000-0000D1260000}"/>
    <cellStyle name="Note 9 2 6 2" xfId="9802" xr:uid="{00000000-0005-0000-0000-0000D2260000}"/>
    <cellStyle name="Note 9 2 6 3" xfId="9803" xr:uid="{00000000-0005-0000-0000-0000D3260000}"/>
    <cellStyle name="Note 9 2 7" xfId="9804" xr:uid="{00000000-0005-0000-0000-0000D4260000}"/>
    <cellStyle name="Note 9 2 7 2" xfId="9805" xr:uid="{00000000-0005-0000-0000-0000D5260000}"/>
    <cellStyle name="Note 9 2 7 3" xfId="9806" xr:uid="{00000000-0005-0000-0000-0000D6260000}"/>
    <cellStyle name="Note 9 2 8" xfId="9807" xr:uid="{00000000-0005-0000-0000-0000D7260000}"/>
    <cellStyle name="Note 9 2 8 2" xfId="9808" xr:uid="{00000000-0005-0000-0000-0000D8260000}"/>
    <cellStyle name="Note 9 2 8 3" xfId="9809" xr:uid="{00000000-0005-0000-0000-0000D9260000}"/>
    <cellStyle name="Note 9 3" xfId="7347" xr:uid="{00000000-0005-0000-0000-0000DA260000}"/>
    <cellStyle name="Note 9 3 2" xfId="9810" xr:uid="{00000000-0005-0000-0000-0000DB260000}"/>
    <cellStyle name="Note 9 3 2 2" xfId="9811" xr:uid="{00000000-0005-0000-0000-0000DC260000}"/>
    <cellStyle name="Note 9 3 2 3" xfId="9812" xr:uid="{00000000-0005-0000-0000-0000DD260000}"/>
    <cellStyle name="Note 9 3 3" xfId="9813" xr:uid="{00000000-0005-0000-0000-0000DE260000}"/>
    <cellStyle name="Note 9 3 3 2" xfId="9814" xr:uid="{00000000-0005-0000-0000-0000DF260000}"/>
    <cellStyle name="Note 9 3 3 3" xfId="9815" xr:uid="{00000000-0005-0000-0000-0000E0260000}"/>
    <cellStyle name="Note 9 3 4" xfId="9816" xr:uid="{00000000-0005-0000-0000-0000E1260000}"/>
    <cellStyle name="Note 9 3 4 2" xfId="9817" xr:uid="{00000000-0005-0000-0000-0000E2260000}"/>
    <cellStyle name="Note 9 3 4 3" xfId="9818" xr:uid="{00000000-0005-0000-0000-0000E3260000}"/>
    <cellStyle name="Note 9 3 5" xfId="9819" xr:uid="{00000000-0005-0000-0000-0000E4260000}"/>
    <cellStyle name="Note 9 3 5 2" xfId="9820" xr:uid="{00000000-0005-0000-0000-0000E5260000}"/>
    <cellStyle name="Note 9 3 5 3" xfId="9821" xr:uid="{00000000-0005-0000-0000-0000E6260000}"/>
    <cellStyle name="Note 9 3 6" xfId="9822" xr:uid="{00000000-0005-0000-0000-0000E7260000}"/>
    <cellStyle name="Note 9 3 6 2" xfId="9823" xr:uid="{00000000-0005-0000-0000-0000E8260000}"/>
    <cellStyle name="Note 9 3 6 3" xfId="9824" xr:uid="{00000000-0005-0000-0000-0000E9260000}"/>
    <cellStyle name="Note 9 3 7" xfId="9825" xr:uid="{00000000-0005-0000-0000-0000EA260000}"/>
    <cellStyle name="Note 9 3 7 2" xfId="9826" xr:uid="{00000000-0005-0000-0000-0000EB260000}"/>
    <cellStyle name="Note 9 3 7 3" xfId="9827" xr:uid="{00000000-0005-0000-0000-0000EC260000}"/>
    <cellStyle name="Note 9 3 8" xfId="9828" xr:uid="{00000000-0005-0000-0000-0000ED260000}"/>
    <cellStyle name="Note 9 3 8 2" xfId="9829" xr:uid="{00000000-0005-0000-0000-0000EE260000}"/>
    <cellStyle name="Note 9 3 8 3" xfId="9830" xr:uid="{00000000-0005-0000-0000-0000EF260000}"/>
    <cellStyle name="Note 9 4" xfId="9831" xr:uid="{00000000-0005-0000-0000-0000F0260000}"/>
    <cellStyle name="Note 9 4 2" xfId="9832" xr:uid="{00000000-0005-0000-0000-0000F1260000}"/>
    <cellStyle name="Note 9 4 3" xfId="9833" xr:uid="{00000000-0005-0000-0000-0000F2260000}"/>
    <cellStyle name="Note 9 5" xfId="9834" xr:uid="{00000000-0005-0000-0000-0000F3260000}"/>
    <cellStyle name="Note 9 5 2" xfId="9835" xr:uid="{00000000-0005-0000-0000-0000F4260000}"/>
    <cellStyle name="Note 9 5 3" xfId="9836" xr:uid="{00000000-0005-0000-0000-0000F5260000}"/>
    <cellStyle name="Note 9 6" xfId="9837" xr:uid="{00000000-0005-0000-0000-0000F6260000}"/>
    <cellStyle name="Note 9 6 2" xfId="9838" xr:uid="{00000000-0005-0000-0000-0000F7260000}"/>
    <cellStyle name="Note 9 6 3" xfId="9839" xr:uid="{00000000-0005-0000-0000-0000F8260000}"/>
    <cellStyle name="Note 9 7" xfId="9840" xr:uid="{00000000-0005-0000-0000-0000F9260000}"/>
    <cellStyle name="Note 9 7 2" xfId="9841" xr:uid="{00000000-0005-0000-0000-0000FA260000}"/>
    <cellStyle name="Note 9 7 3" xfId="9842" xr:uid="{00000000-0005-0000-0000-0000FB260000}"/>
    <cellStyle name="Note 9 8" xfId="9843" xr:uid="{00000000-0005-0000-0000-0000FC260000}"/>
    <cellStyle name="Note 9 8 2" xfId="9844" xr:uid="{00000000-0005-0000-0000-0000FD260000}"/>
    <cellStyle name="Note 9 8 3" xfId="9845" xr:uid="{00000000-0005-0000-0000-0000FE260000}"/>
    <cellStyle name="Note 9 9" xfId="9846" xr:uid="{00000000-0005-0000-0000-0000FF260000}"/>
    <cellStyle name="Note 9 9 2" xfId="9847" xr:uid="{00000000-0005-0000-0000-000000270000}"/>
    <cellStyle name="Note 9 9 3" xfId="9848" xr:uid="{00000000-0005-0000-0000-000001270000}"/>
    <cellStyle name="Output 10" xfId="7348" xr:uid="{00000000-0005-0000-0000-000002270000}"/>
    <cellStyle name="Output 10 2" xfId="9849" xr:uid="{00000000-0005-0000-0000-000003270000}"/>
    <cellStyle name="Output 10 2 2" xfId="9850" xr:uid="{00000000-0005-0000-0000-000004270000}"/>
    <cellStyle name="Output 10 2 3" xfId="9851" xr:uid="{00000000-0005-0000-0000-000005270000}"/>
    <cellStyle name="Output 10 3" xfId="9852" xr:uid="{00000000-0005-0000-0000-000006270000}"/>
    <cellStyle name="Output 10 3 2" xfId="9853" xr:uid="{00000000-0005-0000-0000-000007270000}"/>
    <cellStyle name="Output 10 3 3" xfId="9854" xr:uid="{00000000-0005-0000-0000-000008270000}"/>
    <cellStyle name="Output 10 4" xfId="9855" xr:uid="{00000000-0005-0000-0000-000009270000}"/>
    <cellStyle name="Output 10 4 2" xfId="9856" xr:uid="{00000000-0005-0000-0000-00000A270000}"/>
    <cellStyle name="Output 10 4 3" xfId="9857" xr:uid="{00000000-0005-0000-0000-00000B270000}"/>
    <cellStyle name="Output 10 5" xfId="9858" xr:uid="{00000000-0005-0000-0000-00000C270000}"/>
    <cellStyle name="Output 10 5 2" xfId="9859" xr:uid="{00000000-0005-0000-0000-00000D270000}"/>
    <cellStyle name="Output 10 5 3" xfId="9860" xr:uid="{00000000-0005-0000-0000-00000E270000}"/>
    <cellStyle name="Output 10 6" xfId="9861" xr:uid="{00000000-0005-0000-0000-00000F270000}"/>
    <cellStyle name="Output 10 6 2" xfId="9862" xr:uid="{00000000-0005-0000-0000-000010270000}"/>
    <cellStyle name="Output 10 6 3" xfId="9863" xr:uid="{00000000-0005-0000-0000-000011270000}"/>
    <cellStyle name="Output 10 7" xfId="9864" xr:uid="{00000000-0005-0000-0000-000012270000}"/>
    <cellStyle name="Output 10 7 2" xfId="9865" xr:uid="{00000000-0005-0000-0000-000013270000}"/>
    <cellStyle name="Output 10 7 3" xfId="9866" xr:uid="{00000000-0005-0000-0000-000014270000}"/>
    <cellStyle name="Output 10 8" xfId="9867" xr:uid="{00000000-0005-0000-0000-000015270000}"/>
    <cellStyle name="Output 10 8 2" xfId="9868" xr:uid="{00000000-0005-0000-0000-000016270000}"/>
    <cellStyle name="Output 10 8 3" xfId="9869" xr:uid="{00000000-0005-0000-0000-000017270000}"/>
    <cellStyle name="Output 11" xfId="7349" xr:uid="{00000000-0005-0000-0000-000018270000}"/>
    <cellStyle name="Output 11 2" xfId="9870" xr:uid="{00000000-0005-0000-0000-000019270000}"/>
    <cellStyle name="Output 11 2 2" xfId="9871" xr:uid="{00000000-0005-0000-0000-00001A270000}"/>
    <cellStyle name="Output 11 2 3" xfId="9872" xr:uid="{00000000-0005-0000-0000-00001B270000}"/>
    <cellStyle name="Output 11 3" xfId="9873" xr:uid="{00000000-0005-0000-0000-00001C270000}"/>
    <cellStyle name="Output 11 3 2" xfId="9874" xr:uid="{00000000-0005-0000-0000-00001D270000}"/>
    <cellStyle name="Output 11 3 3" xfId="9875" xr:uid="{00000000-0005-0000-0000-00001E270000}"/>
    <cellStyle name="Output 11 4" xfId="9876" xr:uid="{00000000-0005-0000-0000-00001F270000}"/>
    <cellStyle name="Output 11 4 2" xfId="9877" xr:uid="{00000000-0005-0000-0000-000020270000}"/>
    <cellStyle name="Output 11 4 3" xfId="9878" xr:uid="{00000000-0005-0000-0000-000021270000}"/>
    <cellStyle name="Output 11 5" xfId="9879" xr:uid="{00000000-0005-0000-0000-000022270000}"/>
    <cellStyle name="Output 11 5 2" xfId="9880" xr:uid="{00000000-0005-0000-0000-000023270000}"/>
    <cellStyle name="Output 11 5 3" xfId="9881" xr:uid="{00000000-0005-0000-0000-000024270000}"/>
    <cellStyle name="Output 11 6" xfId="9882" xr:uid="{00000000-0005-0000-0000-000025270000}"/>
    <cellStyle name="Output 11 6 2" xfId="9883" xr:uid="{00000000-0005-0000-0000-000026270000}"/>
    <cellStyle name="Output 11 6 3" xfId="9884" xr:uid="{00000000-0005-0000-0000-000027270000}"/>
    <cellStyle name="Output 11 7" xfId="9885" xr:uid="{00000000-0005-0000-0000-000028270000}"/>
    <cellStyle name="Output 11 7 2" xfId="9886" xr:uid="{00000000-0005-0000-0000-000029270000}"/>
    <cellStyle name="Output 11 7 3" xfId="9887" xr:uid="{00000000-0005-0000-0000-00002A270000}"/>
    <cellStyle name="Output 11 8" xfId="9888" xr:uid="{00000000-0005-0000-0000-00002B270000}"/>
    <cellStyle name="Output 11 8 2" xfId="9889" xr:uid="{00000000-0005-0000-0000-00002C270000}"/>
    <cellStyle name="Output 11 8 3" xfId="9890" xr:uid="{00000000-0005-0000-0000-00002D270000}"/>
    <cellStyle name="Output 12" xfId="7350" xr:uid="{00000000-0005-0000-0000-00002E270000}"/>
    <cellStyle name="Output 12 2" xfId="9891" xr:uid="{00000000-0005-0000-0000-00002F270000}"/>
    <cellStyle name="Output 12 2 2" xfId="9892" xr:uid="{00000000-0005-0000-0000-000030270000}"/>
    <cellStyle name="Output 12 2 3" xfId="9893" xr:uid="{00000000-0005-0000-0000-000031270000}"/>
    <cellStyle name="Output 12 3" xfId="9894" xr:uid="{00000000-0005-0000-0000-000032270000}"/>
    <cellStyle name="Output 12 3 2" xfId="9895" xr:uid="{00000000-0005-0000-0000-000033270000}"/>
    <cellStyle name="Output 12 3 3" xfId="9896" xr:uid="{00000000-0005-0000-0000-000034270000}"/>
    <cellStyle name="Output 12 4" xfId="9897" xr:uid="{00000000-0005-0000-0000-000035270000}"/>
    <cellStyle name="Output 12 4 2" xfId="9898" xr:uid="{00000000-0005-0000-0000-000036270000}"/>
    <cellStyle name="Output 12 4 3" xfId="9899" xr:uid="{00000000-0005-0000-0000-000037270000}"/>
    <cellStyle name="Output 12 5" xfId="9900" xr:uid="{00000000-0005-0000-0000-000038270000}"/>
    <cellStyle name="Output 12 5 2" xfId="9901" xr:uid="{00000000-0005-0000-0000-000039270000}"/>
    <cellStyle name="Output 12 5 3" xfId="9902" xr:uid="{00000000-0005-0000-0000-00003A270000}"/>
    <cellStyle name="Output 12 6" xfId="9903" xr:uid="{00000000-0005-0000-0000-00003B270000}"/>
    <cellStyle name="Output 12 6 2" xfId="9904" xr:uid="{00000000-0005-0000-0000-00003C270000}"/>
    <cellStyle name="Output 12 6 3" xfId="9905" xr:uid="{00000000-0005-0000-0000-00003D270000}"/>
    <cellStyle name="Output 12 7" xfId="9906" xr:uid="{00000000-0005-0000-0000-00003E270000}"/>
    <cellStyle name="Output 12 7 2" xfId="9907" xr:uid="{00000000-0005-0000-0000-00003F270000}"/>
    <cellStyle name="Output 12 7 3" xfId="9908" xr:uid="{00000000-0005-0000-0000-000040270000}"/>
    <cellStyle name="Output 12 8" xfId="9909" xr:uid="{00000000-0005-0000-0000-000041270000}"/>
    <cellStyle name="Output 12 8 2" xfId="9910" xr:uid="{00000000-0005-0000-0000-000042270000}"/>
    <cellStyle name="Output 12 8 3" xfId="9911" xr:uid="{00000000-0005-0000-0000-000043270000}"/>
    <cellStyle name="Output 13" xfId="7351" xr:uid="{00000000-0005-0000-0000-000044270000}"/>
    <cellStyle name="Output 13 2" xfId="9912" xr:uid="{00000000-0005-0000-0000-000045270000}"/>
    <cellStyle name="Output 13 2 2" xfId="9913" xr:uid="{00000000-0005-0000-0000-000046270000}"/>
    <cellStyle name="Output 13 2 3" xfId="9914" xr:uid="{00000000-0005-0000-0000-000047270000}"/>
    <cellStyle name="Output 13 3" xfId="9915" xr:uid="{00000000-0005-0000-0000-000048270000}"/>
    <cellStyle name="Output 13 3 2" xfId="9916" xr:uid="{00000000-0005-0000-0000-000049270000}"/>
    <cellStyle name="Output 13 3 3" xfId="9917" xr:uid="{00000000-0005-0000-0000-00004A270000}"/>
    <cellStyle name="Output 13 4" xfId="9918" xr:uid="{00000000-0005-0000-0000-00004B270000}"/>
    <cellStyle name="Output 13 4 2" xfId="9919" xr:uid="{00000000-0005-0000-0000-00004C270000}"/>
    <cellStyle name="Output 13 4 3" xfId="9920" xr:uid="{00000000-0005-0000-0000-00004D270000}"/>
    <cellStyle name="Output 13 5" xfId="9921" xr:uid="{00000000-0005-0000-0000-00004E270000}"/>
    <cellStyle name="Output 13 5 2" xfId="9922" xr:uid="{00000000-0005-0000-0000-00004F270000}"/>
    <cellStyle name="Output 13 5 3" xfId="9923" xr:uid="{00000000-0005-0000-0000-000050270000}"/>
    <cellStyle name="Output 13 6" xfId="9924" xr:uid="{00000000-0005-0000-0000-000051270000}"/>
    <cellStyle name="Output 13 6 2" xfId="9925" xr:uid="{00000000-0005-0000-0000-000052270000}"/>
    <cellStyle name="Output 13 6 3" xfId="9926" xr:uid="{00000000-0005-0000-0000-000053270000}"/>
    <cellStyle name="Output 13 7" xfId="9927" xr:uid="{00000000-0005-0000-0000-000054270000}"/>
    <cellStyle name="Output 13 7 2" xfId="9928" xr:uid="{00000000-0005-0000-0000-000055270000}"/>
    <cellStyle name="Output 13 7 3" xfId="9929" xr:uid="{00000000-0005-0000-0000-000056270000}"/>
    <cellStyle name="Output 13 8" xfId="9930" xr:uid="{00000000-0005-0000-0000-000057270000}"/>
    <cellStyle name="Output 13 8 2" xfId="9931" xr:uid="{00000000-0005-0000-0000-000058270000}"/>
    <cellStyle name="Output 13 8 3" xfId="9932" xr:uid="{00000000-0005-0000-0000-000059270000}"/>
    <cellStyle name="Output 14" xfId="7352" xr:uid="{00000000-0005-0000-0000-00005A270000}"/>
    <cellStyle name="Output 14 2" xfId="9933" xr:uid="{00000000-0005-0000-0000-00005B270000}"/>
    <cellStyle name="Output 14 2 2" xfId="9934" xr:uid="{00000000-0005-0000-0000-00005C270000}"/>
    <cellStyle name="Output 14 2 3" xfId="9935" xr:uid="{00000000-0005-0000-0000-00005D270000}"/>
    <cellStyle name="Output 14 3" xfId="9936" xr:uid="{00000000-0005-0000-0000-00005E270000}"/>
    <cellStyle name="Output 14 3 2" xfId="9937" xr:uid="{00000000-0005-0000-0000-00005F270000}"/>
    <cellStyle name="Output 14 3 3" xfId="9938" xr:uid="{00000000-0005-0000-0000-000060270000}"/>
    <cellStyle name="Output 14 4" xfId="9939" xr:uid="{00000000-0005-0000-0000-000061270000}"/>
    <cellStyle name="Output 14 4 2" xfId="9940" xr:uid="{00000000-0005-0000-0000-000062270000}"/>
    <cellStyle name="Output 14 4 3" xfId="9941" xr:uid="{00000000-0005-0000-0000-000063270000}"/>
    <cellStyle name="Output 14 5" xfId="9942" xr:uid="{00000000-0005-0000-0000-000064270000}"/>
    <cellStyle name="Output 14 5 2" xfId="9943" xr:uid="{00000000-0005-0000-0000-000065270000}"/>
    <cellStyle name="Output 14 5 3" xfId="9944" xr:uid="{00000000-0005-0000-0000-000066270000}"/>
    <cellStyle name="Output 14 6" xfId="9945" xr:uid="{00000000-0005-0000-0000-000067270000}"/>
    <cellStyle name="Output 14 6 2" xfId="9946" xr:uid="{00000000-0005-0000-0000-000068270000}"/>
    <cellStyle name="Output 14 6 3" xfId="9947" xr:uid="{00000000-0005-0000-0000-000069270000}"/>
    <cellStyle name="Output 14 7" xfId="9948" xr:uid="{00000000-0005-0000-0000-00006A270000}"/>
    <cellStyle name="Output 14 7 2" xfId="9949" xr:uid="{00000000-0005-0000-0000-00006B270000}"/>
    <cellStyle name="Output 14 7 3" xfId="9950" xr:uid="{00000000-0005-0000-0000-00006C270000}"/>
    <cellStyle name="Output 14 8" xfId="9951" xr:uid="{00000000-0005-0000-0000-00006D270000}"/>
    <cellStyle name="Output 14 8 2" xfId="9952" xr:uid="{00000000-0005-0000-0000-00006E270000}"/>
    <cellStyle name="Output 14 8 3" xfId="9953" xr:uid="{00000000-0005-0000-0000-00006F270000}"/>
    <cellStyle name="Output 15" xfId="7353" xr:uid="{00000000-0005-0000-0000-000070270000}"/>
    <cellStyle name="Output 15 2" xfId="9954" xr:uid="{00000000-0005-0000-0000-000071270000}"/>
    <cellStyle name="Output 15 2 2" xfId="9955" xr:uid="{00000000-0005-0000-0000-000072270000}"/>
    <cellStyle name="Output 15 2 3" xfId="9956" xr:uid="{00000000-0005-0000-0000-000073270000}"/>
    <cellStyle name="Output 15 3" xfId="9957" xr:uid="{00000000-0005-0000-0000-000074270000}"/>
    <cellStyle name="Output 15 3 2" xfId="9958" xr:uid="{00000000-0005-0000-0000-000075270000}"/>
    <cellStyle name="Output 15 3 3" xfId="9959" xr:uid="{00000000-0005-0000-0000-000076270000}"/>
    <cellStyle name="Output 15 4" xfId="9960" xr:uid="{00000000-0005-0000-0000-000077270000}"/>
    <cellStyle name="Output 15 4 2" xfId="9961" xr:uid="{00000000-0005-0000-0000-000078270000}"/>
    <cellStyle name="Output 15 4 3" xfId="9962" xr:uid="{00000000-0005-0000-0000-000079270000}"/>
    <cellStyle name="Output 15 5" xfId="9963" xr:uid="{00000000-0005-0000-0000-00007A270000}"/>
    <cellStyle name="Output 15 5 2" xfId="9964" xr:uid="{00000000-0005-0000-0000-00007B270000}"/>
    <cellStyle name="Output 15 5 3" xfId="9965" xr:uid="{00000000-0005-0000-0000-00007C270000}"/>
    <cellStyle name="Output 15 6" xfId="9966" xr:uid="{00000000-0005-0000-0000-00007D270000}"/>
    <cellStyle name="Output 15 6 2" xfId="9967" xr:uid="{00000000-0005-0000-0000-00007E270000}"/>
    <cellStyle name="Output 15 6 3" xfId="9968" xr:uid="{00000000-0005-0000-0000-00007F270000}"/>
    <cellStyle name="Output 15 7" xfId="9969" xr:uid="{00000000-0005-0000-0000-000080270000}"/>
    <cellStyle name="Output 15 7 2" xfId="9970" xr:uid="{00000000-0005-0000-0000-000081270000}"/>
    <cellStyle name="Output 15 7 3" xfId="9971" xr:uid="{00000000-0005-0000-0000-000082270000}"/>
    <cellStyle name="Output 15 8" xfId="9972" xr:uid="{00000000-0005-0000-0000-000083270000}"/>
    <cellStyle name="Output 15 8 2" xfId="9973" xr:uid="{00000000-0005-0000-0000-000084270000}"/>
    <cellStyle name="Output 15 8 3" xfId="9974" xr:uid="{00000000-0005-0000-0000-000085270000}"/>
    <cellStyle name="Output 16" xfId="7354" xr:uid="{00000000-0005-0000-0000-000086270000}"/>
    <cellStyle name="Output 16 2" xfId="9975" xr:uid="{00000000-0005-0000-0000-000087270000}"/>
    <cellStyle name="Output 16 2 2" xfId="9976" xr:uid="{00000000-0005-0000-0000-000088270000}"/>
    <cellStyle name="Output 16 2 3" xfId="9977" xr:uid="{00000000-0005-0000-0000-000089270000}"/>
    <cellStyle name="Output 16 3" xfId="9978" xr:uid="{00000000-0005-0000-0000-00008A270000}"/>
    <cellStyle name="Output 16 3 2" xfId="9979" xr:uid="{00000000-0005-0000-0000-00008B270000}"/>
    <cellStyle name="Output 16 3 3" xfId="9980" xr:uid="{00000000-0005-0000-0000-00008C270000}"/>
    <cellStyle name="Output 16 4" xfId="9981" xr:uid="{00000000-0005-0000-0000-00008D270000}"/>
    <cellStyle name="Output 16 4 2" xfId="9982" xr:uid="{00000000-0005-0000-0000-00008E270000}"/>
    <cellStyle name="Output 16 4 3" xfId="9983" xr:uid="{00000000-0005-0000-0000-00008F270000}"/>
    <cellStyle name="Output 16 5" xfId="9984" xr:uid="{00000000-0005-0000-0000-000090270000}"/>
    <cellStyle name="Output 16 5 2" xfId="9985" xr:uid="{00000000-0005-0000-0000-000091270000}"/>
    <cellStyle name="Output 16 5 3" xfId="9986" xr:uid="{00000000-0005-0000-0000-000092270000}"/>
    <cellStyle name="Output 16 6" xfId="9987" xr:uid="{00000000-0005-0000-0000-000093270000}"/>
    <cellStyle name="Output 16 6 2" xfId="9988" xr:uid="{00000000-0005-0000-0000-000094270000}"/>
    <cellStyle name="Output 16 6 3" xfId="9989" xr:uid="{00000000-0005-0000-0000-000095270000}"/>
    <cellStyle name="Output 16 7" xfId="9990" xr:uid="{00000000-0005-0000-0000-000096270000}"/>
    <cellStyle name="Output 16 7 2" xfId="9991" xr:uid="{00000000-0005-0000-0000-000097270000}"/>
    <cellStyle name="Output 16 7 3" xfId="9992" xr:uid="{00000000-0005-0000-0000-000098270000}"/>
    <cellStyle name="Output 16 8" xfId="9993" xr:uid="{00000000-0005-0000-0000-000099270000}"/>
    <cellStyle name="Output 16 8 2" xfId="9994" xr:uid="{00000000-0005-0000-0000-00009A270000}"/>
    <cellStyle name="Output 16 8 3" xfId="9995" xr:uid="{00000000-0005-0000-0000-00009B270000}"/>
    <cellStyle name="Output 17" xfId="7355" xr:uid="{00000000-0005-0000-0000-00009C270000}"/>
    <cellStyle name="Output 17 2" xfId="9996" xr:uid="{00000000-0005-0000-0000-00009D270000}"/>
    <cellStyle name="Output 17 2 2" xfId="9997" xr:uid="{00000000-0005-0000-0000-00009E270000}"/>
    <cellStyle name="Output 17 2 3" xfId="9998" xr:uid="{00000000-0005-0000-0000-00009F270000}"/>
    <cellStyle name="Output 17 3" xfId="9999" xr:uid="{00000000-0005-0000-0000-0000A0270000}"/>
    <cellStyle name="Output 17 3 2" xfId="10000" xr:uid="{00000000-0005-0000-0000-0000A1270000}"/>
    <cellStyle name="Output 17 3 3" xfId="10001" xr:uid="{00000000-0005-0000-0000-0000A2270000}"/>
    <cellStyle name="Output 17 4" xfId="10002" xr:uid="{00000000-0005-0000-0000-0000A3270000}"/>
    <cellStyle name="Output 17 4 2" xfId="10003" xr:uid="{00000000-0005-0000-0000-0000A4270000}"/>
    <cellStyle name="Output 17 4 3" xfId="10004" xr:uid="{00000000-0005-0000-0000-0000A5270000}"/>
    <cellStyle name="Output 17 5" xfId="10005" xr:uid="{00000000-0005-0000-0000-0000A6270000}"/>
    <cellStyle name="Output 17 5 2" xfId="10006" xr:uid="{00000000-0005-0000-0000-0000A7270000}"/>
    <cellStyle name="Output 17 5 3" xfId="10007" xr:uid="{00000000-0005-0000-0000-0000A8270000}"/>
    <cellStyle name="Output 17 6" xfId="10008" xr:uid="{00000000-0005-0000-0000-0000A9270000}"/>
    <cellStyle name="Output 17 6 2" xfId="10009" xr:uid="{00000000-0005-0000-0000-0000AA270000}"/>
    <cellStyle name="Output 17 6 3" xfId="10010" xr:uid="{00000000-0005-0000-0000-0000AB270000}"/>
    <cellStyle name="Output 17 7" xfId="10011" xr:uid="{00000000-0005-0000-0000-0000AC270000}"/>
    <cellStyle name="Output 17 7 2" xfId="10012" xr:uid="{00000000-0005-0000-0000-0000AD270000}"/>
    <cellStyle name="Output 17 7 3" xfId="10013" xr:uid="{00000000-0005-0000-0000-0000AE270000}"/>
    <cellStyle name="Output 17 8" xfId="10014" xr:uid="{00000000-0005-0000-0000-0000AF270000}"/>
    <cellStyle name="Output 17 8 2" xfId="10015" xr:uid="{00000000-0005-0000-0000-0000B0270000}"/>
    <cellStyle name="Output 17 8 3" xfId="10016" xr:uid="{00000000-0005-0000-0000-0000B1270000}"/>
    <cellStyle name="Output 18" xfId="7356" xr:uid="{00000000-0005-0000-0000-0000B2270000}"/>
    <cellStyle name="Output 18 2" xfId="10017" xr:uid="{00000000-0005-0000-0000-0000B3270000}"/>
    <cellStyle name="Output 18 2 2" xfId="10018" xr:uid="{00000000-0005-0000-0000-0000B4270000}"/>
    <cellStyle name="Output 18 2 3" xfId="10019" xr:uid="{00000000-0005-0000-0000-0000B5270000}"/>
    <cellStyle name="Output 18 3" xfId="10020" xr:uid="{00000000-0005-0000-0000-0000B6270000}"/>
    <cellStyle name="Output 18 3 2" xfId="10021" xr:uid="{00000000-0005-0000-0000-0000B7270000}"/>
    <cellStyle name="Output 18 3 3" xfId="10022" xr:uid="{00000000-0005-0000-0000-0000B8270000}"/>
    <cellStyle name="Output 18 4" xfId="10023" xr:uid="{00000000-0005-0000-0000-0000B9270000}"/>
    <cellStyle name="Output 18 4 2" xfId="10024" xr:uid="{00000000-0005-0000-0000-0000BA270000}"/>
    <cellStyle name="Output 18 4 3" xfId="10025" xr:uid="{00000000-0005-0000-0000-0000BB270000}"/>
    <cellStyle name="Output 18 5" xfId="10026" xr:uid="{00000000-0005-0000-0000-0000BC270000}"/>
    <cellStyle name="Output 18 5 2" xfId="10027" xr:uid="{00000000-0005-0000-0000-0000BD270000}"/>
    <cellStyle name="Output 18 5 3" xfId="10028" xr:uid="{00000000-0005-0000-0000-0000BE270000}"/>
    <cellStyle name="Output 18 6" xfId="10029" xr:uid="{00000000-0005-0000-0000-0000BF270000}"/>
    <cellStyle name="Output 18 6 2" xfId="10030" xr:uid="{00000000-0005-0000-0000-0000C0270000}"/>
    <cellStyle name="Output 18 6 3" xfId="10031" xr:uid="{00000000-0005-0000-0000-0000C1270000}"/>
    <cellStyle name="Output 18 7" xfId="10032" xr:uid="{00000000-0005-0000-0000-0000C2270000}"/>
    <cellStyle name="Output 18 7 2" xfId="10033" xr:uid="{00000000-0005-0000-0000-0000C3270000}"/>
    <cellStyle name="Output 18 7 3" xfId="10034" xr:uid="{00000000-0005-0000-0000-0000C4270000}"/>
    <cellStyle name="Output 18 8" xfId="10035" xr:uid="{00000000-0005-0000-0000-0000C5270000}"/>
    <cellStyle name="Output 18 8 2" xfId="10036" xr:uid="{00000000-0005-0000-0000-0000C6270000}"/>
    <cellStyle name="Output 18 8 3" xfId="10037" xr:uid="{00000000-0005-0000-0000-0000C7270000}"/>
    <cellStyle name="Output 19" xfId="7357" xr:uid="{00000000-0005-0000-0000-0000C8270000}"/>
    <cellStyle name="Output 19 2" xfId="10038" xr:uid="{00000000-0005-0000-0000-0000C9270000}"/>
    <cellStyle name="Output 19 2 2" xfId="10039" xr:uid="{00000000-0005-0000-0000-0000CA270000}"/>
    <cellStyle name="Output 19 2 3" xfId="10040" xr:uid="{00000000-0005-0000-0000-0000CB270000}"/>
    <cellStyle name="Output 19 3" xfId="10041" xr:uid="{00000000-0005-0000-0000-0000CC270000}"/>
    <cellStyle name="Output 19 3 2" xfId="10042" xr:uid="{00000000-0005-0000-0000-0000CD270000}"/>
    <cellStyle name="Output 19 3 3" xfId="10043" xr:uid="{00000000-0005-0000-0000-0000CE270000}"/>
    <cellStyle name="Output 19 4" xfId="10044" xr:uid="{00000000-0005-0000-0000-0000CF270000}"/>
    <cellStyle name="Output 19 4 2" xfId="10045" xr:uid="{00000000-0005-0000-0000-0000D0270000}"/>
    <cellStyle name="Output 19 4 3" xfId="10046" xr:uid="{00000000-0005-0000-0000-0000D1270000}"/>
    <cellStyle name="Output 19 5" xfId="10047" xr:uid="{00000000-0005-0000-0000-0000D2270000}"/>
    <cellStyle name="Output 19 5 2" xfId="10048" xr:uid="{00000000-0005-0000-0000-0000D3270000}"/>
    <cellStyle name="Output 19 5 3" xfId="10049" xr:uid="{00000000-0005-0000-0000-0000D4270000}"/>
    <cellStyle name="Output 19 6" xfId="10050" xr:uid="{00000000-0005-0000-0000-0000D5270000}"/>
    <cellStyle name="Output 19 6 2" xfId="10051" xr:uid="{00000000-0005-0000-0000-0000D6270000}"/>
    <cellStyle name="Output 19 6 3" xfId="10052" xr:uid="{00000000-0005-0000-0000-0000D7270000}"/>
    <cellStyle name="Output 19 7" xfId="10053" xr:uid="{00000000-0005-0000-0000-0000D8270000}"/>
    <cellStyle name="Output 19 7 2" xfId="10054" xr:uid="{00000000-0005-0000-0000-0000D9270000}"/>
    <cellStyle name="Output 19 7 3" xfId="10055" xr:uid="{00000000-0005-0000-0000-0000DA270000}"/>
    <cellStyle name="Output 19 8" xfId="10056" xr:uid="{00000000-0005-0000-0000-0000DB270000}"/>
    <cellStyle name="Output 19 8 2" xfId="10057" xr:uid="{00000000-0005-0000-0000-0000DC270000}"/>
    <cellStyle name="Output 19 8 3" xfId="10058" xr:uid="{00000000-0005-0000-0000-0000DD270000}"/>
    <cellStyle name="Output 2" xfId="7358" xr:uid="{00000000-0005-0000-0000-0000DE270000}"/>
    <cellStyle name="Output 2 10" xfId="10059" xr:uid="{00000000-0005-0000-0000-0000DF270000}"/>
    <cellStyle name="Output 2 10 2" xfId="10060" xr:uid="{00000000-0005-0000-0000-0000E0270000}"/>
    <cellStyle name="Output 2 10 3" xfId="10061" xr:uid="{00000000-0005-0000-0000-0000E1270000}"/>
    <cellStyle name="Output 2 2" xfId="7359" xr:uid="{00000000-0005-0000-0000-0000E2270000}"/>
    <cellStyle name="Output 2 2 2" xfId="10062" xr:uid="{00000000-0005-0000-0000-0000E3270000}"/>
    <cellStyle name="Output 2 2 2 2" xfId="10063" xr:uid="{00000000-0005-0000-0000-0000E4270000}"/>
    <cellStyle name="Output 2 2 2 3" xfId="10064" xr:uid="{00000000-0005-0000-0000-0000E5270000}"/>
    <cellStyle name="Output 2 2 3" xfId="10065" xr:uid="{00000000-0005-0000-0000-0000E6270000}"/>
    <cellStyle name="Output 2 2 3 2" xfId="10066" xr:uid="{00000000-0005-0000-0000-0000E7270000}"/>
    <cellStyle name="Output 2 2 3 3" xfId="10067" xr:uid="{00000000-0005-0000-0000-0000E8270000}"/>
    <cellStyle name="Output 2 2 4" xfId="10068" xr:uid="{00000000-0005-0000-0000-0000E9270000}"/>
    <cellStyle name="Output 2 2 4 2" xfId="10069" xr:uid="{00000000-0005-0000-0000-0000EA270000}"/>
    <cellStyle name="Output 2 2 4 3" xfId="10070" xr:uid="{00000000-0005-0000-0000-0000EB270000}"/>
    <cellStyle name="Output 2 2 5" xfId="10071" xr:uid="{00000000-0005-0000-0000-0000EC270000}"/>
    <cellStyle name="Output 2 2 5 2" xfId="10072" xr:uid="{00000000-0005-0000-0000-0000ED270000}"/>
    <cellStyle name="Output 2 2 5 3" xfId="10073" xr:uid="{00000000-0005-0000-0000-0000EE270000}"/>
    <cellStyle name="Output 2 2 6" xfId="10074" xr:uid="{00000000-0005-0000-0000-0000EF270000}"/>
    <cellStyle name="Output 2 2 6 2" xfId="10075" xr:uid="{00000000-0005-0000-0000-0000F0270000}"/>
    <cellStyle name="Output 2 2 6 3" xfId="10076" xr:uid="{00000000-0005-0000-0000-0000F1270000}"/>
    <cellStyle name="Output 2 2 7" xfId="10077" xr:uid="{00000000-0005-0000-0000-0000F2270000}"/>
    <cellStyle name="Output 2 2 7 2" xfId="10078" xr:uid="{00000000-0005-0000-0000-0000F3270000}"/>
    <cellStyle name="Output 2 2 7 3" xfId="10079" xr:uid="{00000000-0005-0000-0000-0000F4270000}"/>
    <cellStyle name="Output 2 2 8" xfId="10080" xr:uid="{00000000-0005-0000-0000-0000F5270000}"/>
    <cellStyle name="Output 2 2 8 2" xfId="10081" xr:uid="{00000000-0005-0000-0000-0000F6270000}"/>
    <cellStyle name="Output 2 2 8 3" xfId="10082" xr:uid="{00000000-0005-0000-0000-0000F7270000}"/>
    <cellStyle name="Output 2 3" xfId="7360" xr:uid="{00000000-0005-0000-0000-0000F8270000}"/>
    <cellStyle name="Output 2 3 2" xfId="10083" xr:uid="{00000000-0005-0000-0000-0000F9270000}"/>
    <cellStyle name="Output 2 3 2 2" xfId="10084" xr:uid="{00000000-0005-0000-0000-0000FA270000}"/>
    <cellStyle name="Output 2 3 2 3" xfId="10085" xr:uid="{00000000-0005-0000-0000-0000FB270000}"/>
    <cellStyle name="Output 2 3 3" xfId="10086" xr:uid="{00000000-0005-0000-0000-0000FC270000}"/>
    <cellStyle name="Output 2 3 3 2" xfId="10087" xr:uid="{00000000-0005-0000-0000-0000FD270000}"/>
    <cellStyle name="Output 2 3 3 3" xfId="10088" xr:uid="{00000000-0005-0000-0000-0000FE270000}"/>
    <cellStyle name="Output 2 3 4" xfId="10089" xr:uid="{00000000-0005-0000-0000-0000FF270000}"/>
    <cellStyle name="Output 2 3 4 2" xfId="10090" xr:uid="{00000000-0005-0000-0000-000000280000}"/>
    <cellStyle name="Output 2 3 4 3" xfId="10091" xr:uid="{00000000-0005-0000-0000-000001280000}"/>
    <cellStyle name="Output 2 3 5" xfId="10092" xr:uid="{00000000-0005-0000-0000-000002280000}"/>
    <cellStyle name="Output 2 3 5 2" xfId="10093" xr:uid="{00000000-0005-0000-0000-000003280000}"/>
    <cellStyle name="Output 2 3 5 3" xfId="10094" xr:uid="{00000000-0005-0000-0000-000004280000}"/>
    <cellStyle name="Output 2 3 6" xfId="10095" xr:uid="{00000000-0005-0000-0000-000005280000}"/>
    <cellStyle name="Output 2 3 6 2" xfId="10096" xr:uid="{00000000-0005-0000-0000-000006280000}"/>
    <cellStyle name="Output 2 3 6 3" xfId="10097" xr:uid="{00000000-0005-0000-0000-000007280000}"/>
    <cellStyle name="Output 2 3 7" xfId="10098" xr:uid="{00000000-0005-0000-0000-000008280000}"/>
    <cellStyle name="Output 2 3 7 2" xfId="10099" xr:uid="{00000000-0005-0000-0000-000009280000}"/>
    <cellStyle name="Output 2 3 7 3" xfId="10100" xr:uid="{00000000-0005-0000-0000-00000A280000}"/>
    <cellStyle name="Output 2 3 8" xfId="10101" xr:uid="{00000000-0005-0000-0000-00000B280000}"/>
    <cellStyle name="Output 2 3 8 2" xfId="10102" xr:uid="{00000000-0005-0000-0000-00000C280000}"/>
    <cellStyle name="Output 2 3 8 3" xfId="10103" xr:uid="{00000000-0005-0000-0000-00000D280000}"/>
    <cellStyle name="Output 2 4" xfId="7624" xr:uid="{00000000-0005-0000-0000-00000E280000}"/>
    <cellStyle name="Output 2 4 2" xfId="10105" xr:uid="{00000000-0005-0000-0000-00000F280000}"/>
    <cellStyle name="Output 2 4 3" xfId="10106" xr:uid="{00000000-0005-0000-0000-000010280000}"/>
    <cellStyle name="Output 2 4 4" xfId="10104" xr:uid="{00000000-0005-0000-0000-000011280000}"/>
    <cellStyle name="Output 2 5" xfId="10107" xr:uid="{00000000-0005-0000-0000-000012280000}"/>
    <cellStyle name="Output 2 5 2" xfId="10108" xr:uid="{00000000-0005-0000-0000-000013280000}"/>
    <cellStyle name="Output 2 5 3" xfId="10109" xr:uid="{00000000-0005-0000-0000-000014280000}"/>
    <cellStyle name="Output 2 6" xfId="10110" xr:uid="{00000000-0005-0000-0000-000015280000}"/>
    <cellStyle name="Output 2 6 2" xfId="10111" xr:uid="{00000000-0005-0000-0000-000016280000}"/>
    <cellStyle name="Output 2 6 3" xfId="10112" xr:uid="{00000000-0005-0000-0000-000017280000}"/>
    <cellStyle name="Output 2 7" xfId="10113" xr:uid="{00000000-0005-0000-0000-000018280000}"/>
    <cellStyle name="Output 2 7 2" xfId="10114" xr:uid="{00000000-0005-0000-0000-000019280000}"/>
    <cellStyle name="Output 2 7 3" xfId="10115" xr:uid="{00000000-0005-0000-0000-00001A280000}"/>
    <cellStyle name="Output 2 8" xfId="10116" xr:uid="{00000000-0005-0000-0000-00001B280000}"/>
    <cellStyle name="Output 2 8 2" xfId="10117" xr:uid="{00000000-0005-0000-0000-00001C280000}"/>
    <cellStyle name="Output 2 8 3" xfId="10118" xr:uid="{00000000-0005-0000-0000-00001D280000}"/>
    <cellStyle name="Output 2 9" xfId="10119" xr:uid="{00000000-0005-0000-0000-00001E280000}"/>
    <cellStyle name="Output 2 9 2" xfId="10120" xr:uid="{00000000-0005-0000-0000-00001F280000}"/>
    <cellStyle name="Output 2 9 3" xfId="10121" xr:uid="{00000000-0005-0000-0000-000020280000}"/>
    <cellStyle name="Output 3" xfId="7361" xr:uid="{00000000-0005-0000-0000-000021280000}"/>
    <cellStyle name="Output 3 2" xfId="10122" xr:uid="{00000000-0005-0000-0000-000022280000}"/>
    <cellStyle name="Output 3 2 2" xfId="10123" xr:uid="{00000000-0005-0000-0000-000023280000}"/>
    <cellStyle name="Output 3 2 3" xfId="10124" xr:uid="{00000000-0005-0000-0000-000024280000}"/>
    <cellStyle name="Output 3 3" xfId="10125" xr:uid="{00000000-0005-0000-0000-000025280000}"/>
    <cellStyle name="Output 3 3 2" xfId="10126" xr:uid="{00000000-0005-0000-0000-000026280000}"/>
    <cellStyle name="Output 3 3 3" xfId="10127" xr:uid="{00000000-0005-0000-0000-000027280000}"/>
    <cellStyle name="Output 3 4" xfId="10128" xr:uid="{00000000-0005-0000-0000-000028280000}"/>
    <cellStyle name="Output 3 4 2" xfId="10129" xr:uid="{00000000-0005-0000-0000-000029280000}"/>
    <cellStyle name="Output 3 4 3" xfId="10130" xr:uid="{00000000-0005-0000-0000-00002A280000}"/>
    <cellStyle name="Output 3 5" xfId="10131" xr:uid="{00000000-0005-0000-0000-00002B280000}"/>
    <cellStyle name="Output 3 5 2" xfId="10132" xr:uid="{00000000-0005-0000-0000-00002C280000}"/>
    <cellStyle name="Output 3 5 3" xfId="10133" xr:uid="{00000000-0005-0000-0000-00002D280000}"/>
    <cellStyle name="Output 3 6" xfId="10134" xr:uid="{00000000-0005-0000-0000-00002E280000}"/>
    <cellStyle name="Output 3 6 2" xfId="10135" xr:uid="{00000000-0005-0000-0000-00002F280000}"/>
    <cellStyle name="Output 3 6 3" xfId="10136" xr:uid="{00000000-0005-0000-0000-000030280000}"/>
    <cellStyle name="Output 3 7" xfId="10137" xr:uid="{00000000-0005-0000-0000-000031280000}"/>
    <cellStyle name="Output 3 7 2" xfId="10138" xr:uid="{00000000-0005-0000-0000-000032280000}"/>
    <cellStyle name="Output 3 7 3" xfId="10139" xr:uid="{00000000-0005-0000-0000-000033280000}"/>
    <cellStyle name="Output 3 8" xfId="10140" xr:uid="{00000000-0005-0000-0000-000034280000}"/>
    <cellStyle name="Output 3 8 2" xfId="10141" xr:uid="{00000000-0005-0000-0000-000035280000}"/>
    <cellStyle name="Output 3 8 3" xfId="10142" xr:uid="{00000000-0005-0000-0000-000036280000}"/>
    <cellStyle name="Output 4" xfId="7362" xr:uid="{00000000-0005-0000-0000-000037280000}"/>
    <cellStyle name="Output 4 2" xfId="10143" xr:uid="{00000000-0005-0000-0000-000038280000}"/>
    <cellStyle name="Output 4 2 2" xfId="10144" xr:uid="{00000000-0005-0000-0000-000039280000}"/>
    <cellStyle name="Output 4 2 3" xfId="10145" xr:uid="{00000000-0005-0000-0000-00003A280000}"/>
    <cellStyle name="Output 4 3" xfId="10146" xr:uid="{00000000-0005-0000-0000-00003B280000}"/>
    <cellStyle name="Output 4 3 2" xfId="10147" xr:uid="{00000000-0005-0000-0000-00003C280000}"/>
    <cellStyle name="Output 4 3 3" xfId="10148" xr:uid="{00000000-0005-0000-0000-00003D280000}"/>
    <cellStyle name="Output 4 4" xfId="10149" xr:uid="{00000000-0005-0000-0000-00003E280000}"/>
    <cellStyle name="Output 4 4 2" xfId="10150" xr:uid="{00000000-0005-0000-0000-00003F280000}"/>
    <cellStyle name="Output 4 4 3" xfId="10151" xr:uid="{00000000-0005-0000-0000-000040280000}"/>
    <cellStyle name="Output 4 5" xfId="10152" xr:uid="{00000000-0005-0000-0000-000041280000}"/>
    <cellStyle name="Output 4 5 2" xfId="10153" xr:uid="{00000000-0005-0000-0000-000042280000}"/>
    <cellStyle name="Output 4 5 3" xfId="10154" xr:uid="{00000000-0005-0000-0000-000043280000}"/>
    <cellStyle name="Output 4 6" xfId="10155" xr:uid="{00000000-0005-0000-0000-000044280000}"/>
    <cellStyle name="Output 4 6 2" xfId="10156" xr:uid="{00000000-0005-0000-0000-000045280000}"/>
    <cellStyle name="Output 4 6 3" xfId="10157" xr:uid="{00000000-0005-0000-0000-000046280000}"/>
    <cellStyle name="Output 4 7" xfId="10158" xr:uid="{00000000-0005-0000-0000-000047280000}"/>
    <cellStyle name="Output 4 7 2" xfId="10159" xr:uid="{00000000-0005-0000-0000-000048280000}"/>
    <cellStyle name="Output 4 7 3" xfId="10160" xr:uid="{00000000-0005-0000-0000-000049280000}"/>
    <cellStyle name="Output 4 8" xfId="10161" xr:uid="{00000000-0005-0000-0000-00004A280000}"/>
    <cellStyle name="Output 4 8 2" xfId="10162" xr:uid="{00000000-0005-0000-0000-00004B280000}"/>
    <cellStyle name="Output 4 8 3" xfId="10163" xr:uid="{00000000-0005-0000-0000-00004C280000}"/>
    <cellStyle name="Output 5" xfId="7363" xr:uid="{00000000-0005-0000-0000-00004D280000}"/>
    <cellStyle name="Output 5 2" xfId="10164" xr:uid="{00000000-0005-0000-0000-00004E280000}"/>
    <cellStyle name="Output 5 2 2" xfId="10165" xr:uid="{00000000-0005-0000-0000-00004F280000}"/>
    <cellStyle name="Output 5 2 3" xfId="10166" xr:uid="{00000000-0005-0000-0000-000050280000}"/>
    <cellStyle name="Output 5 3" xfId="10167" xr:uid="{00000000-0005-0000-0000-000051280000}"/>
    <cellStyle name="Output 5 3 2" xfId="10168" xr:uid="{00000000-0005-0000-0000-000052280000}"/>
    <cellStyle name="Output 5 3 3" xfId="10169" xr:uid="{00000000-0005-0000-0000-000053280000}"/>
    <cellStyle name="Output 5 4" xfId="10170" xr:uid="{00000000-0005-0000-0000-000054280000}"/>
    <cellStyle name="Output 5 4 2" xfId="10171" xr:uid="{00000000-0005-0000-0000-000055280000}"/>
    <cellStyle name="Output 5 4 3" xfId="10172" xr:uid="{00000000-0005-0000-0000-000056280000}"/>
    <cellStyle name="Output 5 5" xfId="10173" xr:uid="{00000000-0005-0000-0000-000057280000}"/>
    <cellStyle name="Output 5 5 2" xfId="10174" xr:uid="{00000000-0005-0000-0000-000058280000}"/>
    <cellStyle name="Output 5 5 3" xfId="10175" xr:uid="{00000000-0005-0000-0000-000059280000}"/>
    <cellStyle name="Output 5 6" xfId="10176" xr:uid="{00000000-0005-0000-0000-00005A280000}"/>
    <cellStyle name="Output 5 6 2" xfId="10177" xr:uid="{00000000-0005-0000-0000-00005B280000}"/>
    <cellStyle name="Output 5 6 3" xfId="10178" xr:uid="{00000000-0005-0000-0000-00005C280000}"/>
    <cellStyle name="Output 5 7" xfId="10179" xr:uid="{00000000-0005-0000-0000-00005D280000}"/>
    <cellStyle name="Output 5 7 2" xfId="10180" xr:uid="{00000000-0005-0000-0000-00005E280000}"/>
    <cellStyle name="Output 5 7 3" xfId="10181" xr:uid="{00000000-0005-0000-0000-00005F280000}"/>
    <cellStyle name="Output 5 8" xfId="10182" xr:uid="{00000000-0005-0000-0000-000060280000}"/>
    <cellStyle name="Output 5 8 2" xfId="10183" xr:uid="{00000000-0005-0000-0000-000061280000}"/>
    <cellStyle name="Output 5 8 3" xfId="10184" xr:uid="{00000000-0005-0000-0000-000062280000}"/>
    <cellStyle name="Output 6" xfId="7364" xr:uid="{00000000-0005-0000-0000-000063280000}"/>
    <cellStyle name="Output 6 2" xfId="10185" xr:uid="{00000000-0005-0000-0000-000064280000}"/>
    <cellStyle name="Output 6 2 2" xfId="10186" xr:uid="{00000000-0005-0000-0000-000065280000}"/>
    <cellStyle name="Output 6 2 3" xfId="10187" xr:uid="{00000000-0005-0000-0000-000066280000}"/>
    <cellStyle name="Output 6 3" xfId="10188" xr:uid="{00000000-0005-0000-0000-000067280000}"/>
    <cellStyle name="Output 6 3 2" xfId="10189" xr:uid="{00000000-0005-0000-0000-000068280000}"/>
    <cellStyle name="Output 6 3 3" xfId="10190" xr:uid="{00000000-0005-0000-0000-000069280000}"/>
    <cellStyle name="Output 6 4" xfId="10191" xr:uid="{00000000-0005-0000-0000-00006A280000}"/>
    <cellStyle name="Output 6 4 2" xfId="10192" xr:uid="{00000000-0005-0000-0000-00006B280000}"/>
    <cellStyle name="Output 6 4 3" xfId="10193" xr:uid="{00000000-0005-0000-0000-00006C280000}"/>
    <cellStyle name="Output 6 5" xfId="10194" xr:uid="{00000000-0005-0000-0000-00006D280000}"/>
    <cellStyle name="Output 6 5 2" xfId="10195" xr:uid="{00000000-0005-0000-0000-00006E280000}"/>
    <cellStyle name="Output 6 5 3" xfId="10196" xr:uid="{00000000-0005-0000-0000-00006F280000}"/>
    <cellStyle name="Output 6 6" xfId="10197" xr:uid="{00000000-0005-0000-0000-000070280000}"/>
    <cellStyle name="Output 6 6 2" xfId="10198" xr:uid="{00000000-0005-0000-0000-000071280000}"/>
    <cellStyle name="Output 6 6 3" xfId="10199" xr:uid="{00000000-0005-0000-0000-000072280000}"/>
    <cellStyle name="Output 6 7" xfId="10200" xr:uid="{00000000-0005-0000-0000-000073280000}"/>
    <cellStyle name="Output 6 7 2" xfId="10201" xr:uid="{00000000-0005-0000-0000-000074280000}"/>
    <cellStyle name="Output 6 7 3" xfId="10202" xr:uid="{00000000-0005-0000-0000-000075280000}"/>
    <cellStyle name="Output 6 8" xfId="10203" xr:uid="{00000000-0005-0000-0000-000076280000}"/>
    <cellStyle name="Output 6 8 2" xfId="10204" xr:uid="{00000000-0005-0000-0000-000077280000}"/>
    <cellStyle name="Output 6 8 3" xfId="10205" xr:uid="{00000000-0005-0000-0000-000078280000}"/>
    <cellStyle name="Output 7" xfId="7365" xr:uid="{00000000-0005-0000-0000-000079280000}"/>
    <cellStyle name="Output 7 2" xfId="10206" xr:uid="{00000000-0005-0000-0000-00007A280000}"/>
    <cellStyle name="Output 7 2 2" xfId="10207" xr:uid="{00000000-0005-0000-0000-00007B280000}"/>
    <cellStyle name="Output 7 2 3" xfId="10208" xr:uid="{00000000-0005-0000-0000-00007C280000}"/>
    <cellStyle name="Output 7 3" xfId="10209" xr:uid="{00000000-0005-0000-0000-00007D280000}"/>
    <cellStyle name="Output 7 3 2" xfId="10210" xr:uid="{00000000-0005-0000-0000-00007E280000}"/>
    <cellStyle name="Output 7 3 3" xfId="10211" xr:uid="{00000000-0005-0000-0000-00007F280000}"/>
    <cellStyle name="Output 7 4" xfId="10212" xr:uid="{00000000-0005-0000-0000-000080280000}"/>
    <cellStyle name="Output 7 4 2" xfId="10213" xr:uid="{00000000-0005-0000-0000-000081280000}"/>
    <cellStyle name="Output 7 4 3" xfId="10214" xr:uid="{00000000-0005-0000-0000-000082280000}"/>
    <cellStyle name="Output 7 5" xfId="10215" xr:uid="{00000000-0005-0000-0000-000083280000}"/>
    <cellStyle name="Output 7 5 2" xfId="10216" xr:uid="{00000000-0005-0000-0000-000084280000}"/>
    <cellStyle name="Output 7 5 3" xfId="10217" xr:uid="{00000000-0005-0000-0000-000085280000}"/>
    <cellStyle name="Output 7 6" xfId="10218" xr:uid="{00000000-0005-0000-0000-000086280000}"/>
    <cellStyle name="Output 7 6 2" xfId="10219" xr:uid="{00000000-0005-0000-0000-000087280000}"/>
    <cellStyle name="Output 7 6 3" xfId="10220" xr:uid="{00000000-0005-0000-0000-000088280000}"/>
    <cellStyle name="Output 7 7" xfId="10221" xr:uid="{00000000-0005-0000-0000-000089280000}"/>
    <cellStyle name="Output 7 7 2" xfId="10222" xr:uid="{00000000-0005-0000-0000-00008A280000}"/>
    <cellStyle name="Output 7 7 3" xfId="10223" xr:uid="{00000000-0005-0000-0000-00008B280000}"/>
    <cellStyle name="Output 7 8" xfId="10224" xr:uid="{00000000-0005-0000-0000-00008C280000}"/>
    <cellStyle name="Output 7 8 2" xfId="10225" xr:uid="{00000000-0005-0000-0000-00008D280000}"/>
    <cellStyle name="Output 7 8 3" xfId="10226" xr:uid="{00000000-0005-0000-0000-00008E280000}"/>
    <cellStyle name="Output 8" xfId="7366" xr:uid="{00000000-0005-0000-0000-00008F280000}"/>
    <cellStyle name="Output 8 2" xfId="10227" xr:uid="{00000000-0005-0000-0000-000090280000}"/>
    <cellStyle name="Output 8 2 2" xfId="10228" xr:uid="{00000000-0005-0000-0000-000091280000}"/>
    <cellStyle name="Output 8 2 3" xfId="10229" xr:uid="{00000000-0005-0000-0000-000092280000}"/>
    <cellStyle name="Output 8 3" xfId="10230" xr:uid="{00000000-0005-0000-0000-000093280000}"/>
    <cellStyle name="Output 8 3 2" xfId="10231" xr:uid="{00000000-0005-0000-0000-000094280000}"/>
    <cellStyle name="Output 8 3 3" xfId="10232" xr:uid="{00000000-0005-0000-0000-000095280000}"/>
    <cellStyle name="Output 8 4" xfId="10233" xr:uid="{00000000-0005-0000-0000-000096280000}"/>
    <cellStyle name="Output 8 4 2" xfId="10234" xr:uid="{00000000-0005-0000-0000-000097280000}"/>
    <cellStyle name="Output 8 4 3" xfId="10235" xr:uid="{00000000-0005-0000-0000-000098280000}"/>
    <cellStyle name="Output 8 5" xfId="10236" xr:uid="{00000000-0005-0000-0000-000099280000}"/>
    <cellStyle name="Output 8 5 2" xfId="10237" xr:uid="{00000000-0005-0000-0000-00009A280000}"/>
    <cellStyle name="Output 8 5 3" xfId="10238" xr:uid="{00000000-0005-0000-0000-00009B280000}"/>
    <cellStyle name="Output 8 6" xfId="10239" xr:uid="{00000000-0005-0000-0000-00009C280000}"/>
    <cellStyle name="Output 8 6 2" xfId="10240" xr:uid="{00000000-0005-0000-0000-00009D280000}"/>
    <cellStyle name="Output 8 6 3" xfId="10241" xr:uid="{00000000-0005-0000-0000-00009E280000}"/>
    <cellStyle name="Output 8 7" xfId="10242" xr:uid="{00000000-0005-0000-0000-00009F280000}"/>
    <cellStyle name="Output 8 7 2" xfId="10243" xr:uid="{00000000-0005-0000-0000-0000A0280000}"/>
    <cellStyle name="Output 8 7 3" xfId="10244" xr:uid="{00000000-0005-0000-0000-0000A1280000}"/>
    <cellStyle name="Output 8 8" xfId="10245" xr:uid="{00000000-0005-0000-0000-0000A2280000}"/>
    <cellStyle name="Output 8 8 2" xfId="10246" xr:uid="{00000000-0005-0000-0000-0000A3280000}"/>
    <cellStyle name="Output 8 8 3" xfId="10247" xr:uid="{00000000-0005-0000-0000-0000A4280000}"/>
    <cellStyle name="Output 9" xfId="7367" xr:uid="{00000000-0005-0000-0000-0000A5280000}"/>
    <cellStyle name="Output 9 2" xfId="10248" xr:uid="{00000000-0005-0000-0000-0000A6280000}"/>
    <cellStyle name="Output 9 2 2" xfId="10249" xr:uid="{00000000-0005-0000-0000-0000A7280000}"/>
    <cellStyle name="Output 9 2 3" xfId="10250" xr:uid="{00000000-0005-0000-0000-0000A8280000}"/>
    <cellStyle name="Output 9 3" xfId="10251" xr:uid="{00000000-0005-0000-0000-0000A9280000}"/>
    <cellStyle name="Output 9 3 2" xfId="10252" xr:uid="{00000000-0005-0000-0000-0000AA280000}"/>
    <cellStyle name="Output 9 3 3" xfId="10253" xr:uid="{00000000-0005-0000-0000-0000AB280000}"/>
    <cellStyle name="Output 9 4" xfId="10254" xr:uid="{00000000-0005-0000-0000-0000AC280000}"/>
    <cellStyle name="Output 9 4 2" xfId="10255" xr:uid="{00000000-0005-0000-0000-0000AD280000}"/>
    <cellStyle name="Output 9 4 3" xfId="10256" xr:uid="{00000000-0005-0000-0000-0000AE280000}"/>
    <cellStyle name="Output 9 5" xfId="10257" xr:uid="{00000000-0005-0000-0000-0000AF280000}"/>
    <cellStyle name="Output 9 5 2" xfId="10258" xr:uid="{00000000-0005-0000-0000-0000B0280000}"/>
    <cellStyle name="Output 9 5 3" xfId="10259" xr:uid="{00000000-0005-0000-0000-0000B1280000}"/>
    <cellStyle name="Output 9 6" xfId="10260" xr:uid="{00000000-0005-0000-0000-0000B2280000}"/>
    <cellStyle name="Output 9 6 2" xfId="10261" xr:uid="{00000000-0005-0000-0000-0000B3280000}"/>
    <cellStyle name="Output 9 6 3" xfId="10262" xr:uid="{00000000-0005-0000-0000-0000B4280000}"/>
    <cellStyle name="Output 9 7" xfId="10263" xr:uid="{00000000-0005-0000-0000-0000B5280000}"/>
    <cellStyle name="Output 9 7 2" xfId="10264" xr:uid="{00000000-0005-0000-0000-0000B6280000}"/>
    <cellStyle name="Output 9 7 3" xfId="10265" xr:uid="{00000000-0005-0000-0000-0000B7280000}"/>
    <cellStyle name="Output 9 8" xfId="10266" xr:uid="{00000000-0005-0000-0000-0000B8280000}"/>
    <cellStyle name="Output 9 8 2" xfId="10267" xr:uid="{00000000-0005-0000-0000-0000B9280000}"/>
    <cellStyle name="Output 9 8 3" xfId="10268" xr:uid="{00000000-0005-0000-0000-0000BA280000}"/>
    <cellStyle name="OUTPUT AMOUNTS" xfId="7368" xr:uid="{00000000-0005-0000-0000-0000BB280000}"/>
    <cellStyle name="Output Amounts 2" xfId="7369" xr:uid="{00000000-0005-0000-0000-0000BC280000}"/>
    <cellStyle name="OUTPUT AMOUNTS 2 2" xfId="7625" xr:uid="{00000000-0005-0000-0000-0000BD280000}"/>
    <cellStyle name="Output Amounts 3" xfId="7370" xr:uid="{00000000-0005-0000-0000-0000BE280000}"/>
    <cellStyle name="OUTPUT COLUMN HEADINGS" xfId="7371" xr:uid="{00000000-0005-0000-0000-0000BF280000}"/>
    <cellStyle name="Output Column Headings 2" xfId="7372" xr:uid="{00000000-0005-0000-0000-0000C0280000}"/>
    <cellStyle name="OUTPUT COLUMN HEADINGS 2 2" xfId="7626" xr:uid="{00000000-0005-0000-0000-0000C1280000}"/>
    <cellStyle name="Output Column Headings 3" xfId="7373" xr:uid="{00000000-0005-0000-0000-0000C2280000}"/>
    <cellStyle name="OUTPUT LINE ITEMS" xfId="7374" xr:uid="{00000000-0005-0000-0000-0000C3280000}"/>
    <cellStyle name="Output Line Items 2" xfId="7375" xr:uid="{00000000-0005-0000-0000-0000C4280000}"/>
    <cellStyle name="OUTPUT LINE ITEMS 2 2" xfId="7627" xr:uid="{00000000-0005-0000-0000-0000C5280000}"/>
    <cellStyle name="Output Line Items 3" xfId="7376" xr:uid="{00000000-0005-0000-0000-0000C6280000}"/>
    <cellStyle name="Output Line Items_TEP Revenue_Summary_Report-Monthly 11-08 run 12-15-08" xfId="7628" xr:uid="{00000000-0005-0000-0000-0000C7280000}"/>
    <cellStyle name="Output Report Heading" xfId="7377" xr:uid="{00000000-0005-0000-0000-0000C8280000}"/>
    <cellStyle name="OUTPUT REPORT TITLE" xfId="7378" xr:uid="{00000000-0005-0000-0000-0000C9280000}"/>
    <cellStyle name="Output Report Title 2" xfId="10269" xr:uid="{00000000-0005-0000-0000-0000CA280000}"/>
    <cellStyle name="Page Heading Large" xfId="7379" xr:uid="{00000000-0005-0000-0000-0000CB280000}"/>
    <cellStyle name="Page Heading Small" xfId="7380" xr:uid="{00000000-0005-0000-0000-0000CC280000}"/>
    <cellStyle name="Percent 2" xfId="12" xr:uid="{00000000-0005-0000-0000-0000CD280000}"/>
    <cellStyle name="Percent 2 10" xfId="11048" xr:uid="{00000000-0005-0000-0000-0000CE280000}"/>
    <cellStyle name="Percent 2 2" xfId="7381" xr:uid="{00000000-0005-0000-0000-0000CF280000}"/>
    <cellStyle name="Percent 2 2 2" xfId="7382" xr:uid="{00000000-0005-0000-0000-0000D0280000}"/>
    <cellStyle name="Percent 2 2 3" xfId="7383" xr:uid="{00000000-0005-0000-0000-0000D1280000}"/>
    <cellStyle name="Percent 2 2 4" xfId="7384" xr:uid="{00000000-0005-0000-0000-0000D2280000}"/>
    <cellStyle name="Percent 2 2 5" xfId="7385" xr:uid="{00000000-0005-0000-0000-0000D3280000}"/>
    <cellStyle name="Percent 2 2 6" xfId="7386" xr:uid="{00000000-0005-0000-0000-0000D4280000}"/>
    <cellStyle name="Percent 2 3" xfId="7387" xr:uid="{00000000-0005-0000-0000-0000D5280000}"/>
    <cellStyle name="Percent 2 3 2" xfId="7388" xr:uid="{00000000-0005-0000-0000-0000D6280000}"/>
    <cellStyle name="Percent 2 3 2 2" xfId="7629" xr:uid="{00000000-0005-0000-0000-0000D7280000}"/>
    <cellStyle name="Percent 2 3 3" xfId="7389" xr:uid="{00000000-0005-0000-0000-0000D8280000}"/>
    <cellStyle name="Percent 2 3 4" xfId="7390" xr:uid="{00000000-0005-0000-0000-0000D9280000}"/>
    <cellStyle name="Percent 2 3 5" xfId="7391" xr:uid="{00000000-0005-0000-0000-0000DA280000}"/>
    <cellStyle name="Percent 2 3 6" xfId="7392" xr:uid="{00000000-0005-0000-0000-0000DB280000}"/>
    <cellStyle name="Percent 2 3 7" xfId="10271" xr:uid="{00000000-0005-0000-0000-0000DC280000}"/>
    <cellStyle name="Percent 2 4" xfId="7393" xr:uid="{00000000-0005-0000-0000-0000DD280000}"/>
    <cellStyle name="Percent 2 4 2" xfId="7630" xr:uid="{00000000-0005-0000-0000-0000DE280000}"/>
    <cellStyle name="Percent 2 4 2 2" xfId="11049" xr:uid="{00000000-0005-0000-0000-0000DF280000}"/>
    <cellStyle name="Percent 2 5" xfId="7394" xr:uid="{00000000-0005-0000-0000-0000E0280000}"/>
    <cellStyle name="Percent 2 5 2" xfId="11050" xr:uid="{00000000-0005-0000-0000-0000E1280000}"/>
    <cellStyle name="Percent 2 6" xfId="7395" xr:uid="{00000000-0005-0000-0000-0000E2280000}"/>
    <cellStyle name="Percent 2 7" xfId="7396" xr:uid="{00000000-0005-0000-0000-0000E3280000}"/>
    <cellStyle name="Percent 2 8" xfId="7397" xr:uid="{00000000-0005-0000-0000-0000E4280000}"/>
    <cellStyle name="Percent 2 9" xfId="10270" xr:uid="{00000000-0005-0000-0000-0000E5280000}"/>
    <cellStyle name="Percent 2 9 2" xfId="11051" xr:uid="{00000000-0005-0000-0000-0000E6280000}"/>
    <cellStyle name="Percent 2 9 2 2" xfId="11052" xr:uid="{00000000-0005-0000-0000-0000E7280000}"/>
    <cellStyle name="Percent 2 9 3" xfId="11053" xr:uid="{00000000-0005-0000-0000-0000E8280000}"/>
    <cellStyle name="Percent 3" xfId="7398" xr:uid="{00000000-0005-0000-0000-0000E9280000}"/>
    <cellStyle name="Percent 3 10" xfId="7399" xr:uid="{00000000-0005-0000-0000-0000EA280000}"/>
    <cellStyle name="Percent 3 10 2" xfId="7400" xr:uid="{00000000-0005-0000-0000-0000EB280000}"/>
    <cellStyle name="Percent 3 10 3" xfId="7401" xr:uid="{00000000-0005-0000-0000-0000EC280000}"/>
    <cellStyle name="Percent 3 11" xfId="7402" xr:uid="{00000000-0005-0000-0000-0000ED280000}"/>
    <cellStyle name="Percent 3 11 2" xfId="7403" xr:uid="{00000000-0005-0000-0000-0000EE280000}"/>
    <cellStyle name="Percent 3 11 3" xfId="7404" xr:uid="{00000000-0005-0000-0000-0000EF280000}"/>
    <cellStyle name="Percent 3 12" xfId="7405" xr:uid="{00000000-0005-0000-0000-0000F0280000}"/>
    <cellStyle name="Percent 3 12 2" xfId="7406" xr:uid="{00000000-0005-0000-0000-0000F1280000}"/>
    <cellStyle name="Percent 3 12 3" xfId="7407" xr:uid="{00000000-0005-0000-0000-0000F2280000}"/>
    <cellStyle name="Percent 3 13" xfId="7408" xr:uid="{00000000-0005-0000-0000-0000F3280000}"/>
    <cellStyle name="Percent 3 13 2" xfId="7409" xr:uid="{00000000-0005-0000-0000-0000F4280000}"/>
    <cellStyle name="Percent 3 13 3" xfId="7410" xr:uid="{00000000-0005-0000-0000-0000F5280000}"/>
    <cellStyle name="Percent 3 14" xfId="7411" xr:uid="{00000000-0005-0000-0000-0000F6280000}"/>
    <cellStyle name="Percent 3 14 2" xfId="7412" xr:uid="{00000000-0005-0000-0000-0000F7280000}"/>
    <cellStyle name="Percent 3 14 3" xfId="7413" xr:uid="{00000000-0005-0000-0000-0000F8280000}"/>
    <cellStyle name="Percent 3 15" xfId="7414" xr:uid="{00000000-0005-0000-0000-0000F9280000}"/>
    <cellStyle name="Percent 3 15 2" xfId="7415" xr:uid="{00000000-0005-0000-0000-0000FA280000}"/>
    <cellStyle name="Percent 3 15 3" xfId="7416" xr:uid="{00000000-0005-0000-0000-0000FB280000}"/>
    <cellStyle name="Percent 3 16" xfId="7417" xr:uid="{00000000-0005-0000-0000-0000FC280000}"/>
    <cellStyle name="Percent 3 16 2" xfId="7418" xr:uid="{00000000-0005-0000-0000-0000FD280000}"/>
    <cellStyle name="Percent 3 16 3" xfId="7419" xr:uid="{00000000-0005-0000-0000-0000FE280000}"/>
    <cellStyle name="Percent 3 17" xfId="7420" xr:uid="{00000000-0005-0000-0000-0000FF280000}"/>
    <cellStyle name="Percent 3 17 2" xfId="7421" xr:uid="{00000000-0005-0000-0000-000000290000}"/>
    <cellStyle name="Percent 3 17 3" xfId="7422" xr:uid="{00000000-0005-0000-0000-000001290000}"/>
    <cellStyle name="Percent 3 18" xfId="7423" xr:uid="{00000000-0005-0000-0000-000002290000}"/>
    <cellStyle name="Percent 3 18 2" xfId="7424" xr:uid="{00000000-0005-0000-0000-000003290000}"/>
    <cellStyle name="Percent 3 18 3" xfId="7425" xr:uid="{00000000-0005-0000-0000-000004290000}"/>
    <cellStyle name="Percent 3 19" xfId="7426" xr:uid="{00000000-0005-0000-0000-000005290000}"/>
    <cellStyle name="Percent 3 19 2" xfId="7427" xr:uid="{00000000-0005-0000-0000-000006290000}"/>
    <cellStyle name="Percent 3 19 3" xfId="7428" xr:uid="{00000000-0005-0000-0000-000007290000}"/>
    <cellStyle name="Percent 3 2" xfId="7429" xr:uid="{00000000-0005-0000-0000-000008290000}"/>
    <cellStyle name="Percent 3 2 2" xfId="7430" xr:uid="{00000000-0005-0000-0000-000009290000}"/>
    <cellStyle name="Percent 3 2 2 2" xfId="11054" xr:uid="{00000000-0005-0000-0000-00000A290000}"/>
    <cellStyle name="Percent 3 2 3" xfId="7431" xr:uid="{00000000-0005-0000-0000-00000B290000}"/>
    <cellStyle name="Percent 3 2 3 2" xfId="11055" xr:uid="{00000000-0005-0000-0000-00000C290000}"/>
    <cellStyle name="Percent 3 2 4" xfId="7432" xr:uid="{00000000-0005-0000-0000-00000D290000}"/>
    <cellStyle name="Percent 3 2 5" xfId="7433" xr:uid="{00000000-0005-0000-0000-00000E290000}"/>
    <cellStyle name="Percent 3 2 6" xfId="7434" xr:uid="{00000000-0005-0000-0000-00000F290000}"/>
    <cellStyle name="Percent 3 2 7" xfId="10272" xr:uid="{00000000-0005-0000-0000-000010290000}"/>
    <cellStyle name="Percent 3 20" xfId="7435" xr:uid="{00000000-0005-0000-0000-000011290000}"/>
    <cellStyle name="Percent 3 20 2" xfId="7436" xr:uid="{00000000-0005-0000-0000-000012290000}"/>
    <cellStyle name="Percent 3 20 3" xfId="7437" xr:uid="{00000000-0005-0000-0000-000013290000}"/>
    <cellStyle name="Percent 3 20 4" xfId="10273" xr:uid="{00000000-0005-0000-0000-000014290000}"/>
    <cellStyle name="Percent 3 20 4 2" xfId="11056" xr:uid="{00000000-0005-0000-0000-000015290000}"/>
    <cellStyle name="Percent 3 20 5" xfId="11057" xr:uid="{00000000-0005-0000-0000-000016290000}"/>
    <cellStyle name="Percent 3 21" xfId="7438" xr:uid="{00000000-0005-0000-0000-000017290000}"/>
    <cellStyle name="Percent 3 21 2" xfId="10274" xr:uid="{00000000-0005-0000-0000-000018290000}"/>
    <cellStyle name="Percent 3 21 2 2" xfId="11058" xr:uid="{00000000-0005-0000-0000-000019290000}"/>
    <cellStyle name="Percent 3 21 3" xfId="11059" xr:uid="{00000000-0005-0000-0000-00001A290000}"/>
    <cellStyle name="Percent 3 22" xfId="7439" xr:uid="{00000000-0005-0000-0000-00001B290000}"/>
    <cellStyle name="Percent 3 23" xfId="7440" xr:uid="{00000000-0005-0000-0000-00001C290000}"/>
    <cellStyle name="Percent 3 23 2" xfId="10275" xr:uid="{00000000-0005-0000-0000-00001D290000}"/>
    <cellStyle name="Percent 3 23 2 2" xfId="11060" xr:uid="{00000000-0005-0000-0000-00001E290000}"/>
    <cellStyle name="Percent 3 23 3" xfId="11061" xr:uid="{00000000-0005-0000-0000-00001F290000}"/>
    <cellStyle name="Percent 3 24" xfId="7441" xr:uid="{00000000-0005-0000-0000-000020290000}"/>
    <cellStyle name="Percent 3 25" xfId="10276" xr:uid="{00000000-0005-0000-0000-000021290000}"/>
    <cellStyle name="Percent 3 3" xfId="7442" xr:uid="{00000000-0005-0000-0000-000022290000}"/>
    <cellStyle name="Percent 3 3 2" xfId="7443" xr:uid="{00000000-0005-0000-0000-000023290000}"/>
    <cellStyle name="Percent 3 3 3" xfId="7444" xr:uid="{00000000-0005-0000-0000-000024290000}"/>
    <cellStyle name="Percent 3 3 4" xfId="7445" xr:uid="{00000000-0005-0000-0000-000025290000}"/>
    <cellStyle name="Percent 3 3 5" xfId="7446" xr:uid="{00000000-0005-0000-0000-000026290000}"/>
    <cellStyle name="Percent 3 3 6" xfId="7447" xr:uid="{00000000-0005-0000-0000-000027290000}"/>
    <cellStyle name="Percent 3 4" xfId="7448" xr:uid="{00000000-0005-0000-0000-000028290000}"/>
    <cellStyle name="Percent 3 4 2" xfId="7449" xr:uid="{00000000-0005-0000-0000-000029290000}"/>
    <cellStyle name="Percent 3 4 2 2" xfId="11062" xr:uid="{00000000-0005-0000-0000-00002A290000}"/>
    <cellStyle name="Percent 3 4 3" xfId="7450" xr:uid="{00000000-0005-0000-0000-00002B290000}"/>
    <cellStyle name="Percent 3 5" xfId="7451" xr:uid="{00000000-0005-0000-0000-00002C290000}"/>
    <cellStyle name="Percent 3 5 2" xfId="7452" xr:uid="{00000000-0005-0000-0000-00002D290000}"/>
    <cellStyle name="Percent 3 5 3" xfId="7453" xr:uid="{00000000-0005-0000-0000-00002E290000}"/>
    <cellStyle name="Percent 3 6" xfId="7454" xr:uid="{00000000-0005-0000-0000-00002F290000}"/>
    <cellStyle name="Percent 3 6 2" xfId="7455" xr:uid="{00000000-0005-0000-0000-000030290000}"/>
    <cellStyle name="Percent 3 6 3" xfId="7456" xr:uid="{00000000-0005-0000-0000-000031290000}"/>
    <cellStyle name="Percent 3 7" xfId="7457" xr:uid="{00000000-0005-0000-0000-000032290000}"/>
    <cellStyle name="Percent 3 7 2" xfId="7458" xr:uid="{00000000-0005-0000-0000-000033290000}"/>
    <cellStyle name="Percent 3 7 3" xfId="7459" xr:uid="{00000000-0005-0000-0000-000034290000}"/>
    <cellStyle name="Percent 3 8" xfId="7460" xr:uid="{00000000-0005-0000-0000-000035290000}"/>
    <cellStyle name="Percent 3 8 2" xfId="7461" xr:uid="{00000000-0005-0000-0000-000036290000}"/>
    <cellStyle name="Percent 3 8 3" xfId="7462" xr:uid="{00000000-0005-0000-0000-000037290000}"/>
    <cellStyle name="Percent 3 9" xfId="7463" xr:uid="{00000000-0005-0000-0000-000038290000}"/>
    <cellStyle name="Percent 3 9 2" xfId="7464" xr:uid="{00000000-0005-0000-0000-000039290000}"/>
    <cellStyle name="Percent 3 9 3" xfId="7465" xr:uid="{00000000-0005-0000-0000-00003A290000}"/>
    <cellStyle name="Percent 4" xfId="15" xr:uid="{00000000-0005-0000-0000-00003B290000}"/>
    <cellStyle name="Percent 4 2" xfId="7466" xr:uid="{00000000-0005-0000-0000-00003C290000}"/>
    <cellStyle name="Percent 4 2 2" xfId="7467" xr:uid="{00000000-0005-0000-0000-00003D290000}"/>
    <cellStyle name="Percent 4 2 3" xfId="7468" xr:uid="{00000000-0005-0000-0000-00003E290000}"/>
    <cellStyle name="Percent 4 2 4" xfId="10281" xr:uid="{00000000-0005-0000-0000-00003F290000}"/>
    <cellStyle name="Percent 4 3" xfId="7469" xr:uid="{00000000-0005-0000-0000-000040290000}"/>
    <cellStyle name="Percent 4 3 2" xfId="7470" xr:uid="{00000000-0005-0000-0000-000041290000}"/>
    <cellStyle name="Percent 4 3 3" xfId="7471" xr:uid="{00000000-0005-0000-0000-000042290000}"/>
    <cellStyle name="Percent 4 4" xfId="7631" xr:uid="{00000000-0005-0000-0000-000043290000}"/>
    <cellStyle name="Percent 4 4 2" xfId="11063" xr:uid="{00000000-0005-0000-0000-000044290000}"/>
    <cellStyle name="Percent 4 5" xfId="11064" xr:uid="{00000000-0005-0000-0000-000045290000}"/>
    <cellStyle name="Percent 5" xfId="7472" xr:uid="{00000000-0005-0000-0000-000046290000}"/>
    <cellStyle name="Percent 5 2" xfId="7473" xr:uid="{00000000-0005-0000-0000-000047290000}"/>
    <cellStyle name="Percent 5 2 2" xfId="7474" xr:uid="{00000000-0005-0000-0000-000048290000}"/>
    <cellStyle name="Percent 5 2 3" xfId="7475" xr:uid="{00000000-0005-0000-0000-000049290000}"/>
    <cellStyle name="Percent 5 2 4" xfId="10284" xr:uid="{00000000-0005-0000-0000-00004A290000}"/>
    <cellStyle name="Percent 5 2 4 2" xfId="11065" xr:uid="{00000000-0005-0000-0000-00004B290000}"/>
    <cellStyle name="Percent 5 2 5" xfId="11066" xr:uid="{00000000-0005-0000-0000-00004C290000}"/>
    <cellStyle name="Percent 5 3" xfId="7476" xr:uid="{00000000-0005-0000-0000-00004D290000}"/>
    <cellStyle name="Percent 5 3 2" xfId="10287" xr:uid="{00000000-0005-0000-0000-00004E290000}"/>
    <cellStyle name="Percent 5 3 2 2" xfId="11067" xr:uid="{00000000-0005-0000-0000-00004F290000}"/>
    <cellStyle name="Percent 5 3 3" xfId="11068" xr:uid="{00000000-0005-0000-0000-000050290000}"/>
    <cellStyle name="Percent 5 4" xfId="7477" xr:uid="{00000000-0005-0000-0000-000051290000}"/>
    <cellStyle name="Percent 5 5" xfId="7478" xr:uid="{00000000-0005-0000-0000-000052290000}"/>
    <cellStyle name="Percent 5 5 2" xfId="10289" xr:uid="{00000000-0005-0000-0000-000053290000}"/>
    <cellStyle name="Percent 5 5 2 2" xfId="11069" xr:uid="{00000000-0005-0000-0000-000054290000}"/>
    <cellStyle name="Percent 5 5 3" xfId="11070" xr:uid="{00000000-0005-0000-0000-000055290000}"/>
    <cellStyle name="Percent 5 6" xfId="7479" xr:uid="{00000000-0005-0000-0000-000056290000}"/>
    <cellStyle name="Percent 6" xfId="7480" xr:uid="{00000000-0005-0000-0000-000057290000}"/>
    <cellStyle name="Percent 6 2" xfId="7632" xr:uid="{00000000-0005-0000-0000-000058290000}"/>
    <cellStyle name="Percent 6 2 2" xfId="11073" xr:uid="{00000000-0005-0000-0000-000059290000}"/>
    <cellStyle name="Percent 6 2 3" xfId="11072" xr:uid="{00000000-0005-0000-0000-00005A290000}"/>
    <cellStyle name="Percent 6 3" xfId="10290" xr:uid="{00000000-0005-0000-0000-00005B290000}"/>
    <cellStyle name="Percent 6 3 2" xfId="11074" xr:uid="{00000000-0005-0000-0000-00005C290000}"/>
    <cellStyle name="Percent 6 4" xfId="11071" xr:uid="{00000000-0005-0000-0000-00005D290000}"/>
    <cellStyle name="Percent 6 5" xfId="10726" xr:uid="{00000000-0005-0000-0000-00005E290000}"/>
    <cellStyle name="Percent 7" xfId="7481" xr:uid="{00000000-0005-0000-0000-00005F290000}"/>
    <cellStyle name="Percent 7 2" xfId="11075" xr:uid="{00000000-0005-0000-0000-000060290000}"/>
    <cellStyle name="Percent 8" xfId="4" xr:uid="{00000000-0005-0000-0000-000061290000}"/>
    <cellStyle name="Percent 8 2" xfId="11076" xr:uid="{00000000-0005-0000-0000-000062290000}"/>
    <cellStyle name="Percent 8 3" xfId="10657" xr:uid="{00000000-0005-0000-0000-000063290000}"/>
    <cellStyle name="Percent 9" xfId="7566" xr:uid="{00000000-0005-0000-0000-000064290000}"/>
    <cellStyle name="Percent 9 2" xfId="10735" xr:uid="{00000000-0005-0000-0000-000065290000}"/>
    <cellStyle name="Percent Hard" xfId="7482" xr:uid="{00000000-0005-0000-0000-000066290000}"/>
    <cellStyle name="Shaded" xfId="7483" xr:uid="{00000000-0005-0000-0000-000067290000}"/>
    <cellStyle name="Style 1" xfId="11077" xr:uid="{00000000-0005-0000-0000-000068290000}"/>
    <cellStyle name="Table Col Head" xfId="7484" xr:uid="{00000000-0005-0000-0000-000069290000}"/>
    <cellStyle name="Table Sub Head" xfId="7485" xr:uid="{00000000-0005-0000-0000-00006A290000}"/>
    <cellStyle name="Table Title" xfId="7486" xr:uid="{00000000-0005-0000-0000-00006B290000}"/>
    <cellStyle name="Table Units" xfId="7487" xr:uid="{00000000-0005-0000-0000-00006C290000}"/>
    <cellStyle name="Title 10" xfId="7488" xr:uid="{00000000-0005-0000-0000-00006D290000}"/>
    <cellStyle name="Title 11" xfId="7489" xr:uid="{00000000-0005-0000-0000-00006E290000}"/>
    <cellStyle name="Title 12" xfId="7490" xr:uid="{00000000-0005-0000-0000-00006F290000}"/>
    <cellStyle name="Title 13" xfId="7491" xr:uid="{00000000-0005-0000-0000-000070290000}"/>
    <cellStyle name="Title 14" xfId="7492" xr:uid="{00000000-0005-0000-0000-000071290000}"/>
    <cellStyle name="Title 15" xfId="7493" xr:uid="{00000000-0005-0000-0000-000072290000}"/>
    <cellStyle name="Title 16" xfId="7494" xr:uid="{00000000-0005-0000-0000-000073290000}"/>
    <cellStyle name="Title 17" xfId="7495" xr:uid="{00000000-0005-0000-0000-000074290000}"/>
    <cellStyle name="Title 18" xfId="7496" xr:uid="{00000000-0005-0000-0000-000075290000}"/>
    <cellStyle name="Title 19" xfId="7497" xr:uid="{00000000-0005-0000-0000-000076290000}"/>
    <cellStyle name="Title 2" xfId="7498" xr:uid="{00000000-0005-0000-0000-000077290000}"/>
    <cellStyle name="Title 2 2" xfId="7499" xr:uid="{00000000-0005-0000-0000-000078290000}"/>
    <cellStyle name="Title 2 3" xfId="7500" xr:uid="{00000000-0005-0000-0000-000079290000}"/>
    <cellStyle name="Title 2 4" xfId="7633" xr:uid="{00000000-0005-0000-0000-00007A290000}"/>
    <cellStyle name="Title 3" xfId="7501" xr:uid="{00000000-0005-0000-0000-00007B290000}"/>
    <cellStyle name="Title 4" xfId="7502" xr:uid="{00000000-0005-0000-0000-00007C290000}"/>
    <cellStyle name="Title 5" xfId="7503" xr:uid="{00000000-0005-0000-0000-00007D290000}"/>
    <cellStyle name="Title 6" xfId="7504" xr:uid="{00000000-0005-0000-0000-00007E290000}"/>
    <cellStyle name="Title 7" xfId="7505" xr:uid="{00000000-0005-0000-0000-00007F290000}"/>
    <cellStyle name="Title 8" xfId="7506" xr:uid="{00000000-0005-0000-0000-000080290000}"/>
    <cellStyle name="Title 9" xfId="7507" xr:uid="{00000000-0005-0000-0000-000081290000}"/>
    <cellStyle name="Total 10" xfId="7508" xr:uid="{00000000-0005-0000-0000-000082290000}"/>
    <cellStyle name="Total 10 2" xfId="10300" xr:uid="{00000000-0005-0000-0000-000083290000}"/>
    <cellStyle name="Total 10 2 2" xfId="10301" xr:uid="{00000000-0005-0000-0000-000084290000}"/>
    <cellStyle name="Total 10 2 3" xfId="10302" xr:uid="{00000000-0005-0000-0000-000085290000}"/>
    <cellStyle name="Total 10 3" xfId="10303" xr:uid="{00000000-0005-0000-0000-000086290000}"/>
    <cellStyle name="Total 10 3 2" xfId="10304" xr:uid="{00000000-0005-0000-0000-000087290000}"/>
    <cellStyle name="Total 10 3 3" xfId="10305" xr:uid="{00000000-0005-0000-0000-000088290000}"/>
    <cellStyle name="Total 10 4" xfId="10306" xr:uid="{00000000-0005-0000-0000-000089290000}"/>
    <cellStyle name="Total 10 4 2" xfId="10307" xr:uid="{00000000-0005-0000-0000-00008A290000}"/>
    <cellStyle name="Total 10 4 3" xfId="10308" xr:uid="{00000000-0005-0000-0000-00008B290000}"/>
    <cellStyle name="Total 10 5" xfId="10309" xr:uid="{00000000-0005-0000-0000-00008C290000}"/>
    <cellStyle name="Total 10 5 2" xfId="10310" xr:uid="{00000000-0005-0000-0000-00008D290000}"/>
    <cellStyle name="Total 10 5 3" xfId="10311" xr:uid="{00000000-0005-0000-0000-00008E290000}"/>
    <cellStyle name="Total 10 6" xfId="10312" xr:uid="{00000000-0005-0000-0000-00008F290000}"/>
    <cellStyle name="Total 10 6 2" xfId="10313" xr:uid="{00000000-0005-0000-0000-000090290000}"/>
    <cellStyle name="Total 10 6 3" xfId="10314" xr:uid="{00000000-0005-0000-0000-000091290000}"/>
    <cellStyle name="Total 10 7" xfId="10315" xr:uid="{00000000-0005-0000-0000-000092290000}"/>
    <cellStyle name="Total 10 7 2" xfId="10316" xr:uid="{00000000-0005-0000-0000-000093290000}"/>
    <cellStyle name="Total 10 7 3" xfId="10317" xr:uid="{00000000-0005-0000-0000-000094290000}"/>
    <cellStyle name="Total 10 8" xfId="10318" xr:uid="{00000000-0005-0000-0000-000095290000}"/>
    <cellStyle name="Total 10 8 2" xfId="10319" xr:uid="{00000000-0005-0000-0000-000096290000}"/>
    <cellStyle name="Total 10 8 3" xfId="10320" xr:uid="{00000000-0005-0000-0000-000097290000}"/>
    <cellStyle name="Total 11" xfId="7509" xr:uid="{00000000-0005-0000-0000-000098290000}"/>
    <cellStyle name="Total 11 2" xfId="10321" xr:uid="{00000000-0005-0000-0000-000099290000}"/>
    <cellStyle name="Total 11 2 2" xfId="10322" xr:uid="{00000000-0005-0000-0000-00009A290000}"/>
    <cellStyle name="Total 11 2 3" xfId="10323" xr:uid="{00000000-0005-0000-0000-00009B290000}"/>
    <cellStyle name="Total 11 3" xfId="10324" xr:uid="{00000000-0005-0000-0000-00009C290000}"/>
    <cellStyle name="Total 11 3 2" xfId="10325" xr:uid="{00000000-0005-0000-0000-00009D290000}"/>
    <cellStyle name="Total 11 3 3" xfId="10326" xr:uid="{00000000-0005-0000-0000-00009E290000}"/>
    <cellStyle name="Total 11 4" xfId="10327" xr:uid="{00000000-0005-0000-0000-00009F290000}"/>
    <cellStyle name="Total 11 4 2" xfId="10328" xr:uid="{00000000-0005-0000-0000-0000A0290000}"/>
    <cellStyle name="Total 11 4 3" xfId="10329" xr:uid="{00000000-0005-0000-0000-0000A1290000}"/>
    <cellStyle name="Total 11 5" xfId="10330" xr:uid="{00000000-0005-0000-0000-0000A2290000}"/>
    <cellStyle name="Total 11 5 2" xfId="10331" xr:uid="{00000000-0005-0000-0000-0000A3290000}"/>
    <cellStyle name="Total 11 5 3" xfId="10332" xr:uid="{00000000-0005-0000-0000-0000A4290000}"/>
    <cellStyle name="Total 11 6" xfId="10333" xr:uid="{00000000-0005-0000-0000-0000A5290000}"/>
    <cellStyle name="Total 11 6 2" xfId="10334" xr:uid="{00000000-0005-0000-0000-0000A6290000}"/>
    <cellStyle name="Total 11 6 3" xfId="10335" xr:uid="{00000000-0005-0000-0000-0000A7290000}"/>
    <cellStyle name="Total 11 7" xfId="10336" xr:uid="{00000000-0005-0000-0000-0000A8290000}"/>
    <cellStyle name="Total 11 7 2" xfId="10337" xr:uid="{00000000-0005-0000-0000-0000A9290000}"/>
    <cellStyle name="Total 11 7 3" xfId="10338" xr:uid="{00000000-0005-0000-0000-0000AA290000}"/>
    <cellStyle name="Total 11 8" xfId="10339" xr:uid="{00000000-0005-0000-0000-0000AB290000}"/>
    <cellStyle name="Total 11 8 2" xfId="10340" xr:uid="{00000000-0005-0000-0000-0000AC290000}"/>
    <cellStyle name="Total 11 8 3" xfId="10341" xr:uid="{00000000-0005-0000-0000-0000AD290000}"/>
    <cellStyle name="Total 12" xfId="7510" xr:uid="{00000000-0005-0000-0000-0000AE290000}"/>
    <cellStyle name="Total 12 2" xfId="10342" xr:uid="{00000000-0005-0000-0000-0000AF290000}"/>
    <cellStyle name="Total 12 2 2" xfId="10343" xr:uid="{00000000-0005-0000-0000-0000B0290000}"/>
    <cellStyle name="Total 12 2 3" xfId="10344" xr:uid="{00000000-0005-0000-0000-0000B1290000}"/>
    <cellStyle name="Total 12 3" xfId="10345" xr:uid="{00000000-0005-0000-0000-0000B2290000}"/>
    <cellStyle name="Total 12 3 2" xfId="10346" xr:uid="{00000000-0005-0000-0000-0000B3290000}"/>
    <cellStyle name="Total 12 3 3" xfId="10347" xr:uid="{00000000-0005-0000-0000-0000B4290000}"/>
    <cellStyle name="Total 12 4" xfId="10348" xr:uid="{00000000-0005-0000-0000-0000B5290000}"/>
    <cellStyle name="Total 12 4 2" xfId="10349" xr:uid="{00000000-0005-0000-0000-0000B6290000}"/>
    <cellStyle name="Total 12 4 3" xfId="10350" xr:uid="{00000000-0005-0000-0000-0000B7290000}"/>
    <cellStyle name="Total 12 5" xfId="10351" xr:uid="{00000000-0005-0000-0000-0000B8290000}"/>
    <cellStyle name="Total 12 5 2" xfId="10352" xr:uid="{00000000-0005-0000-0000-0000B9290000}"/>
    <cellStyle name="Total 12 5 3" xfId="10353" xr:uid="{00000000-0005-0000-0000-0000BA290000}"/>
    <cellStyle name="Total 12 6" xfId="10354" xr:uid="{00000000-0005-0000-0000-0000BB290000}"/>
    <cellStyle name="Total 12 6 2" xfId="10355" xr:uid="{00000000-0005-0000-0000-0000BC290000}"/>
    <cellStyle name="Total 12 6 3" xfId="10356" xr:uid="{00000000-0005-0000-0000-0000BD290000}"/>
    <cellStyle name="Total 12 7" xfId="10357" xr:uid="{00000000-0005-0000-0000-0000BE290000}"/>
    <cellStyle name="Total 12 7 2" xfId="10358" xr:uid="{00000000-0005-0000-0000-0000BF290000}"/>
    <cellStyle name="Total 12 7 3" xfId="10359" xr:uid="{00000000-0005-0000-0000-0000C0290000}"/>
    <cellStyle name="Total 12 8" xfId="10360" xr:uid="{00000000-0005-0000-0000-0000C1290000}"/>
    <cellStyle name="Total 12 8 2" xfId="10361" xr:uid="{00000000-0005-0000-0000-0000C2290000}"/>
    <cellStyle name="Total 12 8 3" xfId="10362" xr:uid="{00000000-0005-0000-0000-0000C3290000}"/>
    <cellStyle name="Total 13" xfId="7511" xr:uid="{00000000-0005-0000-0000-0000C4290000}"/>
    <cellStyle name="Total 13 2" xfId="10363" xr:uid="{00000000-0005-0000-0000-0000C5290000}"/>
    <cellStyle name="Total 13 2 2" xfId="10364" xr:uid="{00000000-0005-0000-0000-0000C6290000}"/>
    <cellStyle name="Total 13 2 3" xfId="10365" xr:uid="{00000000-0005-0000-0000-0000C7290000}"/>
    <cellStyle name="Total 13 3" xfId="10366" xr:uid="{00000000-0005-0000-0000-0000C8290000}"/>
    <cellStyle name="Total 13 3 2" xfId="10367" xr:uid="{00000000-0005-0000-0000-0000C9290000}"/>
    <cellStyle name="Total 13 3 3" xfId="10368" xr:uid="{00000000-0005-0000-0000-0000CA290000}"/>
    <cellStyle name="Total 13 4" xfId="10369" xr:uid="{00000000-0005-0000-0000-0000CB290000}"/>
    <cellStyle name="Total 13 4 2" xfId="10370" xr:uid="{00000000-0005-0000-0000-0000CC290000}"/>
    <cellStyle name="Total 13 4 3" xfId="10371" xr:uid="{00000000-0005-0000-0000-0000CD290000}"/>
    <cellStyle name="Total 13 5" xfId="10372" xr:uid="{00000000-0005-0000-0000-0000CE290000}"/>
    <cellStyle name="Total 13 5 2" xfId="10373" xr:uid="{00000000-0005-0000-0000-0000CF290000}"/>
    <cellStyle name="Total 13 5 3" xfId="10374" xr:uid="{00000000-0005-0000-0000-0000D0290000}"/>
    <cellStyle name="Total 13 6" xfId="10375" xr:uid="{00000000-0005-0000-0000-0000D1290000}"/>
    <cellStyle name="Total 13 6 2" xfId="10376" xr:uid="{00000000-0005-0000-0000-0000D2290000}"/>
    <cellStyle name="Total 13 6 3" xfId="10377" xr:uid="{00000000-0005-0000-0000-0000D3290000}"/>
    <cellStyle name="Total 13 7" xfId="10378" xr:uid="{00000000-0005-0000-0000-0000D4290000}"/>
    <cellStyle name="Total 13 7 2" xfId="10379" xr:uid="{00000000-0005-0000-0000-0000D5290000}"/>
    <cellStyle name="Total 13 7 3" xfId="10380" xr:uid="{00000000-0005-0000-0000-0000D6290000}"/>
    <cellStyle name="Total 13 8" xfId="10381" xr:uid="{00000000-0005-0000-0000-0000D7290000}"/>
    <cellStyle name="Total 13 8 2" xfId="10382" xr:uid="{00000000-0005-0000-0000-0000D8290000}"/>
    <cellStyle name="Total 13 8 3" xfId="10383" xr:uid="{00000000-0005-0000-0000-0000D9290000}"/>
    <cellStyle name="Total 14" xfId="7512" xr:uid="{00000000-0005-0000-0000-0000DA290000}"/>
    <cellStyle name="Total 14 2" xfId="10384" xr:uid="{00000000-0005-0000-0000-0000DB290000}"/>
    <cellStyle name="Total 14 2 2" xfId="10385" xr:uid="{00000000-0005-0000-0000-0000DC290000}"/>
    <cellStyle name="Total 14 2 3" xfId="10386" xr:uid="{00000000-0005-0000-0000-0000DD290000}"/>
    <cellStyle name="Total 14 3" xfId="10387" xr:uid="{00000000-0005-0000-0000-0000DE290000}"/>
    <cellStyle name="Total 14 3 2" xfId="10388" xr:uid="{00000000-0005-0000-0000-0000DF290000}"/>
    <cellStyle name="Total 14 3 3" xfId="10389" xr:uid="{00000000-0005-0000-0000-0000E0290000}"/>
    <cellStyle name="Total 14 4" xfId="10390" xr:uid="{00000000-0005-0000-0000-0000E1290000}"/>
    <cellStyle name="Total 14 4 2" xfId="10391" xr:uid="{00000000-0005-0000-0000-0000E2290000}"/>
    <cellStyle name="Total 14 4 3" xfId="10392" xr:uid="{00000000-0005-0000-0000-0000E3290000}"/>
    <cellStyle name="Total 14 5" xfId="10393" xr:uid="{00000000-0005-0000-0000-0000E4290000}"/>
    <cellStyle name="Total 14 5 2" xfId="10394" xr:uid="{00000000-0005-0000-0000-0000E5290000}"/>
    <cellStyle name="Total 14 5 3" xfId="10395" xr:uid="{00000000-0005-0000-0000-0000E6290000}"/>
    <cellStyle name="Total 14 6" xfId="10396" xr:uid="{00000000-0005-0000-0000-0000E7290000}"/>
    <cellStyle name="Total 14 6 2" xfId="10397" xr:uid="{00000000-0005-0000-0000-0000E8290000}"/>
    <cellStyle name="Total 14 6 3" xfId="10398" xr:uid="{00000000-0005-0000-0000-0000E9290000}"/>
    <cellStyle name="Total 14 7" xfId="10399" xr:uid="{00000000-0005-0000-0000-0000EA290000}"/>
    <cellStyle name="Total 14 7 2" xfId="10400" xr:uid="{00000000-0005-0000-0000-0000EB290000}"/>
    <cellStyle name="Total 14 7 3" xfId="10401" xr:uid="{00000000-0005-0000-0000-0000EC290000}"/>
    <cellStyle name="Total 14 8" xfId="10402" xr:uid="{00000000-0005-0000-0000-0000ED290000}"/>
    <cellStyle name="Total 14 8 2" xfId="10403" xr:uid="{00000000-0005-0000-0000-0000EE290000}"/>
    <cellStyle name="Total 14 8 3" xfId="10404" xr:uid="{00000000-0005-0000-0000-0000EF290000}"/>
    <cellStyle name="Total 15" xfId="7513" xr:uid="{00000000-0005-0000-0000-0000F0290000}"/>
    <cellStyle name="Total 15 2" xfId="10405" xr:uid="{00000000-0005-0000-0000-0000F1290000}"/>
    <cellStyle name="Total 15 2 2" xfId="10406" xr:uid="{00000000-0005-0000-0000-0000F2290000}"/>
    <cellStyle name="Total 15 2 3" xfId="10407" xr:uid="{00000000-0005-0000-0000-0000F3290000}"/>
    <cellStyle name="Total 15 3" xfId="10408" xr:uid="{00000000-0005-0000-0000-0000F4290000}"/>
    <cellStyle name="Total 15 3 2" xfId="10409" xr:uid="{00000000-0005-0000-0000-0000F5290000}"/>
    <cellStyle name="Total 15 3 3" xfId="10410" xr:uid="{00000000-0005-0000-0000-0000F6290000}"/>
    <cellStyle name="Total 15 4" xfId="10411" xr:uid="{00000000-0005-0000-0000-0000F7290000}"/>
    <cellStyle name="Total 15 4 2" xfId="10412" xr:uid="{00000000-0005-0000-0000-0000F8290000}"/>
    <cellStyle name="Total 15 4 3" xfId="10413" xr:uid="{00000000-0005-0000-0000-0000F9290000}"/>
    <cellStyle name="Total 15 5" xfId="10414" xr:uid="{00000000-0005-0000-0000-0000FA290000}"/>
    <cellStyle name="Total 15 5 2" xfId="10415" xr:uid="{00000000-0005-0000-0000-0000FB290000}"/>
    <cellStyle name="Total 15 5 3" xfId="10416" xr:uid="{00000000-0005-0000-0000-0000FC290000}"/>
    <cellStyle name="Total 15 6" xfId="10417" xr:uid="{00000000-0005-0000-0000-0000FD290000}"/>
    <cellStyle name="Total 15 6 2" xfId="10418" xr:uid="{00000000-0005-0000-0000-0000FE290000}"/>
    <cellStyle name="Total 15 6 3" xfId="10419" xr:uid="{00000000-0005-0000-0000-0000FF290000}"/>
    <cellStyle name="Total 15 7" xfId="10420" xr:uid="{00000000-0005-0000-0000-0000002A0000}"/>
    <cellStyle name="Total 15 7 2" xfId="10421" xr:uid="{00000000-0005-0000-0000-0000012A0000}"/>
    <cellStyle name="Total 15 7 3" xfId="10422" xr:uid="{00000000-0005-0000-0000-0000022A0000}"/>
    <cellStyle name="Total 15 8" xfId="10423" xr:uid="{00000000-0005-0000-0000-0000032A0000}"/>
    <cellStyle name="Total 15 8 2" xfId="10424" xr:uid="{00000000-0005-0000-0000-0000042A0000}"/>
    <cellStyle name="Total 15 8 3" xfId="10425" xr:uid="{00000000-0005-0000-0000-0000052A0000}"/>
    <cellStyle name="Total 16" xfId="7514" xr:uid="{00000000-0005-0000-0000-0000062A0000}"/>
    <cellStyle name="Total 16 2" xfId="10426" xr:uid="{00000000-0005-0000-0000-0000072A0000}"/>
    <cellStyle name="Total 16 2 2" xfId="10427" xr:uid="{00000000-0005-0000-0000-0000082A0000}"/>
    <cellStyle name="Total 16 2 3" xfId="10428" xr:uid="{00000000-0005-0000-0000-0000092A0000}"/>
    <cellStyle name="Total 16 3" xfId="10429" xr:uid="{00000000-0005-0000-0000-00000A2A0000}"/>
    <cellStyle name="Total 16 3 2" xfId="10430" xr:uid="{00000000-0005-0000-0000-00000B2A0000}"/>
    <cellStyle name="Total 16 3 3" xfId="10431" xr:uid="{00000000-0005-0000-0000-00000C2A0000}"/>
    <cellStyle name="Total 16 4" xfId="10432" xr:uid="{00000000-0005-0000-0000-00000D2A0000}"/>
    <cellStyle name="Total 16 4 2" xfId="10433" xr:uid="{00000000-0005-0000-0000-00000E2A0000}"/>
    <cellStyle name="Total 16 4 3" xfId="10434" xr:uid="{00000000-0005-0000-0000-00000F2A0000}"/>
    <cellStyle name="Total 16 5" xfId="10435" xr:uid="{00000000-0005-0000-0000-0000102A0000}"/>
    <cellStyle name="Total 16 5 2" xfId="10436" xr:uid="{00000000-0005-0000-0000-0000112A0000}"/>
    <cellStyle name="Total 16 5 3" xfId="10437" xr:uid="{00000000-0005-0000-0000-0000122A0000}"/>
    <cellStyle name="Total 16 6" xfId="10438" xr:uid="{00000000-0005-0000-0000-0000132A0000}"/>
    <cellStyle name="Total 16 6 2" xfId="10439" xr:uid="{00000000-0005-0000-0000-0000142A0000}"/>
    <cellStyle name="Total 16 6 3" xfId="10440" xr:uid="{00000000-0005-0000-0000-0000152A0000}"/>
    <cellStyle name="Total 16 7" xfId="10441" xr:uid="{00000000-0005-0000-0000-0000162A0000}"/>
    <cellStyle name="Total 16 7 2" xfId="10442" xr:uid="{00000000-0005-0000-0000-0000172A0000}"/>
    <cellStyle name="Total 16 7 3" xfId="10443" xr:uid="{00000000-0005-0000-0000-0000182A0000}"/>
    <cellStyle name="Total 16 8" xfId="10444" xr:uid="{00000000-0005-0000-0000-0000192A0000}"/>
    <cellStyle name="Total 16 8 2" xfId="10445" xr:uid="{00000000-0005-0000-0000-00001A2A0000}"/>
    <cellStyle name="Total 16 8 3" xfId="10446" xr:uid="{00000000-0005-0000-0000-00001B2A0000}"/>
    <cellStyle name="Total 17" xfId="7515" xr:uid="{00000000-0005-0000-0000-00001C2A0000}"/>
    <cellStyle name="Total 17 2" xfId="10447" xr:uid="{00000000-0005-0000-0000-00001D2A0000}"/>
    <cellStyle name="Total 17 2 2" xfId="10448" xr:uid="{00000000-0005-0000-0000-00001E2A0000}"/>
    <cellStyle name="Total 17 2 3" xfId="10449" xr:uid="{00000000-0005-0000-0000-00001F2A0000}"/>
    <cellStyle name="Total 17 3" xfId="10450" xr:uid="{00000000-0005-0000-0000-0000202A0000}"/>
    <cellStyle name="Total 17 3 2" xfId="10451" xr:uid="{00000000-0005-0000-0000-0000212A0000}"/>
    <cellStyle name="Total 17 3 3" xfId="10452" xr:uid="{00000000-0005-0000-0000-0000222A0000}"/>
    <cellStyle name="Total 17 4" xfId="10453" xr:uid="{00000000-0005-0000-0000-0000232A0000}"/>
    <cellStyle name="Total 17 4 2" xfId="10454" xr:uid="{00000000-0005-0000-0000-0000242A0000}"/>
    <cellStyle name="Total 17 4 3" xfId="10455" xr:uid="{00000000-0005-0000-0000-0000252A0000}"/>
    <cellStyle name="Total 17 5" xfId="10456" xr:uid="{00000000-0005-0000-0000-0000262A0000}"/>
    <cellStyle name="Total 17 5 2" xfId="10457" xr:uid="{00000000-0005-0000-0000-0000272A0000}"/>
    <cellStyle name="Total 17 5 3" xfId="10458" xr:uid="{00000000-0005-0000-0000-0000282A0000}"/>
    <cellStyle name="Total 17 6" xfId="10459" xr:uid="{00000000-0005-0000-0000-0000292A0000}"/>
    <cellStyle name="Total 17 6 2" xfId="10460" xr:uid="{00000000-0005-0000-0000-00002A2A0000}"/>
    <cellStyle name="Total 17 6 3" xfId="10461" xr:uid="{00000000-0005-0000-0000-00002B2A0000}"/>
    <cellStyle name="Total 17 7" xfId="10462" xr:uid="{00000000-0005-0000-0000-00002C2A0000}"/>
    <cellStyle name="Total 17 7 2" xfId="10463" xr:uid="{00000000-0005-0000-0000-00002D2A0000}"/>
    <cellStyle name="Total 17 7 3" xfId="10464" xr:uid="{00000000-0005-0000-0000-00002E2A0000}"/>
    <cellStyle name="Total 17 8" xfId="10465" xr:uid="{00000000-0005-0000-0000-00002F2A0000}"/>
    <cellStyle name="Total 17 8 2" xfId="10466" xr:uid="{00000000-0005-0000-0000-0000302A0000}"/>
    <cellStyle name="Total 17 8 3" xfId="10467" xr:uid="{00000000-0005-0000-0000-0000312A0000}"/>
    <cellStyle name="Total 18" xfId="7516" xr:uid="{00000000-0005-0000-0000-0000322A0000}"/>
    <cellStyle name="Total 18 2" xfId="10468" xr:uid="{00000000-0005-0000-0000-0000332A0000}"/>
    <cellStyle name="Total 18 2 2" xfId="10469" xr:uid="{00000000-0005-0000-0000-0000342A0000}"/>
    <cellStyle name="Total 18 2 3" xfId="10470" xr:uid="{00000000-0005-0000-0000-0000352A0000}"/>
    <cellStyle name="Total 18 3" xfId="10471" xr:uid="{00000000-0005-0000-0000-0000362A0000}"/>
    <cellStyle name="Total 18 3 2" xfId="10472" xr:uid="{00000000-0005-0000-0000-0000372A0000}"/>
    <cellStyle name="Total 18 3 3" xfId="10473" xr:uid="{00000000-0005-0000-0000-0000382A0000}"/>
    <cellStyle name="Total 18 4" xfId="10474" xr:uid="{00000000-0005-0000-0000-0000392A0000}"/>
    <cellStyle name="Total 18 4 2" xfId="10475" xr:uid="{00000000-0005-0000-0000-00003A2A0000}"/>
    <cellStyle name="Total 18 4 3" xfId="10476" xr:uid="{00000000-0005-0000-0000-00003B2A0000}"/>
    <cellStyle name="Total 18 5" xfId="10477" xr:uid="{00000000-0005-0000-0000-00003C2A0000}"/>
    <cellStyle name="Total 18 5 2" xfId="10478" xr:uid="{00000000-0005-0000-0000-00003D2A0000}"/>
    <cellStyle name="Total 18 5 3" xfId="10479" xr:uid="{00000000-0005-0000-0000-00003E2A0000}"/>
    <cellStyle name="Total 18 6" xfId="10480" xr:uid="{00000000-0005-0000-0000-00003F2A0000}"/>
    <cellStyle name="Total 18 6 2" xfId="10481" xr:uid="{00000000-0005-0000-0000-0000402A0000}"/>
    <cellStyle name="Total 18 6 3" xfId="10482" xr:uid="{00000000-0005-0000-0000-0000412A0000}"/>
    <cellStyle name="Total 18 7" xfId="10483" xr:uid="{00000000-0005-0000-0000-0000422A0000}"/>
    <cellStyle name="Total 18 7 2" xfId="10484" xr:uid="{00000000-0005-0000-0000-0000432A0000}"/>
    <cellStyle name="Total 18 7 3" xfId="10485" xr:uid="{00000000-0005-0000-0000-0000442A0000}"/>
    <cellStyle name="Total 18 8" xfId="10486" xr:uid="{00000000-0005-0000-0000-0000452A0000}"/>
    <cellStyle name="Total 18 8 2" xfId="10487" xr:uid="{00000000-0005-0000-0000-0000462A0000}"/>
    <cellStyle name="Total 18 8 3" xfId="10488" xr:uid="{00000000-0005-0000-0000-0000472A0000}"/>
    <cellStyle name="Total 19" xfId="7517" xr:uid="{00000000-0005-0000-0000-0000482A0000}"/>
    <cellStyle name="Total 19 2" xfId="10489" xr:uid="{00000000-0005-0000-0000-0000492A0000}"/>
    <cellStyle name="Total 19 2 2" xfId="10490" xr:uid="{00000000-0005-0000-0000-00004A2A0000}"/>
    <cellStyle name="Total 19 2 3" xfId="10491" xr:uid="{00000000-0005-0000-0000-00004B2A0000}"/>
    <cellStyle name="Total 19 3" xfId="10492" xr:uid="{00000000-0005-0000-0000-00004C2A0000}"/>
    <cellStyle name="Total 19 3 2" xfId="10493" xr:uid="{00000000-0005-0000-0000-00004D2A0000}"/>
    <cellStyle name="Total 19 3 3" xfId="10494" xr:uid="{00000000-0005-0000-0000-00004E2A0000}"/>
    <cellStyle name="Total 19 4" xfId="10495" xr:uid="{00000000-0005-0000-0000-00004F2A0000}"/>
    <cellStyle name="Total 19 4 2" xfId="10496" xr:uid="{00000000-0005-0000-0000-0000502A0000}"/>
    <cellStyle name="Total 19 4 3" xfId="10497" xr:uid="{00000000-0005-0000-0000-0000512A0000}"/>
    <cellStyle name="Total 19 5" xfId="10498" xr:uid="{00000000-0005-0000-0000-0000522A0000}"/>
    <cellStyle name="Total 19 5 2" xfId="10499" xr:uid="{00000000-0005-0000-0000-0000532A0000}"/>
    <cellStyle name="Total 19 5 3" xfId="10500" xr:uid="{00000000-0005-0000-0000-0000542A0000}"/>
    <cellStyle name="Total 19 6" xfId="10501" xr:uid="{00000000-0005-0000-0000-0000552A0000}"/>
    <cellStyle name="Total 19 6 2" xfId="10502" xr:uid="{00000000-0005-0000-0000-0000562A0000}"/>
    <cellStyle name="Total 19 6 3" xfId="10503" xr:uid="{00000000-0005-0000-0000-0000572A0000}"/>
    <cellStyle name="Total 19 7" xfId="10504" xr:uid="{00000000-0005-0000-0000-0000582A0000}"/>
    <cellStyle name="Total 19 7 2" xfId="10505" xr:uid="{00000000-0005-0000-0000-0000592A0000}"/>
    <cellStyle name="Total 19 7 3" xfId="10506" xr:uid="{00000000-0005-0000-0000-00005A2A0000}"/>
    <cellStyle name="Total 19 8" xfId="10507" xr:uid="{00000000-0005-0000-0000-00005B2A0000}"/>
    <cellStyle name="Total 19 8 2" xfId="10508" xr:uid="{00000000-0005-0000-0000-00005C2A0000}"/>
    <cellStyle name="Total 19 8 3" xfId="10509" xr:uid="{00000000-0005-0000-0000-00005D2A0000}"/>
    <cellStyle name="Total 2" xfId="7518" xr:uid="{00000000-0005-0000-0000-00005E2A0000}"/>
    <cellStyle name="Total 2 10" xfId="10510" xr:uid="{00000000-0005-0000-0000-00005F2A0000}"/>
    <cellStyle name="Total 2 10 2" xfId="10511" xr:uid="{00000000-0005-0000-0000-0000602A0000}"/>
    <cellStyle name="Total 2 10 3" xfId="10512" xr:uid="{00000000-0005-0000-0000-0000612A0000}"/>
    <cellStyle name="Total 2 2" xfId="7519" xr:uid="{00000000-0005-0000-0000-0000622A0000}"/>
    <cellStyle name="Total 2 2 2" xfId="10513" xr:uid="{00000000-0005-0000-0000-0000632A0000}"/>
    <cellStyle name="Total 2 2 2 2" xfId="10514" xr:uid="{00000000-0005-0000-0000-0000642A0000}"/>
    <cellStyle name="Total 2 2 2 3" xfId="10515" xr:uid="{00000000-0005-0000-0000-0000652A0000}"/>
    <cellStyle name="Total 2 2 3" xfId="10516" xr:uid="{00000000-0005-0000-0000-0000662A0000}"/>
    <cellStyle name="Total 2 2 3 2" xfId="10517" xr:uid="{00000000-0005-0000-0000-0000672A0000}"/>
    <cellStyle name="Total 2 2 3 3" xfId="10518" xr:uid="{00000000-0005-0000-0000-0000682A0000}"/>
    <cellStyle name="Total 2 2 4" xfId="10519" xr:uid="{00000000-0005-0000-0000-0000692A0000}"/>
    <cellStyle name="Total 2 2 4 2" xfId="10520" xr:uid="{00000000-0005-0000-0000-00006A2A0000}"/>
    <cellStyle name="Total 2 2 4 3" xfId="10521" xr:uid="{00000000-0005-0000-0000-00006B2A0000}"/>
    <cellStyle name="Total 2 2 5" xfId="10522" xr:uid="{00000000-0005-0000-0000-00006C2A0000}"/>
    <cellStyle name="Total 2 2 5 2" xfId="10523" xr:uid="{00000000-0005-0000-0000-00006D2A0000}"/>
    <cellStyle name="Total 2 2 5 3" xfId="10524" xr:uid="{00000000-0005-0000-0000-00006E2A0000}"/>
    <cellStyle name="Total 2 2 6" xfId="10525" xr:uid="{00000000-0005-0000-0000-00006F2A0000}"/>
    <cellStyle name="Total 2 2 6 2" xfId="10526" xr:uid="{00000000-0005-0000-0000-0000702A0000}"/>
    <cellStyle name="Total 2 2 6 3" xfId="10527" xr:uid="{00000000-0005-0000-0000-0000712A0000}"/>
    <cellStyle name="Total 2 2 7" xfId="10528" xr:uid="{00000000-0005-0000-0000-0000722A0000}"/>
    <cellStyle name="Total 2 2 7 2" xfId="10529" xr:uid="{00000000-0005-0000-0000-0000732A0000}"/>
    <cellStyle name="Total 2 2 7 3" xfId="10530" xr:uid="{00000000-0005-0000-0000-0000742A0000}"/>
    <cellStyle name="Total 2 2 8" xfId="10531" xr:uid="{00000000-0005-0000-0000-0000752A0000}"/>
    <cellStyle name="Total 2 2 8 2" xfId="10532" xr:uid="{00000000-0005-0000-0000-0000762A0000}"/>
    <cellStyle name="Total 2 2 8 3" xfId="10533" xr:uid="{00000000-0005-0000-0000-0000772A0000}"/>
    <cellStyle name="Total 2 3" xfId="7520" xr:uid="{00000000-0005-0000-0000-0000782A0000}"/>
    <cellStyle name="Total 2 3 2" xfId="10534" xr:uid="{00000000-0005-0000-0000-0000792A0000}"/>
    <cellStyle name="Total 2 3 2 2" xfId="10535" xr:uid="{00000000-0005-0000-0000-00007A2A0000}"/>
    <cellStyle name="Total 2 3 2 3" xfId="10536" xr:uid="{00000000-0005-0000-0000-00007B2A0000}"/>
    <cellStyle name="Total 2 3 3" xfId="10537" xr:uid="{00000000-0005-0000-0000-00007C2A0000}"/>
    <cellStyle name="Total 2 3 3 2" xfId="10538" xr:uid="{00000000-0005-0000-0000-00007D2A0000}"/>
    <cellStyle name="Total 2 3 3 3" xfId="10539" xr:uid="{00000000-0005-0000-0000-00007E2A0000}"/>
    <cellStyle name="Total 2 3 4" xfId="10540" xr:uid="{00000000-0005-0000-0000-00007F2A0000}"/>
    <cellStyle name="Total 2 3 4 2" xfId="10541" xr:uid="{00000000-0005-0000-0000-0000802A0000}"/>
    <cellStyle name="Total 2 3 4 3" xfId="10542" xr:uid="{00000000-0005-0000-0000-0000812A0000}"/>
    <cellStyle name="Total 2 3 5" xfId="10543" xr:uid="{00000000-0005-0000-0000-0000822A0000}"/>
    <cellStyle name="Total 2 3 5 2" xfId="10544" xr:uid="{00000000-0005-0000-0000-0000832A0000}"/>
    <cellStyle name="Total 2 3 5 3" xfId="10545" xr:uid="{00000000-0005-0000-0000-0000842A0000}"/>
    <cellStyle name="Total 2 3 6" xfId="10546" xr:uid="{00000000-0005-0000-0000-0000852A0000}"/>
    <cellStyle name="Total 2 3 6 2" xfId="10547" xr:uid="{00000000-0005-0000-0000-0000862A0000}"/>
    <cellStyle name="Total 2 3 6 3" xfId="10548" xr:uid="{00000000-0005-0000-0000-0000872A0000}"/>
    <cellStyle name="Total 2 3 7" xfId="10549" xr:uid="{00000000-0005-0000-0000-0000882A0000}"/>
    <cellStyle name="Total 2 3 7 2" xfId="10550" xr:uid="{00000000-0005-0000-0000-0000892A0000}"/>
    <cellStyle name="Total 2 3 7 3" xfId="10551" xr:uid="{00000000-0005-0000-0000-00008A2A0000}"/>
    <cellStyle name="Total 2 3 8" xfId="10552" xr:uid="{00000000-0005-0000-0000-00008B2A0000}"/>
    <cellStyle name="Total 2 3 8 2" xfId="10553" xr:uid="{00000000-0005-0000-0000-00008C2A0000}"/>
    <cellStyle name="Total 2 3 8 3" xfId="10554" xr:uid="{00000000-0005-0000-0000-00008D2A0000}"/>
    <cellStyle name="Total 2 4" xfId="7634" xr:uid="{00000000-0005-0000-0000-00008E2A0000}"/>
    <cellStyle name="Total 2 4 2" xfId="10556" xr:uid="{00000000-0005-0000-0000-00008F2A0000}"/>
    <cellStyle name="Total 2 4 3" xfId="10557" xr:uid="{00000000-0005-0000-0000-0000902A0000}"/>
    <cellStyle name="Total 2 4 4" xfId="10555" xr:uid="{00000000-0005-0000-0000-0000912A0000}"/>
    <cellStyle name="Total 2 5" xfId="10558" xr:uid="{00000000-0005-0000-0000-0000922A0000}"/>
    <cellStyle name="Total 2 5 2" xfId="10559" xr:uid="{00000000-0005-0000-0000-0000932A0000}"/>
    <cellStyle name="Total 2 5 3" xfId="10560" xr:uid="{00000000-0005-0000-0000-0000942A0000}"/>
    <cellStyle name="Total 2 6" xfId="10561" xr:uid="{00000000-0005-0000-0000-0000952A0000}"/>
    <cellStyle name="Total 2 6 2" xfId="10562" xr:uid="{00000000-0005-0000-0000-0000962A0000}"/>
    <cellStyle name="Total 2 6 3" xfId="10563" xr:uid="{00000000-0005-0000-0000-0000972A0000}"/>
    <cellStyle name="Total 2 7" xfId="10564" xr:uid="{00000000-0005-0000-0000-0000982A0000}"/>
    <cellStyle name="Total 2 7 2" xfId="10565" xr:uid="{00000000-0005-0000-0000-0000992A0000}"/>
    <cellStyle name="Total 2 7 3" xfId="10566" xr:uid="{00000000-0005-0000-0000-00009A2A0000}"/>
    <cellStyle name="Total 2 8" xfId="10567" xr:uid="{00000000-0005-0000-0000-00009B2A0000}"/>
    <cellStyle name="Total 2 8 2" xfId="10568" xr:uid="{00000000-0005-0000-0000-00009C2A0000}"/>
    <cellStyle name="Total 2 8 3" xfId="10569" xr:uid="{00000000-0005-0000-0000-00009D2A0000}"/>
    <cellStyle name="Total 2 9" xfId="10570" xr:uid="{00000000-0005-0000-0000-00009E2A0000}"/>
    <cellStyle name="Total 2 9 2" xfId="10571" xr:uid="{00000000-0005-0000-0000-00009F2A0000}"/>
    <cellStyle name="Total 2 9 3" xfId="10572" xr:uid="{00000000-0005-0000-0000-0000A02A0000}"/>
    <cellStyle name="Total 3" xfId="7521" xr:uid="{00000000-0005-0000-0000-0000A12A0000}"/>
    <cellStyle name="Total 3 2" xfId="10573" xr:uid="{00000000-0005-0000-0000-0000A22A0000}"/>
    <cellStyle name="Total 3 2 2" xfId="10574" xr:uid="{00000000-0005-0000-0000-0000A32A0000}"/>
    <cellStyle name="Total 3 2 3" xfId="10575" xr:uid="{00000000-0005-0000-0000-0000A42A0000}"/>
    <cellStyle name="Total 3 3" xfId="10576" xr:uid="{00000000-0005-0000-0000-0000A52A0000}"/>
    <cellStyle name="Total 3 3 2" xfId="10577" xr:uid="{00000000-0005-0000-0000-0000A62A0000}"/>
    <cellStyle name="Total 3 3 3" xfId="10578" xr:uid="{00000000-0005-0000-0000-0000A72A0000}"/>
    <cellStyle name="Total 3 4" xfId="10579" xr:uid="{00000000-0005-0000-0000-0000A82A0000}"/>
    <cellStyle name="Total 3 4 2" xfId="10580" xr:uid="{00000000-0005-0000-0000-0000A92A0000}"/>
    <cellStyle name="Total 3 4 3" xfId="10581" xr:uid="{00000000-0005-0000-0000-0000AA2A0000}"/>
    <cellStyle name="Total 3 5" xfId="10582" xr:uid="{00000000-0005-0000-0000-0000AB2A0000}"/>
    <cellStyle name="Total 3 5 2" xfId="10583" xr:uid="{00000000-0005-0000-0000-0000AC2A0000}"/>
    <cellStyle name="Total 3 5 3" xfId="10584" xr:uid="{00000000-0005-0000-0000-0000AD2A0000}"/>
    <cellStyle name="Total 3 6" xfId="10585" xr:uid="{00000000-0005-0000-0000-0000AE2A0000}"/>
    <cellStyle name="Total 3 6 2" xfId="10586" xr:uid="{00000000-0005-0000-0000-0000AF2A0000}"/>
    <cellStyle name="Total 3 6 3" xfId="10587" xr:uid="{00000000-0005-0000-0000-0000B02A0000}"/>
    <cellStyle name="Total 3 7" xfId="10588" xr:uid="{00000000-0005-0000-0000-0000B12A0000}"/>
    <cellStyle name="Total 3 7 2" xfId="10589" xr:uid="{00000000-0005-0000-0000-0000B22A0000}"/>
    <cellStyle name="Total 3 7 3" xfId="10590" xr:uid="{00000000-0005-0000-0000-0000B32A0000}"/>
    <cellStyle name="Total 3 8" xfId="10591" xr:uid="{00000000-0005-0000-0000-0000B42A0000}"/>
    <cellStyle name="Total 3 8 2" xfId="10592" xr:uid="{00000000-0005-0000-0000-0000B52A0000}"/>
    <cellStyle name="Total 3 8 3" xfId="10593" xr:uid="{00000000-0005-0000-0000-0000B62A0000}"/>
    <cellStyle name="Total 4" xfId="7522" xr:uid="{00000000-0005-0000-0000-0000B72A0000}"/>
    <cellStyle name="Total 4 2" xfId="10594" xr:uid="{00000000-0005-0000-0000-0000B82A0000}"/>
    <cellStyle name="Total 4 2 2" xfId="10595" xr:uid="{00000000-0005-0000-0000-0000B92A0000}"/>
    <cellStyle name="Total 4 2 3" xfId="10596" xr:uid="{00000000-0005-0000-0000-0000BA2A0000}"/>
    <cellStyle name="Total 4 3" xfId="10597" xr:uid="{00000000-0005-0000-0000-0000BB2A0000}"/>
    <cellStyle name="Total 4 3 2" xfId="10598" xr:uid="{00000000-0005-0000-0000-0000BC2A0000}"/>
    <cellStyle name="Total 4 3 3" xfId="10599" xr:uid="{00000000-0005-0000-0000-0000BD2A0000}"/>
    <cellStyle name="Total 4 4" xfId="10600" xr:uid="{00000000-0005-0000-0000-0000BE2A0000}"/>
    <cellStyle name="Total 4 4 2" xfId="10601" xr:uid="{00000000-0005-0000-0000-0000BF2A0000}"/>
    <cellStyle name="Total 4 4 3" xfId="10602" xr:uid="{00000000-0005-0000-0000-0000C02A0000}"/>
    <cellStyle name="Total 4 5" xfId="10603" xr:uid="{00000000-0005-0000-0000-0000C12A0000}"/>
    <cellStyle name="Total 4 5 2" xfId="10604" xr:uid="{00000000-0005-0000-0000-0000C22A0000}"/>
    <cellStyle name="Total 4 5 3" xfId="10605" xr:uid="{00000000-0005-0000-0000-0000C32A0000}"/>
    <cellStyle name="Total 4 6" xfId="10606" xr:uid="{00000000-0005-0000-0000-0000C42A0000}"/>
    <cellStyle name="Total 4 6 2" xfId="10607" xr:uid="{00000000-0005-0000-0000-0000C52A0000}"/>
    <cellStyle name="Total 4 6 3" xfId="10608" xr:uid="{00000000-0005-0000-0000-0000C62A0000}"/>
    <cellStyle name="Total 4 7" xfId="10609" xr:uid="{00000000-0005-0000-0000-0000C72A0000}"/>
    <cellStyle name="Total 4 7 2" xfId="10610" xr:uid="{00000000-0005-0000-0000-0000C82A0000}"/>
    <cellStyle name="Total 4 7 3" xfId="10611" xr:uid="{00000000-0005-0000-0000-0000C92A0000}"/>
    <cellStyle name="Total 4 8" xfId="10612" xr:uid="{00000000-0005-0000-0000-0000CA2A0000}"/>
    <cellStyle name="Total 4 8 2" xfId="10613" xr:uid="{00000000-0005-0000-0000-0000CB2A0000}"/>
    <cellStyle name="Total 4 8 3" xfId="10614" xr:uid="{00000000-0005-0000-0000-0000CC2A0000}"/>
    <cellStyle name="Total 5" xfId="7523" xr:uid="{00000000-0005-0000-0000-0000CD2A0000}"/>
    <cellStyle name="Total 5 2" xfId="10615" xr:uid="{00000000-0005-0000-0000-0000CE2A0000}"/>
    <cellStyle name="Total 5 2 2" xfId="10616" xr:uid="{00000000-0005-0000-0000-0000CF2A0000}"/>
    <cellStyle name="Total 5 2 3" xfId="10617" xr:uid="{00000000-0005-0000-0000-0000D02A0000}"/>
    <cellStyle name="Total 5 3" xfId="10618" xr:uid="{00000000-0005-0000-0000-0000D12A0000}"/>
    <cellStyle name="Total 5 3 2" xfId="10619" xr:uid="{00000000-0005-0000-0000-0000D22A0000}"/>
    <cellStyle name="Total 5 3 3" xfId="10620" xr:uid="{00000000-0005-0000-0000-0000D32A0000}"/>
    <cellStyle name="Total 5 4" xfId="10621" xr:uid="{00000000-0005-0000-0000-0000D42A0000}"/>
    <cellStyle name="Total 5 4 2" xfId="10622" xr:uid="{00000000-0005-0000-0000-0000D52A0000}"/>
    <cellStyle name="Total 5 4 3" xfId="10623" xr:uid="{00000000-0005-0000-0000-0000D62A0000}"/>
    <cellStyle name="Total 5 5" xfId="10624" xr:uid="{00000000-0005-0000-0000-0000D72A0000}"/>
    <cellStyle name="Total 5 5 2" xfId="10625" xr:uid="{00000000-0005-0000-0000-0000D82A0000}"/>
    <cellStyle name="Total 5 5 3" xfId="10626" xr:uid="{00000000-0005-0000-0000-0000D92A0000}"/>
    <cellStyle name="Total 5 6" xfId="10627" xr:uid="{00000000-0005-0000-0000-0000DA2A0000}"/>
    <cellStyle name="Total 5 6 2" xfId="10628" xr:uid="{00000000-0005-0000-0000-0000DB2A0000}"/>
    <cellStyle name="Total 5 6 3" xfId="10629" xr:uid="{00000000-0005-0000-0000-0000DC2A0000}"/>
    <cellStyle name="Total 5 7" xfId="10630" xr:uid="{00000000-0005-0000-0000-0000DD2A0000}"/>
    <cellStyle name="Total 5 7 2" xfId="10631" xr:uid="{00000000-0005-0000-0000-0000DE2A0000}"/>
    <cellStyle name="Total 5 7 3" xfId="10632" xr:uid="{00000000-0005-0000-0000-0000DF2A0000}"/>
    <cellStyle name="Total 5 8" xfId="10633" xr:uid="{00000000-0005-0000-0000-0000E02A0000}"/>
    <cellStyle name="Total 5 8 2" xfId="10634" xr:uid="{00000000-0005-0000-0000-0000E12A0000}"/>
    <cellStyle name="Total 5 8 3" xfId="10635" xr:uid="{00000000-0005-0000-0000-0000E22A0000}"/>
    <cellStyle name="Total 6" xfId="7524" xr:uid="{00000000-0005-0000-0000-0000E32A0000}"/>
    <cellStyle name="Total 6 2" xfId="10636" xr:uid="{00000000-0005-0000-0000-0000E42A0000}"/>
    <cellStyle name="Total 6 2 2" xfId="10637" xr:uid="{00000000-0005-0000-0000-0000E52A0000}"/>
    <cellStyle name="Total 6 2 3" xfId="10638" xr:uid="{00000000-0005-0000-0000-0000E62A0000}"/>
    <cellStyle name="Total 6 3" xfId="10639" xr:uid="{00000000-0005-0000-0000-0000E72A0000}"/>
    <cellStyle name="Total 6 3 2" xfId="10640" xr:uid="{00000000-0005-0000-0000-0000E82A0000}"/>
    <cellStyle name="Total 6 3 3" xfId="10641" xr:uid="{00000000-0005-0000-0000-0000E92A0000}"/>
    <cellStyle name="Total 6 4" xfId="10642" xr:uid="{00000000-0005-0000-0000-0000EA2A0000}"/>
    <cellStyle name="Total 6 4 2" xfId="10643" xr:uid="{00000000-0005-0000-0000-0000EB2A0000}"/>
    <cellStyle name="Total 6 4 3" xfId="10644" xr:uid="{00000000-0005-0000-0000-0000EC2A0000}"/>
    <cellStyle name="Total 6 5" xfId="10645" xr:uid="{00000000-0005-0000-0000-0000ED2A0000}"/>
    <cellStyle name="Total 6 5 2" xfId="10646" xr:uid="{00000000-0005-0000-0000-0000EE2A0000}"/>
    <cellStyle name="Total 6 5 3" xfId="10647" xr:uid="{00000000-0005-0000-0000-0000EF2A0000}"/>
    <cellStyle name="Total 6 6" xfId="10648" xr:uid="{00000000-0005-0000-0000-0000F02A0000}"/>
    <cellStyle name="Total 6 6 2" xfId="10649" xr:uid="{00000000-0005-0000-0000-0000F12A0000}"/>
    <cellStyle name="Total 6 6 3" xfId="10650" xr:uid="{00000000-0005-0000-0000-0000F22A0000}"/>
    <cellStyle name="Total 6 7" xfId="10651" xr:uid="{00000000-0005-0000-0000-0000F32A0000}"/>
    <cellStyle name="Total 6 7 2" xfId="10652" xr:uid="{00000000-0005-0000-0000-0000F42A0000}"/>
    <cellStyle name="Total 6 7 3" xfId="10653" xr:uid="{00000000-0005-0000-0000-0000F52A0000}"/>
    <cellStyle name="Total 6 8" xfId="10654" xr:uid="{00000000-0005-0000-0000-0000F62A0000}"/>
    <cellStyle name="Total 6 8 2" xfId="10655" xr:uid="{00000000-0005-0000-0000-0000F72A0000}"/>
    <cellStyle name="Total 6 8 3" xfId="10656" xr:uid="{00000000-0005-0000-0000-0000F82A0000}"/>
    <cellStyle name="Total 7" xfId="7525" xr:uid="{00000000-0005-0000-0000-0000F92A0000}"/>
    <cellStyle name="Total 7 2" xfId="10658" xr:uid="{00000000-0005-0000-0000-0000FA2A0000}"/>
    <cellStyle name="Total 7 2 2" xfId="10659" xr:uid="{00000000-0005-0000-0000-0000FB2A0000}"/>
    <cellStyle name="Total 7 2 3" xfId="10660" xr:uid="{00000000-0005-0000-0000-0000FC2A0000}"/>
    <cellStyle name="Total 7 3" xfId="10661" xr:uid="{00000000-0005-0000-0000-0000FD2A0000}"/>
    <cellStyle name="Total 7 3 2" xfId="10662" xr:uid="{00000000-0005-0000-0000-0000FE2A0000}"/>
    <cellStyle name="Total 7 3 3" xfId="10663" xr:uid="{00000000-0005-0000-0000-0000FF2A0000}"/>
    <cellStyle name="Total 7 4" xfId="10664" xr:uid="{00000000-0005-0000-0000-0000002B0000}"/>
    <cellStyle name="Total 7 4 2" xfId="10665" xr:uid="{00000000-0005-0000-0000-0000012B0000}"/>
    <cellStyle name="Total 7 4 3" xfId="10666" xr:uid="{00000000-0005-0000-0000-0000022B0000}"/>
    <cellStyle name="Total 7 5" xfId="10667" xr:uid="{00000000-0005-0000-0000-0000032B0000}"/>
    <cellStyle name="Total 7 5 2" xfId="10668" xr:uid="{00000000-0005-0000-0000-0000042B0000}"/>
    <cellStyle name="Total 7 5 3" xfId="10669" xr:uid="{00000000-0005-0000-0000-0000052B0000}"/>
    <cellStyle name="Total 7 6" xfId="10670" xr:uid="{00000000-0005-0000-0000-0000062B0000}"/>
    <cellStyle name="Total 7 6 2" xfId="10671" xr:uid="{00000000-0005-0000-0000-0000072B0000}"/>
    <cellStyle name="Total 7 6 3" xfId="10672" xr:uid="{00000000-0005-0000-0000-0000082B0000}"/>
    <cellStyle name="Total 7 7" xfId="10673" xr:uid="{00000000-0005-0000-0000-0000092B0000}"/>
    <cellStyle name="Total 7 7 2" xfId="10674" xr:uid="{00000000-0005-0000-0000-00000A2B0000}"/>
    <cellStyle name="Total 7 7 3" xfId="10675" xr:uid="{00000000-0005-0000-0000-00000B2B0000}"/>
    <cellStyle name="Total 7 8" xfId="10676" xr:uid="{00000000-0005-0000-0000-00000C2B0000}"/>
    <cellStyle name="Total 7 8 2" xfId="10677" xr:uid="{00000000-0005-0000-0000-00000D2B0000}"/>
    <cellStyle name="Total 7 8 3" xfId="10678" xr:uid="{00000000-0005-0000-0000-00000E2B0000}"/>
    <cellStyle name="Total 8" xfId="7526" xr:uid="{00000000-0005-0000-0000-00000F2B0000}"/>
    <cellStyle name="Total 8 2" xfId="10680" xr:uid="{00000000-0005-0000-0000-0000102B0000}"/>
    <cellStyle name="Total 8 2 2" xfId="10681" xr:uid="{00000000-0005-0000-0000-0000112B0000}"/>
    <cellStyle name="Total 8 2 3" xfId="10682" xr:uid="{00000000-0005-0000-0000-0000122B0000}"/>
    <cellStyle name="Total 8 3" xfId="10683" xr:uid="{00000000-0005-0000-0000-0000132B0000}"/>
    <cellStyle name="Total 8 3 2" xfId="10684" xr:uid="{00000000-0005-0000-0000-0000142B0000}"/>
    <cellStyle name="Total 8 3 3" xfId="10685" xr:uid="{00000000-0005-0000-0000-0000152B0000}"/>
    <cellStyle name="Total 8 4" xfId="10686" xr:uid="{00000000-0005-0000-0000-0000162B0000}"/>
    <cellStyle name="Total 8 4 2" xfId="10687" xr:uid="{00000000-0005-0000-0000-0000172B0000}"/>
    <cellStyle name="Total 8 4 3" xfId="10688" xr:uid="{00000000-0005-0000-0000-0000182B0000}"/>
    <cellStyle name="Total 8 5" xfId="10689" xr:uid="{00000000-0005-0000-0000-0000192B0000}"/>
    <cellStyle name="Total 8 5 2" xfId="10690" xr:uid="{00000000-0005-0000-0000-00001A2B0000}"/>
    <cellStyle name="Total 8 5 3" xfId="10691" xr:uid="{00000000-0005-0000-0000-00001B2B0000}"/>
    <cellStyle name="Total 8 6" xfId="10692" xr:uid="{00000000-0005-0000-0000-00001C2B0000}"/>
    <cellStyle name="Total 8 6 2" xfId="10693" xr:uid="{00000000-0005-0000-0000-00001D2B0000}"/>
    <cellStyle name="Total 8 6 3" xfId="10694" xr:uid="{00000000-0005-0000-0000-00001E2B0000}"/>
    <cellStyle name="Total 8 7" xfId="10695" xr:uid="{00000000-0005-0000-0000-00001F2B0000}"/>
    <cellStyle name="Total 8 7 2" xfId="10696" xr:uid="{00000000-0005-0000-0000-0000202B0000}"/>
    <cellStyle name="Total 8 7 3" xfId="10697" xr:uid="{00000000-0005-0000-0000-0000212B0000}"/>
    <cellStyle name="Total 8 8" xfId="10698" xr:uid="{00000000-0005-0000-0000-0000222B0000}"/>
    <cellStyle name="Total 8 8 2" xfId="10699" xr:uid="{00000000-0005-0000-0000-0000232B0000}"/>
    <cellStyle name="Total 8 8 3" xfId="10700" xr:uid="{00000000-0005-0000-0000-0000242B0000}"/>
    <cellStyle name="Total 9" xfId="7527" xr:uid="{00000000-0005-0000-0000-0000252B0000}"/>
    <cellStyle name="Total 9 2" xfId="10702" xr:uid="{00000000-0005-0000-0000-0000262B0000}"/>
    <cellStyle name="Total 9 2 2" xfId="10703" xr:uid="{00000000-0005-0000-0000-0000272B0000}"/>
    <cellStyle name="Total 9 2 3" xfId="10704" xr:uid="{00000000-0005-0000-0000-0000282B0000}"/>
    <cellStyle name="Total 9 3" xfId="10705" xr:uid="{00000000-0005-0000-0000-0000292B0000}"/>
    <cellStyle name="Total 9 3 2" xfId="10706" xr:uid="{00000000-0005-0000-0000-00002A2B0000}"/>
    <cellStyle name="Total 9 3 3" xfId="10707" xr:uid="{00000000-0005-0000-0000-00002B2B0000}"/>
    <cellStyle name="Total 9 4" xfId="10708" xr:uid="{00000000-0005-0000-0000-00002C2B0000}"/>
    <cellStyle name="Total 9 4 2" xfId="10709" xr:uid="{00000000-0005-0000-0000-00002D2B0000}"/>
    <cellStyle name="Total 9 4 3" xfId="10710" xr:uid="{00000000-0005-0000-0000-00002E2B0000}"/>
    <cellStyle name="Total 9 5" xfId="10711" xr:uid="{00000000-0005-0000-0000-00002F2B0000}"/>
    <cellStyle name="Total 9 5 2" xfId="10712" xr:uid="{00000000-0005-0000-0000-0000302B0000}"/>
    <cellStyle name="Total 9 5 3" xfId="10713" xr:uid="{00000000-0005-0000-0000-0000312B0000}"/>
    <cellStyle name="Total 9 6" xfId="10714" xr:uid="{00000000-0005-0000-0000-0000322B0000}"/>
    <cellStyle name="Total 9 6 2" xfId="10715" xr:uid="{00000000-0005-0000-0000-0000332B0000}"/>
    <cellStyle name="Total 9 6 3" xfId="10716" xr:uid="{00000000-0005-0000-0000-0000342B0000}"/>
    <cellStyle name="Total 9 7" xfId="10717" xr:uid="{00000000-0005-0000-0000-0000352B0000}"/>
    <cellStyle name="Total 9 7 2" xfId="10718" xr:uid="{00000000-0005-0000-0000-0000362B0000}"/>
    <cellStyle name="Total 9 7 3" xfId="10719" xr:uid="{00000000-0005-0000-0000-0000372B0000}"/>
    <cellStyle name="Total 9 8" xfId="10720" xr:uid="{00000000-0005-0000-0000-0000382B0000}"/>
    <cellStyle name="Total 9 8 2" xfId="10721" xr:uid="{00000000-0005-0000-0000-0000392B0000}"/>
    <cellStyle name="Total 9 8 3" xfId="10722" xr:uid="{00000000-0005-0000-0000-00003A2B0000}"/>
    <cellStyle name="Warning Text 10" xfId="7528" xr:uid="{00000000-0005-0000-0000-00003B2B0000}"/>
    <cellStyle name="Warning Text 11" xfId="7529" xr:uid="{00000000-0005-0000-0000-00003C2B0000}"/>
    <cellStyle name="Warning Text 12" xfId="7530" xr:uid="{00000000-0005-0000-0000-00003D2B0000}"/>
    <cellStyle name="Warning Text 13" xfId="7531" xr:uid="{00000000-0005-0000-0000-00003E2B0000}"/>
    <cellStyle name="Warning Text 14" xfId="7532" xr:uid="{00000000-0005-0000-0000-00003F2B0000}"/>
    <cellStyle name="Warning Text 15" xfId="7533" xr:uid="{00000000-0005-0000-0000-0000402B0000}"/>
    <cellStyle name="Warning Text 16" xfId="7534" xr:uid="{00000000-0005-0000-0000-0000412B0000}"/>
    <cellStyle name="Warning Text 17" xfId="7535" xr:uid="{00000000-0005-0000-0000-0000422B0000}"/>
    <cellStyle name="Warning Text 18" xfId="7536" xr:uid="{00000000-0005-0000-0000-0000432B0000}"/>
    <cellStyle name="Warning Text 19" xfId="7537" xr:uid="{00000000-0005-0000-0000-0000442B0000}"/>
    <cellStyle name="Warning Text 2" xfId="7538" xr:uid="{00000000-0005-0000-0000-0000452B0000}"/>
    <cellStyle name="Warning Text 2 2" xfId="7539" xr:uid="{00000000-0005-0000-0000-0000462B0000}"/>
    <cellStyle name="Warning Text 2 3" xfId="7540" xr:uid="{00000000-0005-0000-0000-0000472B0000}"/>
    <cellStyle name="Warning Text 3" xfId="7541" xr:uid="{00000000-0005-0000-0000-0000482B0000}"/>
    <cellStyle name="Warning Text 4" xfId="7542" xr:uid="{00000000-0005-0000-0000-0000492B0000}"/>
    <cellStyle name="Warning Text 5" xfId="7543" xr:uid="{00000000-0005-0000-0000-00004A2B0000}"/>
    <cellStyle name="Warning Text 6" xfId="7544" xr:uid="{00000000-0005-0000-0000-00004B2B0000}"/>
    <cellStyle name="Warning Text 7" xfId="7545" xr:uid="{00000000-0005-0000-0000-00004C2B0000}"/>
    <cellStyle name="Warning Text 8" xfId="7546" xr:uid="{00000000-0005-0000-0000-00004D2B0000}"/>
    <cellStyle name="Warning Text 9" xfId="7547" xr:uid="{00000000-0005-0000-0000-00004E2B0000}"/>
    <cellStyle name="Year" xfId="7548" xr:uid="{00000000-0005-0000-0000-00004F2B0000}"/>
  </cellStyles>
  <dxfs count="44">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name val="Cambria"/>
        <scheme val="none"/>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rgb="FFFF0000"/>
        </patternFill>
      </fill>
    </dxf>
    <dxf>
      <font>
        <color rgb="FFFF0000"/>
      </font>
    </dxf>
    <dxf>
      <numFmt numFmtId="184" formatCode="0.0000000000"/>
    </dxf>
    <dxf>
      <numFmt numFmtId="184" formatCode="0.0000000000"/>
    </dxf>
    <dxf>
      <numFmt numFmtId="184" formatCode="0.0000000000"/>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33CC"/>
      <rgbColor rgb="00FFFF66"/>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2E1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152400</xdr:rowOff>
    </xdr:from>
    <xdr:to>
      <xdr:col>6</xdr:col>
      <xdr:colOff>95250</xdr:colOff>
      <xdr:row>5</xdr:row>
      <xdr:rowOff>152400</xdr:rowOff>
    </xdr:to>
    <xdr:pic>
      <xdr:nvPicPr>
        <xdr:cNvPr id="1148" name="Picture 1">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314325"/>
          <a:ext cx="34004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361950</xdr:colOff>
      <xdr:row>0</xdr:row>
      <xdr:rowOff>47625</xdr:rowOff>
    </xdr:from>
    <xdr:to>
      <xdr:col>13</xdr:col>
      <xdr:colOff>152400</xdr:colOff>
      <xdr:row>1</xdr:row>
      <xdr:rowOff>354330</xdr:rowOff>
    </xdr:to>
    <xdr:pic>
      <xdr:nvPicPr>
        <xdr:cNvPr id="139540" name="Picture 1">
          <a:extLst>
            <a:ext uri="{FF2B5EF4-FFF2-40B4-BE49-F238E27FC236}">
              <a16:creationId xmlns:a16="http://schemas.microsoft.com/office/drawing/2014/main" id="{00000000-0008-0000-0200-00001421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47625"/>
          <a:ext cx="13906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487892</xdr:colOff>
      <xdr:row>62</xdr:row>
      <xdr:rowOff>194733</xdr:rowOff>
    </xdr:from>
    <xdr:to>
      <xdr:col>13</xdr:col>
      <xdr:colOff>282152</xdr:colOff>
      <xdr:row>64</xdr:row>
      <xdr:rowOff>114299</xdr:rowOff>
    </xdr:to>
    <xdr:pic>
      <xdr:nvPicPr>
        <xdr:cNvPr id="139542" name="Picture 2">
          <a:extLst>
            <a:ext uri="{FF2B5EF4-FFF2-40B4-BE49-F238E27FC236}">
              <a16:creationId xmlns:a16="http://schemas.microsoft.com/office/drawing/2014/main" id="{00000000-0008-0000-0200-00001621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98642" y="16302566"/>
          <a:ext cx="13885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9</xdr:col>
      <xdr:colOff>180975</xdr:colOff>
      <xdr:row>43</xdr:row>
      <xdr:rowOff>95250</xdr:rowOff>
    </xdr:to>
    <xdr:pic>
      <xdr:nvPicPr>
        <xdr:cNvPr id="137792" name="Picture 1">
          <a:extLst>
            <a:ext uri="{FF2B5EF4-FFF2-40B4-BE49-F238E27FC236}">
              <a16:creationId xmlns:a16="http://schemas.microsoft.com/office/drawing/2014/main" id="{00000000-0008-0000-0300-0000401A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3962400"/>
          <a:ext cx="5057775" cy="398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48</xdr:row>
      <xdr:rowOff>0</xdr:rowOff>
    </xdr:from>
    <xdr:to>
      <xdr:col>9</xdr:col>
      <xdr:colOff>581025</xdr:colOff>
      <xdr:row>73</xdr:row>
      <xdr:rowOff>28575</xdr:rowOff>
    </xdr:to>
    <xdr:pic>
      <xdr:nvPicPr>
        <xdr:cNvPr id="137793" name="Picture 2">
          <a:extLst>
            <a:ext uri="{FF2B5EF4-FFF2-40B4-BE49-F238E27FC236}">
              <a16:creationId xmlns:a16="http://schemas.microsoft.com/office/drawing/2014/main" id="{00000000-0008-0000-0300-0000411A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0601325"/>
          <a:ext cx="5457825"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77</xdr:row>
      <xdr:rowOff>0</xdr:rowOff>
    </xdr:from>
    <xdr:to>
      <xdr:col>8</xdr:col>
      <xdr:colOff>257175</xdr:colOff>
      <xdr:row>110</xdr:row>
      <xdr:rowOff>9525</xdr:rowOff>
    </xdr:to>
    <xdr:pic>
      <xdr:nvPicPr>
        <xdr:cNvPr id="137794" name="Picture 3">
          <a:extLst>
            <a:ext uri="{FF2B5EF4-FFF2-40B4-BE49-F238E27FC236}">
              <a16:creationId xmlns:a16="http://schemas.microsoft.com/office/drawing/2014/main" id="{00000000-0008-0000-0300-0000421A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20154900"/>
          <a:ext cx="4524375" cy="535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112</xdr:row>
      <xdr:rowOff>161925</xdr:rowOff>
    </xdr:from>
    <xdr:to>
      <xdr:col>8</xdr:col>
      <xdr:colOff>219075</xdr:colOff>
      <xdr:row>146</xdr:row>
      <xdr:rowOff>114300</xdr:rowOff>
    </xdr:to>
    <xdr:pic>
      <xdr:nvPicPr>
        <xdr:cNvPr id="137795" name="Picture 4">
          <a:extLst>
            <a:ext uri="{FF2B5EF4-FFF2-40B4-BE49-F238E27FC236}">
              <a16:creationId xmlns:a16="http://schemas.microsoft.com/office/drawing/2014/main" id="{00000000-0008-0000-0300-0000431A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9384625"/>
          <a:ext cx="4486275" cy="545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148</xdr:row>
      <xdr:rowOff>0</xdr:rowOff>
    </xdr:from>
    <xdr:to>
      <xdr:col>8</xdr:col>
      <xdr:colOff>247650</xdr:colOff>
      <xdr:row>180</xdr:row>
      <xdr:rowOff>47625</xdr:rowOff>
    </xdr:to>
    <xdr:pic>
      <xdr:nvPicPr>
        <xdr:cNvPr id="137796" name="Picture 5">
          <a:extLst>
            <a:ext uri="{FF2B5EF4-FFF2-40B4-BE49-F238E27FC236}">
              <a16:creationId xmlns:a16="http://schemas.microsoft.com/office/drawing/2014/main" id="{00000000-0008-0000-0300-0000441A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39100125"/>
          <a:ext cx="4514850" cy="522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184</xdr:row>
      <xdr:rowOff>0</xdr:rowOff>
    </xdr:from>
    <xdr:to>
      <xdr:col>8</xdr:col>
      <xdr:colOff>333375</xdr:colOff>
      <xdr:row>214</xdr:row>
      <xdr:rowOff>38100</xdr:rowOff>
    </xdr:to>
    <xdr:pic>
      <xdr:nvPicPr>
        <xdr:cNvPr id="137797" name="Picture 6">
          <a:extLst>
            <a:ext uri="{FF2B5EF4-FFF2-40B4-BE49-F238E27FC236}">
              <a16:creationId xmlns:a16="http://schemas.microsoft.com/office/drawing/2014/main" id="{00000000-0008-0000-0300-0000451A02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275" y="48815625"/>
          <a:ext cx="4600575"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216</xdr:row>
      <xdr:rowOff>0</xdr:rowOff>
    </xdr:from>
    <xdr:to>
      <xdr:col>8</xdr:col>
      <xdr:colOff>314325</xdr:colOff>
      <xdr:row>243</xdr:row>
      <xdr:rowOff>104775</xdr:rowOff>
    </xdr:to>
    <xdr:pic>
      <xdr:nvPicPr>
        <xdr:cNvPr id="137798" name="Picture 7">
          <a:extLst>
            <a:ext uri="{FF2B5EF4-FFF2-40B4-BE49-F238E27FC236}">
              <a16:creationId xmlns:a16="http://schemas.microsoft.com/office/drawing/2014/main" id="{00000000-0008-0000-0300-0000461A02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58207275"/>
          <a:ext cx="4581525" cy="447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246</xdr:row>
      <xdr:rowOff>0</xdr:rowOff>
    </xdr:from>
    <xdr:to>
      <xdr:col>8</xdr:col>
      <xdr:colOff>352425</xdr:colOff>
      <xdr:row>273</xdr:row>
      <xdr:rowOff>142875</xdr:rowOff>
    </xdr:to>
    <xdr:pic>
      <xdr:nvPicPr>
        <xdr:cNvPr id="137799" name="Picture 9">
          <a:extLst>
            <a:ext uri="{FF2B5EF4-FFF2-40B4-BE49-F238E27FC236}">
              <a16:creationId xmlns:a16="http://schemas.microsoft.com/office/drawing/2014/main" id="{00000000-0008-0000-0300-0000471A02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5275" y="67760850"/>
          <a:ext cx="4619625"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276</xdr:row>
      <xdr:rowOff>76200</xdr:rowOff>
    </xdr:from>
    <xdr:to>
      <xdr:col>8</xdr:col>
      <xdr:colOff>257175</xdr:colOff>
      <xdr:row>299</xdr:row>
      <xdr:rowOff>133350</xdr:rowOff>
    </xdr:to>
    <xdr:pic>
      <xdr:nvPicPr>
        <xdr:cNvPr id="137800" name="Picture 10">
          <a:extLst>
            <a:ext uri="{FF2B5EF4-FFF2-40B4-BE49-F238E27FC236}">
              <a16:creationId xmlns:a16="http://schemas.microsoft.com/office/drawing/2014/main" id="{00000000-0008-0000-0300-0000481A02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3375" y="72694800"/>
          <a:ext cx="44862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304</xdr:row>
      <xdr:rowOff>0</xdr:rowOff>
    </xdr:from>
    <xdr:to>
      <xdr:col>9</xdr:col>
      <xdr:colOff>590550</xdr:colOff>
      <xdr:row>317</xdr:row>
      <xdr:rowOff>47625</xdr:rowOff>
    </xdr:to>
    <xdr:pic>
      <xdr:nvPicPr>
        <xdr:cNvPr id="137801" name="Picture 12">
          <a:extLst>
            <a:ext uri="{FF2B5EF4-FFF2-40B4-BE49-F238E27FC236}">
              <a16:creationId xmlns:a16="http://schemas.microsoft.com/office/drawing/2014/main" id="{00000000-0008-0000-0300-0000491A0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5275" y="77476350"/>
          <a:ext cx="54673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321</xdr:row>
      <xdr:rowOff>95250</xdr:rowOff>
    </xdr:from>
    <xdr:to>
      <xdr:col>8</xdr:col>
      <xdr:colOff>323850</xdr:colOff>
      <xdr:row>352</xdr:row>
      <xdr:rowOff>142875</xdr:rowOff>
    </xdr:to>
    <xdr:pic>
      <xdr:nvPicPr>
        <xdr:cNvPr id="137802" name="Picture 13">
          <a:extLst>
            <a:ext uri="{FF2B5EF4-FFF2-40B4-BE49-F238E27FC236}">
              <a16:creationId xmlns:a16="http://schemas.microsoft.com/office/drawing/2014/main" id="{00000000-0008-0000-0300-00004A1A02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5275" y="80324325"/>
          <a:ext cx="459105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357</xdr:row>
      <xdr:rowOff>0</xdr:rowOff>
    </xdr:from>
    <xdr:to>
      <xdr:col>8</xdr:col>
      <xdr:colOff>352425</xdr:colOff>
      <xdr:row>381</xdr:row>
      <xdr:rowOff>66675</xdr:rowOff>
    </xdr:to>
    <xdr:pic>
      <xdr:nvPicPr>
        <xdr:cNvPr id="137803" name="Picture 14">
          <a:extLst>
            <a:ext uri="{FF2B5EF4-FFF2-40B4-BE49-F238E27FC236}">
              <a16:creationId xmlns:a16="http://schemas.microsoft.com/office/drawing/2014/main" id="{00000000-0008-0000-0300-00004B1A02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95275" y="86868000"/>
          <a:ext cx="4619625"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66675</xdr:rowOff>
    </xdr:from>
    <xdr:to>
      <xdr:col>9</xdr:col>
      <xdr:colOff>533400</xdr:colOff>
      <xdr:row>1</xdr:row>
      <xdr:rowOff>276225</xdr:rowOff>
    </xdr:to>
    <xdr:pic>
      <xdr:nvPicPr>
        <xdr:cNvPr id="137804" name="Picture 13">
          <a:extLst>
            <a:ext uri="{FF2B5EF4-FFF2-40B4-BE49-F238E27FC236}">
              <a16:creationId xmlns:a16="http://schemas.microsoft.com/office/drawing/2014/main" id="{00000000-0008-0000-0300-00004C1A02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62475" y="66675"/>
          <a:ext cx="11430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50</xdr:row>
      <xdr:rowOff>28575</xdr:rowOff>
    </xdr:from>
    <xdr:to>
      <xdr:col>1</xdr:col>
      <xdr:colOff>2743200</xdr:colOff>
      <xdr:row>73</xdr:row>
      <xdr:rowOff>152400</xdr:rowOff>
    </xdr:to>
    <xdr:pic>
      <xdr:nvPicPr>
        <xdr:cNvPr id="138570" name="Picture 3">
          <a:extLst>
            <a:ext uri="{FF2B5EF4-FFF2-40B4-BE49-F238E27FC236}">
              <a16:creationId xmlns:a16="http://schemas.microsoft.com/office/drawing/2014/main" id="{00000000-0008-0000-0400-00004A1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63075"/>
          <a:ext cx="3248025"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314326</xdr:colOff>
      <xdr:row>83</xdr:row>
      <xdr:rowOff>0</xdr:rowOff>
    </xdr:from>
    <xdr:to>
      <xdr:col>1</xdr:col>
      <xdr:colOff>2609851</xdr:colOff>
      <xdr:row>105</xdr:row>
      <xdr:rowOff>142875</xdr:rowOff>
    </xdr:to>
    <xdr:pic>
      <xdr:nvPicPr>
        <xdr:cNvPr id="138571" name="Picture 4">
          <a:extLst>
            <a:ext uri="{FF2B5EF4-FFF2-40B4-BE49-F238E27FC236}">
              <a16:creationId xmlns:a16="http://schemas.microsoft.com/office/drawing/2014/main" id="{00000000-0008-0000-0400-00004B1D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6" y="12849225"/>
          <a:ext cx="28956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13</xdr:row>
      <xdr:rowOff>66675</xdr:rowOff>
    </xdr:from>
    <xdr:to>
      <xdr:col>1</xdr:col>
      <xdr:colOff>5314950</xdr:colOff>
      <xdr:row>35</xdr:row>
      <xdr:rowOff>142875</xdr:rowOff>
    </xdr:to>
    <xdr:pic>
      <xdr:nvPicPr>
        <xdr:cNvPr id="138572" name="Picture 6">
          <a:extLst>
            <a:ext uri="{FF2B5EF4-FFF2-40B4-BE49-F238E27FC236}">
              <a16:creationId xmlns:a16="http://schemas.microsoft.com/office/drawing/2014/main" id="{00000000-0008-0000-0400-00004C1D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2952750"/>
          <a:ext cx="465772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1447800</xdr:colOff>
      <xdr:row>31</xdr:row>
      <xdr:rowOff>9525</xdr:rowOff>
    </xdr:from>
    <xdr:to>
      <xdr:col>1</xdr:col>
      <xdr:colOff>4210050</xdr:colOff>
      <xdr:row>47</xdr:row>
      <xdr:rowOff>133350</xdr:rowOff>
    </xdr:to>
    <xdr:pic>
      <xdr:nvPicPr>
        <xdr:cNvPr id="138573" name="Picture 7">
          <a:extLst>
            <a:ext uri="{FF2B5EF4-FFF2-40B4-BE49-F238E27FC236}">
              <a16:creationId xmlns:a16="http://schemas.microsoft.com/office/drawing/2014/main" id="{00000000-0008-0000-0400-00004D1D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7875" y="5810250"/>
          <a:ext cx="276225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3162300</xdr:colOff>
      <xdr:row>50</xdr:row>
      <xdr:rowOff>133350</xdr:rowOff>
    </xdr:from>
    <xdr:to>
      <xdr:col>1</xdr:col>
      <xdr:colOff>6086475</xdr:colOff>
      <xdr:row>73</xdr:row>
      <xdr:rowOff>57150</xdr:rowOff>
    </xdr:to>
    <xdr:pic>
      <xdr:nvPicPr>
        <xdr:cNvPr id="138574" name="Picture 13">
          <a:extLst>
            <a:ext uri="{FF2B5EF4-FFF2-40B4-BE49-F238E27FC236}">
              <a16:creationId xmlns:a16="http://schemas.microsoft.com/office/drawing/2014/main" id="{00000000-0008-0000-0400-00004E1D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62375" y="9467850"/>
          <a:ext cx="2924175" cy="401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1714500</xdr:colOff>
      <xdr:row>62</xdr:row>
      <xdr:rowOff>104775</xdr:rowOff>
    </xdr:from>
    <xdr:to>
      <xdr:col>1</xdr:col>
      <xdr:colOff>4133850</xdr:colOff>
      <xdr:row>66</xdr:row>
      <xdr:rowOff>2</xdr:rowOff>
    </xdr:to>
    <xdr:cxnSp macro="">
      <xdr:nvCxnSpPr>
        <xdr:cNvPr id="8" name="Elbow Connector 7">
          <a:extLst>
            <a:ext uri="{FF2B5EF4-FFF2-40B4-BE49-F238E27FC236}">
              <a16:creationId xmlns:a16="http://schemas.microsoft.com/office/drawing/2014/main" id="{00000000-0008-0000-0400-000008000000}"/>
            </a:ext>
          </a:extLst>
        </xdr:cNvPr>
        <xdr:cNvCxnSpPr/>
      </xdr:nvCxnSpPr>
      <xdr:spPr bwMode="auto">
        <a:xfrm flipV="1">
          <a:off x="2314575" y="11487150"/>
          <a:ext cx="2419350" cy="809627"/>
        </a:xfrm>
        <a:prstGeom prst="bentConnector3">
          <a:avLst>
            <a:gd name="adj1" fmla="val 50000"/>
          </a:avLst>
        </a:prstGeom>
        <a:ln>
          <a:tailEnd type="triangle" w="lg" len="lg"/>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3200400</xdr:colOff>
      <xdr:row>83</xdr:row>
      <xdr:rowOff>1</xdr:rowOff>
    </xdr:from>
    <xdr:to>
      <xdr:col>1</xdr:col>
      <xdr:colOff>6058181</xdr:colOff>
      <xdr:row>105</xdr:row>
      <xdr:rowOff>19051</xdr:rowOff>
    </xdr:to>
    <xdr:pic>
      <xdr:nvPicPr>
        <xdr:cNvPr id="138576" name="Picture 15">
          <a:extLst>
            <a:ext uri="{FF2B5EF4-FFF2-40B4-BE49-F238E27FC236}">
              <a16:creationId xmlns:a16="http://schemas.microsoft.com/office/drawing/2014/main" id="{00000000-0008-0000-0400-0000501D02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00475" y="13306426"/>
          <a:ext cx="2857781"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2295525</xdr:colOff>
      <xdr:row>96</xdr:row>
      <xdr:rowOff>152400</xdr:rowOff>
    </xdr:from>
    <xdr:to>
      <xdr:col>1</xdr:col>
      <xdr:colOff>5353050</xdr:colOff>
      <xdr:row>99</xdr:row>
      <xdr:rowOff>66677</xdr:rowOff>
    </xdr:to>
    <xdr:cxnSp macro="">
      <xdr:nvCxnSpPr>
        <xdr:cNvPr id="9" name="Elbow Connector 8">
          <a:extLst>
            <a:ext uri="{FF2B5EF4-FFF2-40B4-BE49-F238E27FC236}">
              <a16:creationId xmlns:a16="http://schemas.microsoft.com/office/drawing/2014/main" id="{00000000-0008-0000-0400-000009000000}"/>
            </a:ext>
          </a:extLst>
        </xdr:cNvPr>
        <xdr:cNvCxnSpPr/>
      </xdr:nvCxnSpPr>
      <xdr:spPr bwMode="auto">
        <a:xfrm flipV="1">
          <a:off x="2895600" y="16821150"/>
          <a:ext cx="3057525" cy="438152"/>
        </a:xfrm>
        <a:prstGeom prst="bentConnector3">
          <a:avLst>
            <a:gd name="adj1" fmla="val 17290"/>
          </a:avLst>
        </a:prstGeom>
        <a:ln>
          <a:tailEnd type="triangle" w="lg" len="lg"/>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5524500</xdr:colOff>
      <xdr:row>18</xdr:row>
      <xdr:rowOff>104775</xdr:rowOff>
    </xdr:from>
    <xdr:to>
      <xdr:col>2</xdr:col>
      <xdr:colOff>497681</xdr:colOff>
      <xdr:row>30</xdr:row>
      <xdr:rowOff>42864</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124575" y="3800475"/>
          <a:ext cx="1231106" cy="1881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OR</a:t>
          </a:r>
        </a:p>
        <a:p>
          <a:pPr algn="ctr"/>
          <a:r>
            <a:rPr lang="en-US" sz="1100"/>
            <a:t>If</a:t>
          </a:r>
          <a:r>
            <a:rPr lang="en-US" sz="1100" baseline="0"/>
            <a:t> you only have a COMcheck generated PDF file and a program such as Adobe Acrobat (not Adobe Reader)  you can save the file as a .RTF file</a:t>
          </a:r>
          <a:endParaRPr lang="en-US" sz="1100"/>
        </a:p>
      </xdr:txBody>
    </xdr:sp>
    <xdr:clientData/>
  </xdr:twoCellAnchor>
  <xdr:twoCellAnchor editAs="oneCell">
    <xdr:from>
      <xdr:col>3</xdr:col>
      <xdr:colOff>0</xdr:colOff>
      <xdr:row>13</xdr:row>
      <xdr:rowOff>0</xdr:rowOff>
    </xdr:from>
    <xdr:to>
      <xdr:col>10</xdr:col>
      <xdr:colOff>361950</xdr:colOff>
      <xdr:row>40</xdr:row>
      <xdr:rowOff>95250</xdr:rowOff>
    </xdr:to>
    <xdr:pic>
      <xdr:nvPicPr>
        <xdr:cNvPr id="138579" name="Picture 2">
          <a:extLst>
            <a:ext uri="{FF2B5EF4-FFF2-40B4-BE49-F238E27FC236}">
              <a16:creationId xmlns:a16="http://schemas.microsoft.com/office/drawing/2014/main" id="{00000000-0008-0000-0400-0000531D02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3" r="23071" b="42300"/>
        <a:stretch>
          <a:fillRect/>
        </a:stretch>
      </xdr:blipFill>
      <xdr:spPr bwMode="auto">
        <a:xfrm>
          <a:off x="7467600" y="2771775"/>
          <a:ext cx="4619625" cy="446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561975</xdr:colOff>
      <xdr:row>0</xdr:row>
      <xdr:rowOff>104775</xdr:rowOff>
    </xdr:from>
    <xdr:to>
      <xdr:col>10</xdr:col>
      <xdr:colOff>485775</xdr:colOff>
      <xdr:row>1</xdr:row>
      <xdr:rowOff>314325</xdr:rowOff>
    </xdr:to>
    <xdr:pic>
      <xdr:nvPicPr>
        <xdr:cNvPr id="138580" name="Picture 11">
          <a:extLst>
            <a:ext uri="{FF2B5EF4-FFF2-40B4-BE49-F238E27FC236}">
              <a16:creationId xmlns:a16="http://schemas.microsoft.com/office/drawing/2014/main" id="{00000000-0008-0000-0400-0000541D02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68050" y="104775"/>
          <a:ext cx="11430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57150</xdr:colOff>
      <xdr:row>0</xdr:row>
      <xdr:rowOff>142875</xdr:rowOff>
    </xdr:from>
    <xdr:to>
      <xdr:col>7</xdr:col>
      <xdr:colOff>57150</xdr:colOff>
      <xdr:row>3</xdr:row>
      <xdr:rowOff>129540</xdr:rowOff>
    </xdr:to>
    <xdr:pic>
      <xdr:nvPicPr>
        <xdr:cNvPr id="2" name="Picture 1">
          <a:extLst>
            <a:ext uri="{FF2B5EF4-FFF2-40B4-BE49-F238E27FC236}">
              <a16:creationId xmlns:a16="http://schemas.microsoft.com/office/drawing/2014/main" id="{C86DEA03-6B6E-413D-A373-B722FE466E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1790" y="140970"/>
          <a:ext cx="1314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48</xdr:row>
      <xdr:rowOff>95250</xdr:rowOff>
    </xdr:from>
    <xdr:to>
      <xdr:col>7</xdr:col>
      <xdr:colOff>57150</xdr:colOff>
      <xdr:row>51</xdr:row>
      <xdr:rowOff>60959</xdr:rowOff>
    </xdr:to>
    <xdr:pic>
      <xdr:nvPicPr>
        <xdr:cNvPr id="3" name="Picture 2">
          <a:extLst>
            <a:ext uri="{FF2B5EF4-FFF2-40B4-BE49-F238E27FC236}">
              <a16:creationId xmlns:a16="http://schemas.microsoft.com/office/drawing/2014/main" id="{B83BFFA9-8E0C-4969-9C62-6FBA59950D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1790" y="12302490"/>
          <a:ext cx="1314450" cy="48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56</xdr:row>
      <xdr:rowOff>28575</xdr:rowOff>
    </xdr:from>
    <xdr:to>
      <xdr:col>0</xdr:col>
      <xdr:colOff>95250</xdr:colOff>
      <xdr:row>80</xdr:row>
      <xdr:rowOff>0</xdr:rowOff>
    </xdr:to>
    <xdr:pic>
      <xdr:nvPicPr>
        <xdr:cNvPr id="2" name="Picture 3">
          <a:extLst>
            <a:ext uri="{FF2B5EF4-FFF2-40B4-BE49-F238E27FC236}">
              <a16:creationId xmlns:a16="http://schemas.microsoft.com/office/drawing/2014/main" id="{493681DE-FF0D-493A-8C3E-FCAFB6CA8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15733395"/>
          <a:ext cx="3270885" cy="437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89</xdr:row>
      <xdr:rowOff>85725</xdr:rowOff>
    </xdr:from>
    <xdr:to>
      <xdr:col>0</xdr:col>
      <xdr:colOff>104775</xdr:colOff>
      <xdr:row>115</xdr:row>
      <xdr:rowOff>129540</xdr:rowOff>
    </xdr:to>
    <xdr:pic>
      <xdr:nvPicPr>
        <xdr:cNvPr id="3" name="Picture 4">
          <a:extLst>
            <a:ext uri="{FF2B5EF4-FFF2-40B4-BE49-F238E27FC236}">
              <a16:creationId xmlns:a16="http://schemas.microsoft.com/office/drawing/2014/main" id="{6830E396-A863-4380-BF53-0AF7395336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 y="20928330"/>
          <a:ext cx="3259455" cy="450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14</xdr:row>
      <xdr:rowOff>66675</xdr:rowOff>
    </xdr:from>
    <xdr:to>
      <xdr:col>1</xdr:col>
      <xdr:colOff>662940</xdr:colOff>
      <xdr:row>36</xdr:row>
      <xdr:rowOff>131445</xdr:rowOff>
    </xdr:to>
    <xdr:pic>
      <xdr:nvPicPr>
        <xdr:cNvPr id="4" name="Picture 6">
          <a:extLst>
            <a:ext uri="{FF2B5EF4-FFF2-40B4-BE49-F238E27FC236}">
              <a16:creationId xmlns:a16="http://schemas.microsoft.com/office/drawing/2014/main" id="{AD7A26A9-6208-4905-A832-459D30BF13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8255" y="3093720"/>
          <a:ext cx="465201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1447800</xdr:colOff>
      <xdr:row>32</xdr:row>
      <xdr:rowOff>9525</xdr:rowOff>
    </xdr:from>
    <xdr:to>
      <xdr:col>1</xdr:col>
      <xdr:colOff>1447800</xdr:colOff>
      <xdr:row>48</xdr:row>
      <xdr:rowOff>133350</xdr:rowOff>
    </xdr:to>
    <xdr:pic>
      <xdr:nvPicPr>
        <xdr:cNvPr id="5" name="Picture 7">
          <a:extLst>
            <a:ext uri="{FF2B5EF4-FFF2-40B4-BE49-F238E27FC236}">
              <a16:creationId xmlns:a16="http://schemas.microsoft.com/office/drawing/2014/main" id="{20526849-45B7-4C70-A8A2-D23C59AA03A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66925" y="6126480"/>
          <a:ext cx="2758440" cy="286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3067050</xdr:colOff>
      <xdr:row>58</xdr:row>
      <xdr:rowOff>85725</xdr:rowOff>
    </xdr:from>
    <xdr:to>
      <xdr:col>1</xdr:col>
      <xdr:colOff>3067050</xdr:colOff>
      <xdr:row>80</xdr:row>
      <xdr:rowOff>0</xdr:rowOff>
    </xdr:to>
    <xdr:pic>
      <xdr:nvPicPr>
        <xdr:cNvPr id="6" name="Picture 1">
          <a:extLst>
            <a:ext uri="{FF2B5EF4-FFF2-40B4-BE49-F238E27FC236}">
              <a16:creationId xmlns:a16="http://schemas.microsoft.com/office/drawing/2014/main" id="{29974E75-77DD-4490-9FF3-2B33F2E503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82365" y="16156305"/>
          <a:ext cx="3097530" cy="3768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3133725</xdr:colOff>
      <xdr:row>90</xdr:row>
      <xdr:rowOff>28575</xdr:rowOff>
    </xdr:from>
    <xdr:to>
      <xdr:col>1</xdr:col>
      <xdr:colOff>3139440</xdr:colOff>
      <xdr:row>112</xdr:row>
      <xdr:rowOff>91440</xdr:rowOff>
    </xdr:to>
    <xdr:pic>
      <xdr:nvPicPr>
        <xdr:cNvPr id="7" name="Picture 2">
          <a:extLst>
            <a:ext uri="{FF2B5EF4-FFF2-40B4-BE49-F238E27FC236}">
              <a16:creationId xmlns:a16="http://schemas.microsoft.com/office/drawing/2014/main" id="{6C2D8E8F-EC38-4A6D-9830-6C4C72A810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54755" y="21038820"/>
          <a:ext cx="3013710"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1714500</xdr:colOff>
      <xdr:row>69</xdr:row>
      <xdr:rowOff>95251</xdr:rowOff>
    </xdr:from>
    <xdr:to>
      <xdr:col>1</xdr:col>
      <xdr:colOff>3409950</xdr:colOff>
      <xdr:row>72</xdr:row>
      <xdr:rowOff>0</xdr:rowOff>
    </xdr:to>
    <xdr:cxnSp macro="">
      <xdr:nvCxnSpPr>
        <xdr:cNvPr id="8" name="Elbow Connector 7">
          <a:extLst>
            <a:ext uri="{FF2B5EF4-FFF2-40B4-BE49-F238E27FC236}">
              <a16:creationId xmlns:a16="http://schemas.microsoft.com/office/drawing/2014/main" id="{813D26B6-9A7B-43B1-948B-74D4A97AA861}"/>
            </a:ext>
          </a:extLst>
        </xdr:cNvPr>
        <xdr:cNvCxnSpPr/>
      </xdr:nvCxnSpPr>
      <xdr:spPr bwMode="auto">
        <a:xfrm flipV="1">
          <a:off x="2333625" y="18084166"/>
          <a:ext cx="1691640" cy="670559"/>
        </a:xfrm>
        <a:prstGeom prst="bentConnector3">
          <a:avLst>
            <a:gd name="adj1" fmla="val 58427"/>
          </a:avLst>
        </a:prstGeom>
        <a:ln>
          <a:tailEnd type="triangle" w="lg" len="lg"/>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2295525</xdr:colOff>
      <xdr:row>99</xdr:row>
      <xdr:rowOff>47625</xdr:rowOff>
    </xdr:from>
    <xdr:to>
      <xdr:col>1</xdr:col>
      <xdr:colOff>4933950</xdr:colOff>
      <xdr:row>107</xdr:row>
      <xdr:rowOff>66676</xdr:rowOff>
    </xdr:to>
    <xdr:cxnSp macro="">
      <xdr:nvCxnSpPr>
        <xdr:cNvPr id="9" name="Elbow Connector 19">
          <a:extLst>
            <a:ext uri="{FF2B5EF4-FFF2-40B4-BE49-F238E27FC236}">
              <a16:creationId xmlns:a16="http://schemas.microsoft.com/office/drawing/2014/main" id="{6604D729-0A9D-45AF-86D0-6C6DB58CCA0B}"/>
            </a:ext>
          </a:extLst>
        </xdr:cNvPr>
        <xdr:cNvCxnSpPr/>
      </xdr:nvCxnSpPr>
      <xdr:spPr bwMode="auto">
        <a:xfrm flipV="1">
          <a:off x="2916555" y="22604730"/>
          <a:ext cx="2632710" cy="1415416"/>
        </a:xfrm>
        <a:prstGeom prst="bentConnector3">
          <a:avLst>
            <a:gd name="adj1" fmla="val 21480"/>
          </a:avLst>
        </a:prstGeom>
        <a:ln>
          <a:tailEnd type="triangle" w="lg" len="lg"/>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57149</xdr:colOff>
      <xdr:row>54</xdr:row>
      <xdr:rowOff>176212</xdr:rowOff>
    </xdr:from>
    <xdr:to>
      <xdr:col>1</xdr:col>
      <xdr:colOff>5305425</xdr:colOff>
      <xdr:row>54</xdr:row>
      <xdr:rowOff>1000126</xdr:rowOff>
    </xdr:to>
    <xdr:sp macro="" textlink="">
      <xdr:nvSpPr>
        <xdr:cNvPr id="10" name="TextBox 9">
          <a:extLst>
            <a:ext uri="{FF2B5EF4-FFF2-40B4-BE49-F238E27FC236}">
              <a16:creationId xmlns:a16="http://schemas.microsoft.com/office/drawing/2014/main" id="{DCD6EDE8-7058-4DB6-BC6F-3CD04E4E03F9}"/>
            </a:ext>
          </a:extLst>
        </xdr:cNvPr>
        <xdr:cNvSpPr txBox="1"/>
      </xdr:nvSpPr>
      <xdr:spPr>
        <a:xfrm>
          <a:off x="680084" y="10087927"/>
          <a:ext cx="5246371" cy="82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ysClr val="windowText" lastClr="000000"/>
              </a:solidFill>
            </a:rPr>
            <a:t>OR</a:t>
          </a:r>
        </a:p>
        <a:p>
          <a:pPr algn="ctr"/>
          <a:r>
            <a:rPr lang="en-US" sz="1100">
              <a:solidFill>
                <a:sysClr val="windowText" lastClr="000000"/>
              </a:solidFill>
            </a:rPr>
            <a:t>If</a:t>
          </a:r>
          <a:r>
            <a:rPr lang="en-US" sz="1100" baseline="0">
              <a:solidFill>
                <a:sysClr val="windowText" lastClr="000000"/>
              </a:solidFill>
            </a:rPr>
            <a:t> you only have a COMcheck generated PDF file and a program such as Adobe Acrobat (not Adobe Reader)  you can save the file as a .RTF file</a:t>
          </a:r>
          <a:endParaRPr lang="en-US" sz="1100">
            <a:solidFill>
              <a:sysClr val="windowText" lastClr="000000"/>
            </a:solidFill>
          </a:endParaRPr>
        </a:p>
      </xdr:txBody>
    </xdr:sp>
    <xdr:clientData/>
  </xdr:twoCellAnchor>
  <xdr:twoCellAnchor editAs="oneCell">
    <xdr:from>
      <xdr:col>1</xdr:col>
      <xdr:colOff>66675</xdr:colOff>
      <xdr:row>54</xdr:row>
      <xdr:rowOff>962025</xdr:rowOff>
    </xdr:from>
    <xdr:to>
      <xdr:col>1</xdr:col>
      <xdr:colOff>66675</xdr:colOff>
      <xdr:row>80</xdr:row>
      <xdr:rowOff>0</xdr:rowOff>
    </xdr:to>
    <xdr:pic>
      <xdr:nvPicPr>
        <xdr:cNvPr id="11" name="Picture 2">
          <a:extLst>
            <a:ext uri="{FF2B5EF4-FFF2-40B4-BE49-F238E27FC236}">
              <a16:creationId xmlns:a16="http://schemas.microsoft.com/office/drawing/2014/main" id="{7AC122C4-499E-442B-8E44-C49515B9FF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3" r="23071" b="42300"/>
        <a:stretch>
          <a:fillRect/>
        </a:stretch>
      </xdr:blipFill>
      <xdr:spPr bwMode="auto">
        <a:xfrm>
          <a:off x="683895" y="10879455"/>
          <a:ext cx="4621530" cy="446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4819650</xdr:colOff>
      <xdr:row>0</xdr:row>
      <xdr:rowOff>38100</xdr:rowOff>
    </xdr:from>
    <xdr:to>
      <xdr:col>1</xdr:col>
      <xdr:colOff>4819650</xdr:colOff>
      <xdr:row>3</xdr:row>
      <xdr:rowOff>15240</xdr:rowOff>
    </xdr:to>
    <xdr:pic>
      <xdr:nvPicPr>
        <xdr:cNvPr id="12" name="Picture 11">
          <a:extLst>
            <a:ext uri="{FF2B5EF4-FFF2-40B4-BE49-F238E27FC236}">
              <a16:creationId xmlns:a16="http://schemas.microsoft.com/office/drawing/2014/main" id="{93F3C519-803C-457A-BF1E-C6E3E2744B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34965" y="38100"/>
          <a:ext cx="1295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ranklinenergy.sharepoint.com/sites/TEPContracting/Shared%20Documents/Marketing/3.%20C&amp;I%20Program/Worksheets/Old%20Worksheets/NC_LPDI%20unlocked.xlsx" TargetMode="External"/><Relationship Id="rId1" Type="http://schemas.openxmlformats.org/officeDocument/2006/relationships/externalLinkPath" Target="https://franklinenergy.sharepoint.com/sites/TEPContracting/Shared%20Documents/Marketing/3.%20C&amp;I%20Program/Worksheets/Old%20Worksheets/NC_LPDI%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Notes"/>
      <sheetName val="Cover"/>
      <sheetName val="Lighting Interior LPD"/>
      <sheetName val="LPD COMcheck Import"/>
    </sheetNames>
    <sheetDataSet>
      <sheetData sheetId="0" refreshError="1"/>
      <sheetData sheetId="1" refreshError="1"/>
      <sheetData sheetId="2">
        <row r="112">
          <cell r="F112" t="str">
            <v>Int</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pbes@franklinen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designlights.org/QPL" TargetMode="External"/><Relationship Id="rId1" Type="http://schemas.openxmlformats.org/officeDocument/2006/relationships/hyperlink" Target="http://www.energystar.gov/productfinder/"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indexed="41"/>
    <pageSetUpPr fitToPage="1"/>
  </sheetPr>
  <dimension ref="A1:Q45"/>
  <sheetViews>
    <sheetView zoomScaleNormal="100" zoomScaleSheetLayoutView="90" workbookViewId="0">
      <selection activeCell="A41" sqref="A41:N41"/>
    </sheetView>
  </sheetViews>
  <sheetFormatPr defaultColWidth="9.109375" defaultRowHeight="13.2"/>
  <cols>
    <col min="1" max="6" width="9.109375" style="29"/>
    <col min="7" max="7" width="9" style="29" customWidth="1"/>
    <col min="8" max="8" width="7.6640625" style="29" customWidth="1"/>
    <col min="9" max="11" width="9.109375" style="29"/>
    <col min="12" max="12" width="10.6640625" style="29" customWidth="1"/>
    <col min="13" max="13" width="9.109375" style="29"/>
    <col min="14" max="14" width="7.44140625" style="29" customWidth="1"/>
    <col min="15" max="15" width="9.109375" style="29"/>
    <col min="16" max="16" width="2.5546875" style="29" customWidth="1"/>
    <col min="17" max="16384" width="9.109375" style="29"/>
  </cols>
  <sheetData>
    <row r="1" spans="1:17">
      <c r="A1" s="19"/>
      <c r="B1" s="19"/>
      <c r="C1" s="19"/>
      <c r="D1" s="19"/>
      <c r="E1" s="19"/>
      <c r="F1" s="19"/>
      <c r="G1" s="19"/>
      <c r="H1" s="19"/>
      <c r="I1" s="19"/>
      <c r="J1" s="19"/>
      <c r="K1" s="19"/>
      <c r="L1" s="19"/>
      <c r="M1" s="19"/>
      <c r="N1" s="19"/>
    </row>
    <row r="2" spans="1:17">
      <c r="A2" s="19"/>
      <c r="B2" s="19"/>
      <c r="C2" s="19"/>
      <c r="D2" s="19"/>
      <c r="E2" s="19"/>
      <c r="F2" s="19"/>
      <c r="G2" s="19"/>
      <c r="H2" s="19"/>
      <c r="I2" s="19"/>
      <c r="J2" s="19"/>
      <c r="K2" s="19"/>
      <c r="L2" s="19"/>
      <c r="M2" s="19"/>
      <c r="N2" s="19"/>
    </row>
    <row r="3" spans="1:17" ht="30">
      <c r="A3" s="19"/>
      <c r="B3" s="19"/>
      <c r="C3" s="19"/>
      <c r="D3" s="19"/>
      <c r="E3" s="19"/>
      <c r="F3" s="19"/>
      <c r="G3" s="384" t="s">
        <v>320</v>
      </c>
      <c r="H3" s="384"/>
      <c r="I3" s="384"/>
      <c r="J3" s="384"/>
      <c r="K3" s="384"/>
      <c r="L3" s="384"/>
      <c r="M3" s="384"/>
      <c r="N3" s="384"/>
    </row>
    <row r="4" spans="1:17" ht="30">
      <c r="A4" s="19"/>
      <c r="B4" s="19"/>
      <c r="C4" s="19"/>
      <c r="D4" s="19"/>
      <c r="E4" s="19"/>
      <c r="F4" s="19"/>
      <c r="G4" s="385" t="s">
        <v>321</v>
      </c>
      <c r="H4" s="384"/>
      <c r="I4" s="384"/>
      <c r="J4" s="384"/>
      <c r="K4" s="384"/>
      <c r="L4" s="384"/>
      <c r="M4" s="384"/>
      <c r="N4" s="384"/>
    </row>
    <row r="5" spans="1:17" ht="30">
      <c r="A5" s="19"/>
      <c r="B5" s="19"/>
      <c r="C5" s="19"/>
      <c r="D5" s="19"/>
      <c r="E5" s="19"/>
      <c r="F5" s="19"/>
      <c r="G5" s="384" t="s">
        <v>322</v>
      </c>
      <c r="H5" s="384"/>
      <c r="I5" s="384"/>
      <c r="J5" s="384"/>
      <c r="K5" s="384"/>
      <c r="L5" s="384"/>
      <c r="M5" s="384"/>
      <c r="N5" s="384"/>
      <c r="Q5" s="71"/>
    </row>
    <row r="6" spans="1:17">
      <c r="A6" s="19"/>
      <c r="B6" s="19"/>
      <c r="C6" s="19"/>
      <c r="D6" s="19"/>
      <c r="E6" s="19"/>
      <c r="F6" s="19"/>
      <c r="G6" s="19"/>
      <c r="H6" s="19"/>
      <c r="I6" s="19"/>
      <c r="J6" s="19"/>
      <c r="K6" s="19"/>
      <c r="L6" s="19"/>
      <c r="M6" s="19"/>
      <c r="N6" s="19"/>
    </row>
    <row r="7" spans="1:17">
      <c r="A7" s="19"/>
      <c r="B7" s="19"/>
      <c r="C7" s="19"/>
      <c r="D7" s="19"/>
      <c r="E7" s="19"/>
      <c r="F7" s="19"/>
      <c r="G7" s="19"/>
      <c r="H7" s="19"/>
      <c r="I7" s="19"/>
      <c r="J7" s="19"/>
      <c r="K7" s="19"/>
      <c r="L7" s="19"/>
      <c r="M7" s="19"/>
      <c r="N7" s="19"/>
    </row>
    <row r="8" spans="1:17">
      <c r="A8" s="19"/>
      <c r="B8" s="19"/>
      <c r="C8" s="19"/>
      <c r="D8" s="19"/>
      <c r="E8" s="19"/>
      <c r="F8" s="19"/>
      <c r="G8" s="19"/>
      <c r="H8" s="19"/>
      <c r="I8" s="19"/>
      <c r="J8" s="19"/>
      <c r="K8" s="19"/>
      <c r="L8" s="19"/>
      <c r="M8" s="19"/>
      <c r="N8" s="19"/>
    </row>
    <row r="9" spans="1:17" ht="17.25" customHeight="1">
      <c r="A9" s="19"/>
      <c r="B9" s="386"/>
      <c r="C9" s="386"/>
      <c r="D9" s="386"/>
      <c r="E9" s="386"/>
      <c r="F9" s="386"/>
      <c r="G9" s="386"/>
      <c r="H9" s="386"/>
      <c r="I9" s="386"/>
      <c r="J9" s="386"/>
      <c r="K9" s="386"/>
      <c r="L9" s="386"/>
      <c r="M9" s="386"/>
      <c r="N9" s="19"/>
    </row>
    <row r="10" spans="1:17" ht="17.25" customHeight="1">
      <c r="A10" s="19"/>
      <c r="B10" s="386"/>
      <c r="C10" s="386"/>
      <c r="D10" s="386"/>
      <c r="E10" s="386"/>
      <c r="F10" s="386"/>
      <c r="G10" s="386"/>
      <c r="H10" s="386"/>
      <c r="I10" s="386"/>
      <c r="J10" s="386"/>
      <c r="K10" s="386"/>
      <c r="L10" s="386"/>
      <c r="M10" s="386"/>
      <c r="N10" s="19"/>
    </row>
    <row r="11" spans="1:17" ht="17.25" customHeight="1">
      <c r="A11" s="19"/>
      <c r="B11" s="386"/>
      <c r="C11" s="386"/>
      <c r="D11" s="386"/>
      <c r="E11" s="386"/>
      <c r="F11" s="386"/>
      <c r="G11" s="386"/>
      <c r="H11" s="386"/>
      <c r="I11" s="386"/>
      <c r="J11" s="386"/>
      <c r="K11" s="386"/>
      <c r="L11" s="386"/>
      <c r="M11" s="386"/>
      <c r="N11" s="19"/>
    </row>
    <row r="12" spans="1:17" ht="54" customHeight="1">
      <c r="A12" s="19"/>
      <c r="B12" s="19"/>
      <c r="C12" s="18"/>
      <c r="D12" s="17"/>
      <c r="E12" s="17"/>
      <c r="F12" s="17"/>
      <c r="G12" s="17"/>
      <c r="H12" s="17"/>
      <c r="I12" s="17"/>
      <c r="J12" s="17"/>
      <c r="K12" s="17"/>
      <c r="L12" s="17"/>
      <c r="M12" s="17"/>
      <c r="N12" s="19"/>
    </row>
    <row r="13" spans="1:17" ht="57.75" customHeight="1">
      <c r="A13" s="19"/>
      <c r="B13" s="19"/>
      <c r="C13" s="382"/>
      <c r="D13" s="382"/>
      <c r="E13" s="382"/>
      <c r="F13" s="382"/>
      <c r="G13" s="382"/>
      <c r="H13" s="382"/>
      <c r="I13" s="382"/>
      <c r="J13" s="382"/>
      <c r="K13" s="382"/>
      <c r="L13" s="382"/>
      <c r="M13" s="382"/>
      <c r="N13" s="19"/>
    </row>
    <row r="14" spans="1:17" ht="22.8">
      <c r="A14" s="19"/>
      <c r="B14" s="383"/>
      <c r="C14" s="383"/>
      <c r="D14" s="383"/>
      <c r="E14" s="383"/>
      <c r="F14" s="383"/>
      <c r="G14" s="383"/>
      <c r="H14" s="383"/>
      <c r="I14" s="383"/>
      <c r="J14" s="383"/>
      <c r="K14" s="383"/>
      <c r="L14" s="383"/>
      <c r="M14" s="383"/>
      <c r="N14" s="19"/>
    </row>
    <row r="15" spans="1:17" ht="33">
      <c r="A15" s="19"/>
      <c r="B15" s="386" t="s">
        <v>116</v>
      </c>
      <c r="C15" s="386"/>
      <c r="D15" s="386"/>
      <c r="E15" s="386"/>
      <c r="F15" s="386"/>
      <c r="G15" s="386"/>
      <c r="H15" s="386"/>
      <c r="I15" s="386"/>
      <c r="J15" s="386"/>
      <c r="K15" s="386"/>
      <c r="L15" s="386"/>
      <c r="M15" s="386"/>
      <c r="N15" s="19"/>
    </row>
    <row r="16" spans="1:17" ht="33">
      <c r="A16" s="19"/>
      <c r="B16" s="386" t="s">
        <v>262</v>
      </c>
      <c r="C16" s="386"/>
      <c r="D16" s="386"/>
      <c r="E16" s="386"/>
      <c r="F16" s="386"/>
      <c r="G16" s="386"/>
      <c r="H16" s="386"/>
      <c r="I16" s="386"/>
      <c r="J16" s="386"/>
      <c r="K16" s="386"/>
      <c r="L16" s="386"/>
      <c r="M16" s="386"/>
      <c r="N16" s="19"/>
    </row>
    <row r="17" spans="1:14" ht="33">
      <c r="A17" s="19"/>
      <c r="B17" s="386"/>
      <c r="C17" s="386"/>
      <c r="D17" s="386"/>
      <c r="E17" s="386"/>
      <c r="F17" s="386"/>
      <c r="G17" s="386"/>
      <c r="H17" s="386"/>
      <c r="I17" s="386"/>
      <c r="J17" s="386"/>
      <c r="K17" s="386"/>
      <c r="L17" s="386"/>
      <c r="M17" s="386"/>
      <c r="N17" s="19"/>
    </row>
    <row r="18" spans="1:14" ht="15" customHeight="1">
      <c r="A18" s="19"/>
      <c r="B18" s="60"/>
      <c r="C18" s="382"/>
      <c r="D18" s="382"/>
      <c r="E18" s="382"/>
      <c r="F18" s="382"/>
      <c r="G18" s="382"/>
      <c r="H18" s="382"/>
      <c r="I18" s="382"/>
      <c r="J18" s="382"/>
      <c r="K18" s="382"/>
      <c r="L18" s="382"/>
      <c r="M18" s="382"/>
      <c r="N18" s="19"/>
    </row>
    <row r="19" spans="1:14" ht="15" customHeight="1">
      <c r="A19" s="19"/>
      <c r="B19" s="60"/>
      <c r="C19" s="18"/>
      <c r="D19" s="16"/>
      <c r="E19" s="16"/>
      <c r="F19" s="16"/>
      <c r="G19" s="16"/>
      <c r="H19" s="16"/>
      <c r="I19" s="16"/>
      <c r="J19" s="16"/>
      <c r="K19" s="16"/>
      <c r="L19" s="16"/>
      <c r="M19" s="16"/>
      <c r="N19" s="19"/>
    </row>
    <row r="20" spans="1:14" ht="15" customHeight="1">
      <c r="A20" s="19"/>
      <c r="B20" s="60"/>
      <c r="C20" s="18"/>
      <c r="D20" s="16"/>
      <c r="E20" s="16"/>
      <c r="F20" s="16"/>
      <c r="G20" s="16"/>
      <c r="H20" s="16"/>
      <c r="I20" s="16"/>
      <c r="J20" s="16"/>
      <c r="K20" s="16"/>
      <c r="L20" s="16"/>
      <c r="M20" s="16"/>
      <c r="N20" s="19"/>
    </row>
    <row r="21" spans="1:14" ht="15" customHeight="1">
      <c r="A21" s="19"/>
      <c r="B21" s="60"/>
      <c r="C21" s="18"/>
      <c r="D21" s="18"/>
      <c r="E21" s="18"/>
      <c r="F21" s="18"/>
      <c r="G21" s="18"/>
      <c r="H21" s="18"/>
      <c r="I21" s="18"/>
      <c r="J21" s="18"/>
      <c r="K21" s="18"/>
      <c r="L21" s="18"/>
      <c r="M21" s="18"/>
      <c r="N21" s="19"/>
    </row>
    <row r="22" spans="1:14" ht="15" customHeight="1">
      <c r="A22" s="19"/>
      <c r="B22" s="60"/>
      <c r="C22" s="18"/>
      <c r="D22" s="18"/>
      <c r="E22" s="18"/>
      <c r="F22" s="18"/>
      <c r="G22" s="18"/>
      <c r="H22" s="18"/>
      <c r="I22" s="18"/>
      <c r="J22" s="18"/>
      <c r="K22" s="18"/>
      <c r="L22" s="18"/>
      <c r="M22" s="18"/>
      <c r="N22" s="19"/>
    </row>
    <row r="23" spans="1:14" ht="15" customHeight="1">
      <c r="A23" s="19"/>
      <c r="B23" s="60"/>
      <c r="C23" s="382"/>
      <c r="D23" s="382"/>
      <c r="E23" s="382"/>
      <c r="F23" s="382"/>
      <c r="G23" s="382"/>
      <c r="H23" s="382"/>
      <c r="I23" s="382"/>
      <c r="J23" s="382"/>
      <c r="K23" s="382"/>
      <c r="L23" s="382"/>
      <c r="M23" s="382"/>
      <c r="N23" s="19"/>
    </row>
    <row r="24" spans="1:14" ht="15" customHeight="1">
      <c r="A24" s="19"/>
      <c r="B24" s="60"/>
      <c r="C24" s="18"/>
      <c r="D24" s="18"/>
      <c r="E24" s="18"/>
      <c r="F24" s="18"/>
      <c r="G24" s="18"/>
      <c r="H24" s="18"/>
      <c r="I24" s="18"/>
      <c r="J24" s="18"/>
      <c r="K24" s="18"/>
      <c r="L24" s="18"/>
      <c r="M24" s="18"/>
      <c r="N24" s="19"/>
    </row>
    <row r="25" spans="1:14" ht="15" customHeight="1">
      <c r="A25" s="19"/>
      <c r="B25" s="60"/>
      <c r="C25" s="18"/>
      <c r="D25" s="18"/>
      <c r="E25" s="18"/>
      <c r="F25" s="18"/>
      <c r="G25" s="18"/>
      <c r="H25" s="18"/>
      <c r="I25" s="18"/>
      <c r="J25" s="18"/>
      <c r="K25" s="18"/>
      <c r="L25" s="18"/>
      <c r="M25" s="18"/>
      <c r="N25" s="19"/>
    </row>
    <row r="26" spans="1:14" ht="15" customHeight="1">
      <c r="A26" s="19"/>
      <c r="B26" s="60"/>
      <c r="C26" s="382"/>
      <c r="D26" s="382"/>
      <c r="E26" s="382"/>
      <c r="F26" s="382"/>
      <c r="G26" s="382"/>
      <c r="H26" s="382"/>
      <c r="I26" s="382"/>
      <c r="J26" s="382"/>
      <c r="K26" s="382"/>
      <c r="L26" s="382"/>
      <c r="M26" s="382"/>
      <c r="N26" s="19"/>
    </row>
    <row r="27" spans="1:14" ht="15" customHeight="1">
      <c r="A27" s="19"/>
      <c r="B27" s="19"/>
      <c r="C27" s="19"/>
      <c r="D27" s="19"/>
      <c r="E27" s="19"/>
      <c r="F27" s="19"/>
      <c r="G27" s="19"/>
      <c r="H27" s="19"/>
      <c r="I27" s="19"/>
      <c r="J27" s="19"/>
      <c r="K27" s="19"/>
      <c r="L27" s="19"/>
      <c r="M27" s="19"/>
      <c r="N27" s="19"/>
    </row>
    <row r="28" spans="1:14" ht="15" customHeight="1">
      <c r="A28" s="19"/>
      <c r="B28" s="19"/>
      <c r="C28" s="19"/>
      <c r="D28" s="19"/>
      <c r="E28" s="19"/>
      <c r="F28" s="19"/>
      <c r="G28" s="19"/>
      <c r="H28" s="19"/>
      <c r="I28" s="19"/>
      <c r="J28" s="19"/>
      <c r="K28" s="19"/>
      <c r="L28" s="19"/>
      <c r="M28" s="19"/>
      <c r="N28" s="19"/>
    </row>
    <row r="29" spans="1:14" ht="27.6">
      <c r="A29" s="19"/>
      <c r="B29" s="19"/>
      <c r="C29" s="73"/>
      <c r="D29" s="73" t="s">
        <v>117</v>
      </c>
      <c r="E29" s="73"/>
      <c r="F29" s="73"/>
      <c r="G29" s="73"/>
      <c r="H29" s="19"/>
      <c r="I29" s="389" t="s">
        <v>323</v>
      </c>
      <c r="J29" s="390"/>
      <c r="K29" s="390"/>
      <c r="L29" s="73"/>
      <c r="M29" s="73"/>
      <c r="N29" s="19"/>
    </row>
    <row r="30" spans="1:14">
      <c r="A30" s="19"/>
      <c r="B30" s="19"/>
      <c r="C30" s="19"/>
      <c r="D30" s="19"/>
      <c r="E30" s="19"/>
      <c r="F30" s="19"/>
      <c r="G30" s="19"/>
      <c r="H30" s="19"/>
      <c r="I30" s="19"/>
      <c r="J30" s="19"/>
      <c r="K30" s="19"/>
      <c r="L30" s="19"/>
      <c r="M30" s="19"/>
      <c r="N30" s="19"/>
    </row>
    <row r="31" spans="1:14" ht="24.6">
      <c r="A31" s="19"/>
      <c r="B31" s="391" t="s">
        <v>324</v>
      </c>
      <c r="C31" s="391"/>
      <c r="D31" s="391"/>
      <c r="E31" s="391"/>
      <c r="F31" s="391"/>
      <c r="G31" s="391"/>
      <c r="H31" s="391"/>
      <c r="I31" s="391"/>
      <c r="J31" s="391"/>
      <c r="K31" s="391"/>
      <c r="L31" s="391"/>
      <c r="M31" s="391"/>
      <c r="N31" s="19"/>
    </row>
    <row r="32" spans="1:14" ht="10.5" customHeight="1">
      <c r="A32" s="19"/>
      <c r="B32" s="19"/>
      <c r="C32" s="19"/>
      <c r="D32" s="19"/>
      <c r="E32" s="19"/>
      <c r="F32" s="19"/>
      <c r="G32" s="19"/>
      <c r="H32" s="19"/>
      <c r="I32" s="19"/>
      <c r="J32" s="19"/>
      <c r="K32" s="19"/>
      <c r="L32" s="19"/>
      <c r="M32" s="19"/>
      <c r="N32" s="19"/>
    </row>
    <row r="33" spans="1:14" ht="22.8">
      <c r="A33" s="19"/>
      <c r="B33" s="392"/>
      <c r="C33" s="392"/>
      <c r="D33" s="392"/>
      <c r="E33" s="392"/>
      <c r="F33" s="392"/>
      <c r="G33" s="392"/>
      <c r="H33" s="392"/>
      <c r="I33" s="392"/>
      <c r="J33" s="392"/>
      <c r="K33" s="392"/>
      <c r="L33" s="392"/>
      <c r="M33" s="392"/>
      <c r="N33" s="19"/>
    </row>
    <row r="34" spans="1:14" ht="22.8">
      <c r="A34" s="19"/>
      <c r="B34" s="392"/>
      <c r="C34" s="392"/>
      <c r="D34" s="392"/>
      <c r="E34" s="392"/>
      <c r="F34" s="392"/>
      <c r="G34" s="392"/>
      <c r="H34" s="392"/>
      <c r="I34" s="392"/>
      <c r="J34" s="392"/>
      <c r="K34" s="392"/>
      <c r="L34" s="392"/>
      <c r="M34" s="392"/>
      <c r="N34" s="19"/>
    </row>
    <row r="35" spans="1:14" ht="22.8">
      <c r="A35" s="19"/>
      <c r="B35" s="392"/>
      <c r="C35" s="392"/>
      <c r="D35" s="392"/>
      <c r="E35" s="392"/>
      <c r="F35" s="392"/>
      <c r="G35" s="392"/>
      <c r="H35" s="392"/>
      <c r="I35" s="392"/>
      <c r="J35" s="392"/>
      <c r="K35" s="392"/>
      <c r="L35" s="392"/>
      <c r="M35" s="392"/>
      <c r="N35" s="19"/>
    </row>
    <row r="36" spans="1:14">
      <c r="A36" s="19"/>
      <c r="B36" s="19"/>
      <c r="C36" s="19"/>
      <c r="D36" s="19"/>
      <c r="E36" s="19"/>
      <c r="F36" s="19"/>
      <c r="G36" s="19"/>
      <c r="H36" s="19"/>
      <c r="I36" s="19"/>
      <c r="J36" s="19"/>
      <c r="K36" s="19"/>
      <c r="L36" s="19"/>
      <c r="M36" s="19"/>
      <c r="N36" s="19"/>
    </row>
    <row r="37" spans="1:14" ht="22.8">
      <c r="A37" s="19"/>
      <c r="B37" s="392" t="s">
        <v>325</v>
      </c>
      <c r="C37" s="392"/>
      <c r="D37" s="392"/>
      <c r="E37" s="392"/>
      <c r="F37" s="392"/>
      <c r="G37" s="392"/>
      <c r="H37" s="392"/>
      <c r="I37" s="392"/>
      <c r="J37" s="392"/>
      <c r="K37" s="392"/>
      <c r="L37" s="392"/>
      <c r="M37" s="392"/>
      <c r="N37" s="19"/>
    </row>
    <row r="38" spans="1:14">
      <c r="A38" s="19"/>
      <c r="B38" s="19"/>
      <c r="C38" s="19"/>
      <c r="D38" s="19"/>
      <c r="E38" s="19"/>
      <c r="F38" s="19"/>
      <c r="G38" s="19"/>
      <c r="H38" s="19"/>
      <c r="I38" s="19"/>
      <c r="J38" s="19"/>
      <c r="K38" s="19"/>
      <c r="L38" s="19"/>
      <c r="M38" s="19"/>
      <c r="N38" s="19"/>
    </row>
    <row r="39" spans="1:14" ht="15.6">
      <c r="A39" s="19"/>
      <c r="B39" s="15"/>
      <c r="C39" s="15"/>
      <c r="D39" s="15"/>
      <c r="E39" s="15"/>
      <c r="F39" s="72"/>
      <c r="G39" s="387"/>
      <c r="H39" s="387"/>
      <c r="I39" s="387"/>
      <c r="J39" s="387"/>
      <c r="K39" s="387"/>
      <c r="L39" s="387"/>
      <c r="M39" s="387"/>
      <c r="N39" s="19"/>
    </row>
    <row r="40" spans="1:14">
      <c r="A40" s="19"/>
      <c r="B40" s="19"/>
      <c r="C40" s="19"/>
      <c r="D40" s="19"/>
      <c r="E40" s="19"/>
      <c r="F40" s="19"/>
      <c r="G40" s="19"/>
      <c r="H40" s="19"/>
      <c r="I40" s="19"/>
      <c r="J40" s="19"/>
      <c r="K40" s="19"/>
      <c r="L40" s="19"/>
      <c r="M40" s="19"/>
      <c r="N40" s="19"/>
    </row>
    <row r="41" spans="1:14" ht="25.5" customHeight="1">
      <c r="A41" s="388" t="s">
        <v>441</v>
      </c>
      <c r="B41" s="388"/>
      <c r="C41" s="388"/>
      <c r="D41" s="388"/>
      <c r="E41" s="388"/>
      <c r="F41" s="388"/>
      <c r="G41" s="388"/>
      <c r="H41" s="388"/>
      <c r="I41" s="388"/>
      <c r="J41" s="388"/>
      <c r="K41" s="388"/>
      <c r="L41" s="388"/>
      <c r="M41" s="388"/>
      <c r="N41" s="388"/>
    </row>
    <row r="42" spans="1:14" ht="22.5" customHeight="1">
      <c r="A42" s="19"/>
      <c r="B42" s="19"/>
      <c r="C42" s="19"/>
      <c r="D42" s="19"/>
      <c r="E42" s="19"/>
      <c r="F42" s="19"/>
      <c r="G42" s="19"/>
      <c r="H42" s="19"/>
      <c r="I42" s="19"/>
      <c r="J42" s="19"/>
      <c r="K42" s="19"/>
      <c r="L42" s="19"/>
      <c r="M42" s="19"/>
      <c r="N42" s="19"/>
    </row>
    <row r="43" spans="1:14" ht="15">
      <c r="A43" s="19"/>
      <c r="B43" s="393" t="s">
        <v>156</v>
      </c>
      <c r="C43" s="393"/>
      <c r="D43" s="393"/>
      <c r="E43" s="393"/>
      <c r="F43" s="393"/>
      <c r="G43" s="393"/>
      <c r="H43" s="393"/>
      <c r="I43" s="393"/>
      <c r="J43" s="393"/>
      <c r="K43" s="393"/>
      <c r="L43" s="393"/>
      <c r="M43" s="393"/>
      <c r="N43" s="19"/>
    </row>
    <row r="44" spans="1:14">
      <c r="A44" s="19"/>
      <c r="B44" s="19"/>
      <c r="C44" s="19"/>
      <c r="D44" s="19"/>
      <c r="E44" s="19"/>
      <c r="F44" s="19"/>
      <c r="G44" s="19"/>
      <c r="H44" s="19"/>
      <c r="I44" s="19"/>
      <c r="J44" s="19"/>
      <c r="K44" s="19"/>
      <c r="L44" s="19"/>
      <c r="M44" s="19"/>
      <c r="N44" s="19"/>
    </row>
    <row r="45" spans="1:14" ht="15" customHeight="1">
      <c r="A45" s="388"/>
      <c r="B45" s="388"/>
      <c r="C45" s="388"/>
      <c r="D45" s="388"/>
      <c r="E45" s="388"/>
      <c r="F45" s="388"/>
      <c r="G45" s="388"/>
      <c r="H45" s="388"/>
      <c r="I45" s="388"/>
      <c r="J45" s="388"/>
      <c r="K45" s="388"/>
      <c r="L45" s="388"/>
      <c r="M45" s="388"/>
      <c r="N45" s="388"/>
    </row>
  </sheetData>
  <sheetProtection selectLockedCells="1"/>
  <mergeCells count="24">
    <mergeCell ref="A45:N45"/>
    <mergeCell ref="I29:K29"/>
    <mergeCell ref="B31:M31"/>
    <mergeCell ref="B33:M33"/>
    <mergeCell ref="B34:M34"/>
    <mergeCell ref="B35:M35"/>
    <mergeCell ref="B37:M37"/>
    <mergeCell ref="A41:N41"/>
    <mergeCell ref="B43:M43"/>
    <mergeCell ref="B15:M15"/>
    <mergeCell ref="C18:M18"/>
    <mergeCell ref="B16:M16"/>
    <mergeCell ref="B17:M17"/>
    <mergeCell ref="G39:M39"/>
    <mergeCell ref="C23:M23"/>
    <mergeCell ref="C26:M26"/>
    <mergeCell ref="C13:M13"/>
    <mergeCell ref="B14:M14"/>
    <mergeCell ref="G3:N3"/>
    <mergeCell ref="G4:N4"/>
    <mergeCell ref="G5:N5"/>
    <mergeCell ref="B9:M9"/>
    <mergeCell ref="B10:M10"/>
    <mergeCell ref="B11:M11"/>
  </mergeCells>
  <hyperlinks>
    <hyperlink ref="I29" r:id="rId1" xr:uid="{00000000-0004-0000-0000-000000000000}"/>
  </hyperlinks>
  <pageMargins left="0.25" right="0.25" top="0.4" bottom="0.4" header="0.5" footer="0.34"/>
  <pageSetup scale="81" fitToHeight="2"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2:H13"/>
  <sheetViews>
    <sheetView workbookViewId="0">
      <selection activeCell="C10" sqref="C10"/>
    </sheetView>
  </sheetViews>
  <sheetFormatPr defaultColWidth="9.109375" defaultRowHeight="13.2"/>
  <cols>
    <col min="1" max="1" width="9.109375" style="22"/>
    <col min="2" max="2" width="31" style="22" customWidth="1"/>
    <col min="3" max="3" width="15.44140625" style="22" bestFit="1" customWidth="1"/>
    <col min="4" max="4" width="42.5546875" style="22" customWidth="1"/>
    <col min="5" max="5" width="20.33203125" style="22" customWidth="1"/>
    <col min="6" max="6" width="9.109375" style="22"/>
    <col min="7" max="7" width="9.5546875" style="22" bestFit="1" customWidth="1"/>
    <col min="8" max="16384" width="9.109375" style="22"/>
  </cols>
  <sheetData>
    <row r="2" spans="2:8">
      <c r="B2" s="77" t="s">
        <v>196</v>
      </c>
      <c r="C2" s="77" t="s">
        <v>197</v>
      </c>
      <c r="D2" s="77" t="s">
        <v>198</v>
      </c>
      <c r="E2" s="77" t="s">
        <v>199</v>
      </c>
      <c r="F2" s="77"/>
      <c r="G2" s="77" t="s">
        <v>200</v>
      </c>
      <c r="H2" s="77"/>
    </row>
    <row r="3" spans="2:8" ht="184.8">
      <c r="B3" s="84" t="s">
        <v>201</v>
      </c>
      <c r="C3" s="21">
        <v>41963</v>
      </c>
      <c r="D3" s="84" t="s">
        <v>203</v>
      </c>
      <c r="E3" s="84" t="s">
        <v>202</v>
      </c>
      <c r="F3" s="84"/>
      <c r="G3" s="84"/>
      <c r="H3" s="84"/>
    </row>
    <row r="4" spans="2:8">
      <c r="B4" s="84" t="s">
        <v>245</v>
      </c>
      <c r="C4" s="21">
        <v>42046</v>
      </c>
      <c r="D4" s="84" t="s">
        <v>246</v>
      </c>
      <c r="E4" s="84" t="s">
        <v>202</v>
      </c>
      <c r="F4" s="84"/>
      <c r="G4" s="84"/>
      <c r="H4" s="78"/>
    </row>
    <row r="5" spans="2:8">
      <c r="B5" s="84" t="s">
        <v>248</v>
      </c>
      <c r="C5" s="21">
        <v>42068</v>
      </c>
      <c r="D5" s="84" t="s">
        <v>260</v>
      </c>
      <c r="E5" s="84" t="s">
        <v>202</v>
      </c>
      <c r="F5" s="84"/>
      <c r="G5" s="79"/>
      <c r="H5" s="84"/>
    </row>
    <row r="6" spans="2:8">
      <c r="B6" s="84"/>
      <c r="C6" s="21"/>
      <c r="D6" s="84"/>
      <c r="E6" s="84"/>
      <c r="F6" s="79"/>
      <c r="G6" s="79"/>
      <c r="H6" s="79"/>
    </row>
    <row r="7" spans="2:8">
      <c r="B7" s="84"/>
      <c r="C7" s="21"/>
      <c r="D7" s="84"/>
      <c r="E7" s="84"/>
      <c r="F7" s="79"/>
      <c r="G7" s="79"/>
      <c r="H7" s="79"/>
    </row>
    <row r="8" spans="2:8">
      <c r="B8" s="84"/>
      <c r="C8" s="21"/>
      <c r="D8" s="84"/>
      <c r="E8" s="84"/>
      <c r="F8" s="79"/>
      <c r="G8" s="79"/>
      <c r="H8" s="79"/>
    </row>
    <row r="9" spans="2:8">
      <c r="B9" s="84"/>
      <c r="C9" s="21"/>
      <c r="D9" s="84"/>
      <c r="E9" s="84"/>
      <c r="F9" s="79"/>
      <c r="G9" s="79"/>
      <c r="H9" s="79"/>
    </row>
    <row r="10" spans="2:8">
      <c r="B10" s="84"/>
      <c r="C10" s="21"/>
      <c r="D10" s="84"/>
      <c r="E10" s="84"/>
      <c r="F10" s="79"/>
      <c r="G10" s="79"/>
      <c r="H10" s="79"/>
    </row>
    <row r="11" spans="2:8">
      <c r="B11" s="84"/>
      <c r="C11" s="20"/>
      <c r="D11" s="84"/>
      <c r="E11" s="84"/>
      <c r="F11" s="79"/>
      <c r="G11" s="79"/>
      <c r="H11" s="79"/>
    </row>
    <row r="12" spans="2:8">
      <c r="B12" s="84"/>
      <c r="C12" s="20"/>
      <c r="D12" s="84"/>
      <c r="E12" s="84"/>
      <c r="F12" s="79"/>
      <c r="G12" s="79"/>
      <c r="H12" s="79"/>
    </row>
    <row r="13" spans="2:8">
      <c r="B13" s="84"/>
      <c r="C13" s="20"/>
      <c r="D13" s="84"/>
      <c r="E13" s="84"/>
      <c r="F13" s="79"/>
      <c r="G13" s="79"/>
      <c r="H13" s="79"/>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99"/>
    <pageSetUpPr fitToPage="1"/>
  </sheetPr>
  <dimension ref="A1:BF507"/>
  <sheetViews>
    <sheetView topLeftCell="A11" zoomScaleNormal="100" zoomScaleSheetLayoutView="100" workbookViewId="0">
      <selection activeCell="K18" sqref="K18"/>
    </sheetView>
  </sheetViews>
  <sheetFormatPr defaultColWidth="0" defaultRowHeight="13.8" zeroHeight="1"/>
  <cols>
    <col min="1" max="1" width="12.6640625" style="125" customWidth="1"/>
    <col min="2" max="2" width="9.109375" style="125" customWidth="1"/>
    <col min="3" max="3" width="9.33203125" style="125" customWidth="1"/>
    <col min="4" max="4" width="9.44140625" style="125" customWidth="1"/>
    <col min="5" max="5" width="36.109375" style="125" customWidth="1"/>
    <col min="6" max="6" width="21.33203125" style="125" customWidth="1"/>
    <col min="7" max="7" width="11" style="125" customWidth="1"/>
    <col min="8" max="8" width="10.5546875" style="125" customWidth="1"/>
    <col min="9" max="9" width="9.109375" style="125" customWidth="1"/>
    <col min="10" max="10" width="9.44140625" style="125" customWidth="1"/>
    <col min="11" max="11" width="8.88671875" style="125" customWidth="1"/>
    <col min="12" max="12" width="10.88671875" style="125" customWidth="1"/>
    <col min="13" max="13" width="13.109375" style="125" customWidth="1"/>
    <col min="14" max="14" width="11.33203125" style="124" customWidth="1"/>
    <col min="15" max="15" width="14.5546875" style="131" hidden="1" customWidth="1"/>
    <col min="16" max="23" width="20.109375" style="131" hidden="1" customWidth="1"/>
    <col min="24" max="24" width="14.44140625" style="131" hidden="1" customWidth="1"/>
    <col min="25" max="25" width="10.5546875" style="131" hidden="1" customWidth="1"/>
    <col min="26" max="26" width="20.88671875" style="131" hidden="1" customWidth="1"/>
    <col min="27" max="27" width="15.109375" style="131" hidden="1" customWidth="1"/>
    <col min="28" max="33" width="14.88671875" style="131" hidden="1" customWidth="1"/>
    <col min="34" max="34" width="28.6640625" style="131" hidden="1" customWidth="1"/>
    <col min="35" max="35" width="28" style="131" hidden="1" customWidth="1"/>
    <col min="36" max="38" width="22.5546875" style="131" hidden="1" customWidth="1"/>
    <col min="39" max="39" width="24.5546875" style="131" hidden="1" customWidth="1"/>
    <col min="40" max="40" width="23.33203125" style="131" hidden="1" customWidth="1"/>
    <col min="41" max="41" width="19" style="130" hidden="1" customWidth="1"/>
    <col min="42" max="42" width="26.109375" style="130" hidden="1" customWidth="1"/>
    <col min="43" max="43" width="18.33203125" style="130" hidden="1" customWidth="1"/>
    <col min="44" max="44" width="20.33203125" style="130" hidden="1" customWidth="1"/>
    <col min="45" max="45" width="19.33203125" style="130" hidden="1" customWidth="1"/>
    <col min="46" max="46" width="18.88671875" style="131" hidden="1" customWidth="1"/>
    <col min="47" max="47" width="28.88671875" style="131" hidden="1" customWidth="1"/>
    <col min="48" max="48" width="22" style="131" hidden="1" customWidth="1"/>
    <col min="49" max="49" width="28.6640625" style="131" hidden="1" customWidth="1"/>
    <col min="50" max="50" width="29.33203125" style="131" hidden="1" customWidth="1"/>
    <col min="51" max="52" width="9.109375" style="131" hidden="1" customWidth="1"/>
    <col min="53" max="53" width="18.5546875" style="131" hidden="1" customWidth="1"/>
    <col min="54" max="16384" width="9.109375" style="131" hidden="1"/>
  </cols>
  <sheetData>
    <row r="1" spans="1:45" ht="18" customHeight="1">
      <c r="A1" s="82" t="s">
        <v>326</v>
      </c>
      <c r="B1" s="83"/>
      <c r="C1" s="83"/>
      <c r="D1" s="83"/>
      <c r="E1" s="83"/>
      <c r="F1" s="438">
        <v>44936</v>
      </c>
      <c r="G1" s="439"/>
      <c r="H1" s="400" t="s">
        <v>307</v>
      </c>
      <c r="I1" s="401"/>
      <c r="J1" s="401"/>
      <c r="K1" s="402"/>
      <c r="L1" s="394"/>
      <c r="M1" s="395"/>
      <c r="N1" s="396"/>
      <c r="O1" s="127"/>
      <c r="P1" s="127"/>
      <c r="Q1" s="128"/>
      <c r="R1" s="128"/>
      <c r="S1" s="128"/>
      <c r="T1" s="129"/>
      <c r="U1" s="129"/>
      <c r="V1" s="129"/>
      <c r="W1" s="129"/>
      <c r="X1" s="129"/>
      <c r="Y1" s="129"/>
      <c r="Z1" s="129"/>
      <c r="AA1" s="129"/>
      <c r="AB1" s="129"/>
      <c r="AC1" s="129"/>
      <c r="AD1" s="129"/>
      <c r="AE1" s="129"/>
      <c r="AF1" s="129"/>
      <c r="AG1" s="129"/>
      <c r="AH1" s="129"/>
      <c r="AI1" s="129"/>
      <c r="AJ1" s="129"/>
      <c r="AK1" s="129"/>
      <c r="AL1" s="129"/>
      <c r="AM1" s="129"/>
      <c r="AN1" s="129"/>
    </row>
    <row r="2" spans="1:45" ht="30.75" customHeight="1" thickBot="1">
      <c r="A2" s="436" t="s">
        <v>306</v>
      </c>
      <c r="B2" s="437"/>
      <c r="C2" s="437"/>
      <c r="D2" s="437"/>
      <c r="E2" s="437"/>
      <c r="F2" s="440"/>
      <c r="G2" s="441"/>
      <c r="H2" s="403"/>
      <c r="I2" s="404"/>
      <c r="J2" s="404"/>
      <c r="K2" s="405"/>
      <c r="L2" s="397"/>
      <c r="M2" s="398"/>
      <c r="N2" s="399"/>
      <c r="O2" s="132"/>
      <c r="P2" s="132"/>
      <c r="Q2" s="133"/>
      <c r="R2" s="133"/>
      <c r="S2" s="133"/>
      <c r="T2" s="134"/>
      <c r="U2" s="134"/>
      <c r="V2" s="134"/>
      <c r="W2" s="134"/>
      <c r="X2" s="134"/>
      <c r="Y2" s="134"/>
      <c r="Z2" s="134"/>
      <c r="AA2" s="134"/>
      <c r="AB2" s="134"/>
      <c r="AC2" s="134"/>
      <c r="AD2" s="134"/>
      <c r="AE2" s="134"/>
      <c r="AF2" s="134"/>
      <c r="AG2" s="134"/>
      <c r="AH2" s="134"/>
      <c r="AI2" s="134"/>
      <c r="AJ2" s="134"/>
      <c r="AK2" s="134"/>
      <c r="AL2" s="134"/>
      <c r="AM2" s="134"/>
      <c r="AN2" s="134"/>
    </row>
    <row r="3" spans="1:45" ht="18" customHeight="1">
      <c r="A3" s="81" t="s">
        <v>54</v>
      </c>
      <c r="B3" s="418"/>
      <c r="C3" s="418"/>
      <c r="D3" s="418"/>
      <c r="E3" s="418"/>
      <c r="F3" s="418"/>
      <c r="G3" s="418"/>
      <c r="H3" s="418"/>
      <c r="I3" s="418"/>
      <c r="J3" s="418"/>
      <c r="K3" s="417" t="s">
        <v>154</v>
      </c>
      <c r="L3" s="417"/>
      <c r="M3" s="416"/>
      <c r="N3" s="416"/>
      <c r="O3" s="135"/>
      <c r="P3" s="135"/>
      <c r="Q3" s="135"/>
      <c r="AE3" s="135"/>
      <c r="AF3" s="135"/>
    </row>
    <row r="4" spans="1:45" ht="15" customHeight="1">
      <c r="A4" s="407" t="s">
        <v>66</v>
      </c>
      <c r="B4" s="408"/>
      <c r="C4" s="408"/>
      <c r="D4" s="408"/>
      <c r="E4" s="408"/>
      <c r="F4" s="408"/>
      <c r="G4" s="408"/>
      <c r="H4" s="408"/>
      <c r="I4" s="408"/>
      <c r="J4" s="408"/>
      <c r="K4" s="408"/>
      <c r="L4" s="408"/>
      <c r="M4" s="408"/>
      <c r="N4" s="409"/>
      <c r="O4" s="136"/>
      <c r="P4" s="137"/>
      <c r="Q4" s="135"/>
      <c r="AE4" s="133"/>
      <c r="AF4" s="133"/>
    </row>
    <row r="5" spans="1:45" ht="42.75" customHeight="1">
      <c r="A5" s="410" t="s">
        <v>318</v>
      </c>
      <c r="B5" s="411"/>
      <c r="C5" s="411"/>
      <c r="D5" s="411"/>
      <c r="E5" s="411"/>
      <c r="F5" s="411"/>
      <c r="G5" s="411"/>
      <c r="H5" s="411"/>
      <c r="I5" s="411"/>
      <c r="J5" s="411"/>
      <c r="K5" s="411"/>
      <c r="L5" s="411"/>
      <c r="M5" s="411"/>
      <c r="N5" s="412"/>
      <c r="O5" s="138"/>
      <c r="P5" s="138"/>
      <c r="Q5" s="139"/>
      <c r="AE5" s="133"/>
      <c r="AF5" s="133"/>
    </row>
    <row r="6" spans="1:45" ht="33" customHeight="1">
      <c r="A6" s="422" t="s">
        <v>308</v>
      </c>
      <c r="B6" s="382"/>
      <c r="C6" s="382"/>
      <c r="D6" s="382"/>
      <c r="E6" s="382"/>
      <c r="F6" s="382"/>
      <c r="G6" s="382"/>
      <c r="H6" s="382"/>
      <c r="I6" s="382"/>
      <c r="J6" s="382"/>
      <c r="K6" s="382"/>
      <c r="L6" s="382"/>
      <c r="M6" s="382"/>
      <c r="N6" s="423"/>
      <c r="O6" s="138"/>
      <c r="P6" s="138"/>
      <c r="Q6" s="139"/>
      <c r="AE6" s="133"/>
      <c r="AF6" s="133"/>
    </row>
    <row r="7" spans="1:45" ht="30.75" customHeight="1">
      <c r="A7" s="424" t="s">
        <v>311</v>
      </c>
      <c r="B7" s="425"/>
      <c r="C7" s="425"/>
      <c r="D7" s="425"/>
      <c r="E7" s="425"/>
      <c r="F7" s="425"/>
      <c r="G7" s="425"/>
      <c r="H7" s="425"/>
      <c r="I7" s="425"/>
      <c r="J7" s="425"/>
      <c r="K7" s="425"/>
      <c r="L7" s="425"/>
      <c r="M7" s="425"/>
      <c r="N7" s="426"/>
      <c r="O7" s="138"/>
      <c r="P7" s="138"/>
      <c r="Q7" s="139"/>
      <c r="AE7" s="133"/>
      <c r="AF7" s="133"/>
    </row>
    <row r="8" spans="1:45" ht="15" customHeight="1">
      <c r="A8" s="407" t="s">
        <v>67</v>
      </c>
      <c r="B8" s="408"/>
      <c r="C8" s="408"/>
      <c r="D8" s="408"/>
      <c r="E8" s="408"/>
      <c r="F8" s="408"/>
      <c r="G8" s="408"/>
      <c r="H8" s="408"/>
      <c r="I8" s="408"/>
      <c r="J8" s="408"/>
      <c r="K8" s="408"/>
      <c r="L8" s="408"/>
      <c r="M8" s="408"/>
      <c r="N8" s="409"/>
      <c r="O8" s="136"/>
      <c r="P8" s="137"/>
      <c r="Q8" s="135"/>
    </row>
    <row r="9" spans="1:45" ht="143.25" customHeight="1">
      <c r="A9" s="419" t="s">
        <v>312</v>
      </c>
      <c r="B9" s="420"/>
      <c r="C9" s="420"/>
      <c r="D9" s="420"/>
      <c r="E9" s="420"/>
      <c r="F9" s="420"/>
      <c r="G9" s="420"/>
      <c r="H9" s="420"/>
      <c r="I9" s="420"/>
      <c r="J9" s="420"/>
      <c r="K9" s="420"/>
      <c r="L9" s="420"/>
      <c r="M9" s="420"/>
      <c r="N9" s="421"/>
      <c r="O9" s="138"/>
      <c r="P9" s="140"/>
      <c r="Q9" s="139"/>
      <c r="AE9" s="141"/>
      <c r="AF9" s="141"/>
      <c r="AI9" s="131" t="s">
        <v>235</v>
      </c>
    </row>
    <row r="10" spans="1:45" ht="12.75" customHeight="1">
      <c r="A10" s="430" t="s">
        <v>55</v>
      </c>
      <c r="B10" s="431"/>
      <c r="C10" s="431"/>
      <c r="D10" s="431"/>
      <c r="E10" s="431"/>
      <c r="F10" s="432" t="s">
        <v>56</v>
      </c>
      <c r="G10" s="432"/>
      <c r="H10" s="360"/>
      <c r="I10" s="361"/>
      <c r="J10" s="362"/>
      <c r="K10" s="362"/>
      <c r="L10" s="362"/>
      <c r="M10" s="362"/>
      <c r="N10" s="280"/>
      <c r="O10" s="142"/>
      <c r="P10" s="142"/>
      <c r="Q10" s="142"/>
    </row>
    <row r="11" spans="1:45" ht="15" customHeight="1" thickBot="1">
      <c r="A11" s="433" t="s">
        <v>299</v>
      </c>
      <c r="B11" s="434"/>
      <c r="C11" s="434"/>
      <c r="D11" s="434"/>
      <c r="E11" s="434"/>
      <c r="F11" s="435" t="s">
        <v>31</v>
      </c>
      <c r="G11" s="435"/>
      <c r="H11" s="363"/>
      <c r="I11" s="364"/>
      <c r="J11" s="364"/>
      <c r="K11" s="364"/>
      <c r="L11" s="364"/>
      <c r="M11" s="364"/>
      <c r="N11" s="280"/>
      <c r="O11" s="142"/>
      <c r="P11" s="142"/>
      <c r="Q11" s="142"/>
      <c r="AE11" s="143"/>
      <c r="AF11" s="143"/>
    </row>
    <row r="12" spans="1:45" ht="74.25" customHeight="1" thickTop="1" thickBot="1">
      <c r="A12" s="406" t="s">
        <v>99</v>
      </c>
      <c r="B12" s="406"/>
      <c r="C12" s="427" t="s">
        <v>102</v>
      </c>
      <c r="D12" s="428"/>
      <c r="E12" s="429"/>
      <c r="F12" s="406" t="s">
        <v>100</v>
      </c>
      <c r="G12" s="406"/>
      <c r="H12" s="406" t="s">
        <v>101</v>
      </c>
      <c r="I12" s="406"/>
      <c r="J12" s="406"/>
      <c r="K12" s="413" t="s">
        <v>108</v>
      </c>
      <c r="L12" s="414"/>
      <c r="M12" s="414"/>
      <c r="N12" s="415"/>
      <c r="O12" s="142"/>
      <c r="P12" s="144"/>
      <c r="Q12" s="142"/>
      <c r="AE12" s="143"/>
      <c r="AF12" s="143"/>
    </row>
    <row r="13" spans="1:45" ht="3.75" customHeight="1" thickTop="1">
      <c r="A13" s="287"/>
      <c r="B13" s="287"/>
      <c r="C13" s="287"/>
      <c r="D13" s="287"/>
      <c r="E13" s="287"/>
      <c r="F13" s="287"/>
      <c r="G13" s="287"/>
      <c r="H13" s="287"/>
      <c r="I13" s="287"/>
      <c r="J13" s="287"/>
      <c r="K13" s="288"/>
      <c r="L13" s="288"/>
      <c r="M13" s="288"/>
      <c r="N13" s="288"/>
      <c r="O13" s="142"/>
      <c r="P13" s="144"/>
      <c r="Q13" s="142"/>
      <c r="AE13" s="143"/>
      <c r="AF13" s="143"/>
    </row>
    <row r="14" spans="1:45" ht="15" customHeight="1">
      <c r="A14" s="482" t="s">
        <v>57</v>
      </c>
      <c r="B14" s="483"/>
      <c r="C14" s="483"/>
      <c r="D14" s="483"/>
      <c r="E14" s="483"/>
      <c r="F14" s="483"/>
      <c r="G14" s="483"/>
      <c r="H14" s="483"/>
      <c r="I14" s="483"/>
      <c r="J14" s="483"/>
      <c r="K14" s="483"/>
      <c r="L14" s="483"/>
      <c r="M14" s="483"/>
      <c r="N14" s="484"/>
      <c r="O14" s="136"/>
      <c r="P14" s="137"/>
      <c r="Q14" s="135"/>
      <c r="AE14" s="133"/>
      <c r="AF14" s="133"/>
      <c r="AO14" s="131"/>
      <c r="AP14" s="131"/>
      <c r="AQ14" s="131"/>
      <c r="AR14" s="131"/>
      <c r="AS14" s="131"/>
    </row>
    <row r="15" spans="1:45" ht="15" customHeight="1">
      <c r="A15" s="490" t="s">
        <v>302</v>
      </c>
      <c r="B15" s="488"/>
      <c r="C15" s="488"/>
      <c r="D15" s="488"/>
      <c r="E15" s="488"/>
      <c r="F15" s="488"/>
      <c r="G15" s="491"/>
      <c r="H15" s="488" t="s">
        <v>304</v>
      </c>
      <c r="I15" s="488"/>
      <c r="J15" s="488"/>
      <c r="K15" s="488"/>
      <c r="L15" s="488"/>
      <c r="M15" s="488"/>
      <c r="N15" s="489"/>
      <c r="O15" s="135"/>
      <c r="P15" s="135"/>
      <c r="Q15" s="135"/>
      <c r="AE15" s="135"/>
      <c r="AF15" s="135"/>
    </row>
    <row r="16" spans="1:45" ht="13.5" customHeight="1">
      <c r="A16" s="302" t="s">
        <v>24</v>
      </c>
      <c r="B16" s="302" t="s">
        <v>12</v>
      </c>
      <c r="C16" s="302" t="s">
        <v>13</v>
      </c>
      <c r="D16" s="302" t="s">
        <v>69</v>
      </c>
      <c r="E16" s="494"/>
      <c r="F16" s="495"/>
      <c r="G16" s="496"/>
      <c r="H16" s="303" t="s">
        <v>24</v>
      </c>
      <c r="I16" s="302" t="s">
        <v>12</v>
      </c>
      <c r="J16" s="302" t="s">
        <v>13</v>
      </c>
      <c r="K16" s="302" t="s">
        <v>114</v>
      </c>
      <c r="L16" s="485"/>
      <c r="M16" s="485"/>
      <c r="N16" s="304"/>
      <c r="O16" s="131" t="s">
        <v>170</v>
      </c>
      <c r="P16" s="138" t="s">
        <v>171</v>
      </c>
      <c r="Q16" s="139"/>
      <c r="AE16" s="135"/>
      <c r="AF16" s="135"/>
    </row>
    <row r="17" spans="1:58" ht="13.5" customHeight="1">
      <c r="A17" s="302" t="s">
        <v>5</v>
      </c>
      <c r="B17" s="305">
        <v>0</v>
      </c>
      <c r="C17" s="305">
        <v>0</v>
      </c>
      <c r="D17" s="306">
        <f>IF(OR($C17="",$U133=""),0,IF(V133&gt;U133, V133-U133, 24-U133+V133))</f>
        <v>24</v>
      </c>
      <c r="E17" s="326" t="s">
        <v>40</v>
      </c>
      <c r="F17" s="442">
        <v>0</v>
      </c>
      <c r="G17" s="443"/>
      <c r="H17" s="303" t="s">
        <v>5</v>
      </c>
      <c r="I17" s="305"/>
      <c r="J17" s="305"/>
      <c r="K17" s="306">
        <f>IF(OR($J17="",$U155=""),0,IF(V155&gt;U155, V155-U155, 24-U155+V155))</f>
        <v>0</v>
      </c>
      <c r="L17" s="485" t="s">
        <v>40</v>
      </c>
      <c r="M17" s="485"/>
      <c r="N17" s="307"/>
      <c r="O17" s="131">
        <f>R165</f>
        <v>0</v>
      </c>
      <c r="P17" s="138">
        <f>S165</f>
        <v>0</v>
      </c>
      <c r="Q17" s="139"/>
      <c r="AE17" s="135"/>
      <c r="AF17" s="135"/>
    </row>
    <row r="18" spans="1:58" ht="13.5" customHeight="1">
      <c r="A18" s="302" t="s">
        <v>6</v>
      </c>
      <c r="B18" s="305">
        <v>0</v>
      </c>
      <c r="C18" s="305">
        <v>0</v>
      </c>
      <c r="D18" s="306">
        <f>IF(OR($C18="",$U135=""),0,IF(V135&gt;U135, V135-U135, 24-U135+V135))</f>
        <v>24</v>
      </c>
      <c r="E18" s="326" t="s">
        <v>21</v>
      </c>
      <c r="F18" s="444">
        <f>F17/7</f>
        <v>0</v>
      </c>
      <c r="G18" s="445"/>
      <c r="H18" s="303" t="s">
        <v>6</v>
      </c>
      <c r="I18" s="305"/>
      <c r="J18" s="305"/>
      <c r="K18" s="306">
        <f>IF(OR($J18="",$U157=""),0,IF(V157&gt;U157, V157-U157, 24-U157+V157))</f>
        <v>0</v>
      </c>
      <c r="L18" s="485" t="s">
        <v>21</v>
      </c>
      <c r="M18" s="485"/>
      <c r="N18" s="308">
        <f>N17/7</f>
        <v>0</v>
      </c>
      <c r="O18" s="131">
        <f t="shared" ref="O18:O23" si="0">R166</f>
        <v>0</v>
      </c>
      <c r="P18" s="138">
        <f t="shared" ref="P18:P23" si="1">S166</f>
        <v>0</v>
      </c>
      <c r="Q18" s="139"/>
      <c r="AE18" s="135"/>
      <c r="AF18" s="135"/>
    </row>
    <row r="19" spans="1:58" ht="13.5" customHeight="1">
      <c r="A19" s="302" t="s">
        <v>7</v>
      </c>
      <c r="B19" s="305">
        <v>0</v>
      </c>
      <c r="C19" s="305">
        <v>0</v>
      </c>
      <c r="D19" s="306">
        <f>IF(OR($C19="",$U136=""),0,IF(V136&gt;U136, V136-U136, 24-U136+V136))</f>
        <v>24</v>
      </c>
      <c r="E19" s="494"/>
      <c r="F19" s="495"/>
      <c r="G19" s="496"/>
      <c r="H19" s="303" t="s">
        <v>7</v>
      </c>
      <c r="I19" s="305"/>
      <c r="J19" s="305"/>
      <c r="K19" s="306">
        <f>IF(OR($J19="",$U158=""),0,IF(V158&gt;U158, V158-U158, 24-U158+V158))</f>
        <v>0</v>
      </c>
      <c r="L19" s="485"/>
      <c r="M19" s="485"/>
      <c r="N19" s="304"/>
      <c r="O19" s="131">
        <f t="shared" si="0"/>
        <v>0</v>
      </c>
      <c r="P19" s="138">
        <f t="shared" si="1"/>
        <v>0</v>
      </c>
      <c r="Q19" s="139"/>
      <c r="AE19" s="135"/>
      <c r="AF19" s="135"/>
    </row>
    <row r="20" spans="1:58" ht="13.5" customHeight="1">
      <c r="A20" s="302" t="s">
        <v>8</v>
      </c>
      <c r="B20" s="305">
        <v>0</v>
      </c>
      <c r="C20" s="305">
        <v>0</v>
      </c>
      <c r="D20" s="306">
        <f>IF(OR($C20="",$U137=""),0,IF(V137&gt;U137, V137-U137, 24-U137+V137))</f>
        <v>24</v>
      </c>
      <c r="E20" s="326" t="s">
        <v>23</v>
      </c>
      <c r="F20" s="444">
        <f>IF(F21&gt;0,(52.14-F18),0)</f>
        <v>52.14</v>
      </c>
      <c r="G20" s="445"/>
      <c r="H20" s="303" t="s">
        <v>8</v>
      </c>
      <c r="I20" s="305"/>
      <c r="J20" s="305"/>
      <c r="K20" s="306">
        <f>IF(OR($J20="",$U159=""),0,IF(V159&gt;U159, V159-U159, 24-U159+V159))</f>
        <v>0</v>
      </c>
      <c r="L20" s="485" t="s">
        <v>23</v>
      </c>
      <c r="M20" s="485"/>
      <c r="N20" s="309">
        <f>IF(N21&gt;0,(52.14-N18),0)</f>
        <v>0</v>
      </c>
      <c r="O20" s="131">
        <f t="shared" si="0"/>
        <v>0</v>
      </c>
      <c r="P20" s="138">
        <f t="shared" si="1"/>
        <v>0</v>
      </c>
      <c r="Q20" s="139"/>
      <c r="AE20" s="135"/>
      <c r="AF20" s="135"/>
    </row>
    <row r="21" spans="1:58" s="145" customFormat="1" ht="13.5" customHeight="1">
      <c r="A21" s="302" t="s">
        <v>9</v>
      </c>
      <c r="B21" s="305">
        <v>0</v>
      </c>
      <c r="C21" s="305">
        <v>0</v>
      </c>
      <c r="D21" s="306">
        <f>IF(OR($C21="",$U138=""),0,IF(V138&gt;U138, V138-U138, 24-U138+V138))</f>
        <v>24</v>
      </c>
      <c r="E21" s="326" t="s">
        <v>22</v>
      </c>
      <c r="F21" s="444">
        <f>SUM(D17:D23)</f>
        <v>168</v>
      </c>
      <c r="G21" s="445"/>
      <c r="H21" s="303" t="s">
        <v>9</v>
      </c>
      <c r="I21" s="305"/>
      <c r="J21" s="305"/>
      <c r="K21" s="306">
        <f>IF(OR($J21="",$U160=""),0,IF(V160&gt;U160, V160-U160, 24-U160+V160))</f>
        <v>0</v>
      </c>
      <c r="L21" s="485" t="s">
        <v>22</v>
      </c>
      <c r="M21" s="485"/>
      <c r="N21" s="310">
        <f>SUM(K17:K23)</f>
        <v>0</v>
      </c>
      <c r="O21" s="131">
        <f t="shared" si="0"/>
        <v>0</v>
      </c>
      <c r="P21" s="138">
        <f t="shared" si="1"/>
        <v>0</v>
      </c>
      <c r="Q21" s="139"/>
      <c r="AB21" s="130" t="s">
        <v>65</v>
      </c>
      <c r="AC21" s="146"/>
      <c r="AE21" s="147"/>
      <c r="AF21" s="147"/>
      <c r="AT21" s="131"/>
      <c r="AU21" s="131"/>
      <c r="AV21" s="131"/>
      <c r="AW21" s="131"/>
      <c r="AX21" s="131"/>
      <c r="AY21" s="131"/>
      <c r="AZ21" s="131"/>
      <c r="BA21" s="131"/>
      <c r="BB21" s="131"/>
      <c r="BD21" s="131"/>
      <c r="BE21" s="131"/>
      <c r="BF21" s="131"/>
    </row>
    <row r="22" spans="1:58" s="145" customFormat="1" ht="13.5" customHeight="1">
      <c r="A22" s="302" t="s">
        <v>10</v>
      </c>
      <c r="B22" s="305">
        <v>0</v>
      </c>
      <c r="C22" s="305">
        <v>0</v>
      </c>
      <c r="D22" s="306">
        <f>IF(OR($C22="",$U140=""),0,IF(V140&gt;U140, V140-U140, 24-U140+V140))</f>
        <v>24</v>
      </c>
      <c r="E22" s="326" t="s">
        <v>39</v>
      </c>
      <c r="F22" s="444">
        <f>F21*F20</f>
        <v>8759.52</v>
      </c>
      <c r="G22" s="445"/>
      <c r="H22" s="303" t="s">
        <v>10</v>
      </c>
      <c r="I22" s="305"/>
      <c r="J22" s="305"/>
      <c r="K22" s="306">
        <f>IF(OR($J22="",$U162=""),0,IF(V162&gt;U162, V162-U162, 24-U162+V162))</f>
        <v>0</v>
      </c>
      <c r="L22" s="485" t="s">
        <v>39</v>
      </c>
      <c r="M22" s="485"/>
      <c r="N22" s="310">
        <f>N21*N20</f>
        <v>0</v>
      </c>
      <c r="O22" s="131">
        <f t="shared" si="0"/>
        <v>0</v>
      </c>
      <c r="P22" s="138">
        <f t="shared" si="1"/>
        <v>0</v>
      </c>
      <c r="Q22" s="139"/>
      <c r="AB22" s="130" t="s">
        <v>29</v>
      </c>
      <c r="AC22" s="130"/>
      <c r="AE22" s="139"/>
      <c r="AF22" s="139"/>
      <c r="AV22" s="131"/>
      <c r="AW22" s="131"/>
      <c r="AX22" s="131"/>
      <c r="AY22" s="131"/>
      <c r="AZ22" s="131"/>
      <c r="BA22" s="131"/>
      <c r="BB22" s="131"/>
      <c r="BD22" s="131"/>
      <c r="BE22" s="131"/>
      <c r="BF22" s="131"/>
    </row>
    <row r="23" spans="1:58" s="145" customFormat="1" ht="13.5" customHeight="1">
      <c r="A23" s="302" t="s">
        <v>11</v>
      </c>
      <c r="B23" s="305">
        <v>0</v>
      </c>
      <c r="C23" s="305">
        <v>0</v>
      </c>
      <c r="D23" s="306">
        <f>IF(OR($C23="",$U141=""),0,IF(V141&gt;U141, V141-U141, 24-U141+V141))</f>
        <v>24</v>
      </c>
      <c r="E23" s="499"/>
      <c r="F23" s="500"/>
      <c r="G23" s="501"/>
      <c r="H23" s="303" t="s">
        <v>11</v>
      </c>
      <c r="I23" s="305"/>
      <c r="J23" s="305"/>
      <c r="K23" s="306">
        <f>IF(OR($J23="",$U163=""),0,IF(V163&gt;U163, V163-U163, 24-U163+V163))</f>
        <v>0</v>
      </c>
      <c r="L23" s="492"/>
      <c r="M23" s="493"/>
      <c r="N23" s="311"/>
      <c r="O23" s="131">
        <f t="shared" si="0"/>
        <v>0</v>
      </c>
      <c r="P23" s="138">
        <f t="shared" si="1"/>
        <v>0</v>
      </c>
      <c r="Q23" s="139"/>
      <c r="U23" s="145" t="s">
        <v>177</v>
      </c>
      <c r="AB23" s="145" t="s">
        <v>28</v>
      </c>
      <c r="AC23" s="130"/>
      <c r="AE23" s="148"/>
      <c r="AF23" s="148"/>
      <c r="AU23" s="149"/>
      <c r="AV23" s="131"/>
      <c r="AW23" s="131"/>
      <c r="AX23" s="131"/>
      <c r="AY23" s="131"/>
      <c r="AZ23" s="131"/>
      <c r="BA23" s="131"/>
      <c r="BB23" s="131"/>
      <c r="BD23" s="131"/>
      <c r="BE23" s="131"/>
      <c r="BF23" s="131"/>
    </row>
    <row r="24" spans="1:58" s="145" customFormat="1" ht="15" customHeight="1">
      <c r="A24" s="490" t="s">
        <v>303</v>
      </c>
      <c r="B24" s="488"/>
      <c r="C24" s="488"/>
      <c r="D24" s="488"/>
      <c r="E24" s="488"/>
      <c r="F24" s="488"/>
      <c r="G24" s="491"/>
      <c r="H24" s="488" t="s">
        <v>305</v>
      </c>
      <c r="I24" s="488"/>
      <c r="J24" s="488"/>
      <c r="K24" s="488"/>
      <c r="L24" s="488"/>
      <c r="M24" s="488"/>
      <c r="N24" s="489"/>
      <c r="O24" s="138"/>
      <c r="P24" s="138"/>
      <c r="Q24" s="139"/>
      <c r="AB24" s="131" t="s">
        <v>58</v>
      </c>
      <c r="AC24" s="130"/>
      <c r="AE24" s="148"/>
      <c r="AF24" s="148"/>
      <c r="AT24" s="149"/>
      <c r="AU24" s="149"/>
      <c r="AV24" s="131"/>
      <c r="AW24" s="131"/>
      <c r="AX24" s="131"/>
      <c r="AY24" s="131"/>
      <c r="AZ24" s="131"/>
      <c r="BA24" s="131"/>
      <c r="BB24" s="131"/>
      <c r="BD24" s="131"/>
      <c r="BE24" s="131"/>
      <c r="BF24" s="131"/>
    </row>
    <row r="25" spans="1:58" s="145" customFormat="1" ht="13.5" customHeight="1">
      <c r="A25" s="302" t="s">
        <v>24</v>
      </c>
      <c r="B25" s="302" t="s">
        <v>12</v>
      </c>
      <c r="C25" s="302" t="s">
        <v>13</v>
      </c>
      <c r="D25" s="302" t="s">
        <v>69</v>
      </c>
      <c r="E25" s="494"/>
      <c r="F25" s="495"/>
      <c r="G25" s="496"/>
      <c r="H25" s="303" t="s">
        <v>24</v>
      </c>
      <c r="I25" s="302" t="s">
        <v>12</v>
      </c>
      <c r="J25" s="302" t="s">
        <v>13</v>
      </c>
      <c r="K25" s="302" t="s">
        <v>114</v>
      </c>
      <c r="L25" s="485"/>
      <c r="M25" s="485"/>
      <c r="N25" s="304"/>
      <c r="O25" s="138"/>
      <c r="P25" s="138"/>
      <c r="Q25" s="139"/>
      <c r="U25" s="145" t="s">
        <v>178</v>
      </c>
      <c r="AB25" s="130" t="s">
        <v>62</v>
      </c>
      <c r="AC25" s="130"/>
      <c r="AE25" s="148"/>
      <c r="AF25" s="148"/>
      <c r="AT25" s="149"/>
      <c r="AU25" s="149"/>
      <c r="AV25" s="131"/>
      <c r="AW25" s="131"/>
      <c r="AX25" s="131"/>
      <c r="AY25" s="131"/>
      <c r="AZ25" s="131"/>
      <c r="BA25" s="131"/>
      <c r="BB25" s="131"/>
      <c r="BD25" s="131"/>
      <c r="BE25" s="131"/>
      <c r="BF25" s="131"/>
    </row>
    <row r="26" spans="1:58" s="145" customFormat="1" ht="13.5" customHeight="1">
      <c r="A26" s="302" t="s">
        <v>5</v>
      </c>
      <c r="B26" s="305"/>
      <c r="C26" s="305"/>
      <c r="D26" s="306">
        <f>IF(OR($C26="",$U177=""),0,IF(V177&gt;U177, V177-U177, 24-U177+V177))</f>
        <v>0</v>
      </c>
      <c r="E26" s="327" t="s">
        <v>40</v>
      </c>
      <c r="F26" s="442"/>
      <c r="G26" s="443"/>
      <c r="H26" s="303" t="s">
        <v>5</v>
      </c>
      <c r="I26" s="305">
        <v>0.74999999999999944</v>
      </c>
      <c r="J26" s="305">
        <v>0.24999999999999989</v>
      </c>
      <c r="K26" s="306">
        <f>IF(OR($J26="",$U199=""),0,IF(V199&gt;U199, V199-U199, 24-U199+V199))</f>
        <v>12</v>
      </c>
      <c r="L26" s="485" t="s">
        <v>40</v>
      </c>
      <c r="M26" s="485"/>
      <c r="N26" s="307"/>
      <c r="O26" s="138"/>
      <c r="P26" s="138"/>
      <c r="Q26" s="139"/>
      <c r="U26" s="145" t="s">
        <v>179</v>
      </c>
      <c r="AC26" s="130"/>
      <c r="AE26" s="148"/>
      <c r="AF26" s="148"/>
      <c r="AT26" s="149"/>
      <c r="AU26" s="149"/>
      <c r="AV26" s="131"/>
      <c r="AW26" s="131"/>
      <c r="AX26" s="131"/>
      <c r="AY26" s="131"/>
      <c r="AZ26" s="131"/>
      <c r="BA26" s="131"/>
      <c r="BB26" s="131"/>
      <c r="BD26" s="131"/>
      <c r="BE26" s="131"/>
      <c r="BF26" s="131"/>
    </row>
    <row r="27" spans="1:58" s="145" customFormat="1" ht="13.5" customHeight="1">
      <c r="A27" s="302" t="s">
        <v>6</v>
      </c>
      <c r="B27" s="305"/>
      <c r="C27" s="305"/>
      <c r="D27" s="306">
        <f>IF(OR($C27="",$U179=""),0,IF(V179&gt;U179, V179-U179, 24-U179+V179))</f>
        <v>0</v>
      </c>
      <c r="E27" s="328" t="s">
        <v>21</v>
      </c>
      <c r="F27" s="444">
        <f>F26/7</f>
        <v>0</v>
      </c>
      <c r="G27" s="445"/>
      <c r="H27" s="303" t="s">
        <v>6</v>
      </c>
      <c r="I27" s="305">
        <v>0.74999999999999944</v>
      </c>
      <c r="J27" s="305">
        <v>0.24999999999999989</v>
      </c>
      <c r="K27" s="306">
        <f>IF(OR($J27="",$U201=""),0,IF(V201&gt;U201, V201-U201, 24-U201+V201))</f>
        <v>12</v>
      </c>
      <c r="L27" s="485" t="s">
        <v>21</v>
      </c>
      <c r="M27" s="485"/>
      <c r="N27" s="308">
        <f>N26/7</f>
        <v>0</v>
      </c>
      <c r="O27" s="138"/>
      <c r="P27" s="138"/>
      <c r="Q27" s="139"/>
      <c r="U27" s="145" t="s">
        <v>180</v>
      </c>
      <c r="AC27" s="131"/>
      <c r="AE27" s="148"/>
      <c r="AF27" s="148"/>
      <c r="AT27" s="149"/>
      <c r="AU27" s="149"/>
      <c r="AV27" s="131"/>
      <c r="AW27" s="131"/>
      <c r="AX27" s="131"/>
      <c r="AY27" s="131"/>
      <c r="AZ27" s="131"/>
      <c r="BA27" s="131"/>
      <c r="BB27" s="131"/>
      <c r="BD27" s="131"/>
      <c r="BE27" s="131"/>
      <c r="BF27" s="131"/>
    </row>
    <row r="28" spans="1:58" s="145" customFormat="1" ht="13.5" customHeight="1">
      <c r="A28" s="302" t="s">
        <v>7</v>
      </c>
      <c r="B28" s="305"/>
      <c r="C28" s="305"/>
      <c r="D28" s="306">
        <f>IF(OR($C28="",$U180=""),0,IF(V180&gt;U180, V180-U180, 24-U180+V180))</f>
        <v>0</v>
      </c>
      <c r="E28" s="494"/>
      <c r="F28" s="495"/>
      <c r="G28" s="496"/>
      <c r="H28" s="303" t="s">
        <v>7</v>
      </c>
      <c r="I28" s="305">
        <v>0.74999999999999944</v>
      </c>
      <c r="J28" s="305">
        <v>0.24999999999999989</v>
      </c>
      <c r="K28" s="306">
        <f>IF(OR($J28="",$U202=""),0,IF(V202&gt;U202, V202-U202, 24-U202+V202))</f>
        <v>12</v>
      </c>
      <c r="L28" s="485"/>
      <c r="M28" s="485"/>
      <c r="N28" s="304"/>
      <c r="O28" s="138"/>
      <c r="P28" s="138"/>
      <c r="Q28" s="139"/>
      <c r="U28" s="145" t="s">
        <v>181</v>
      </c>
      <c r="AE28" s="148"/>
      <c r="AF28" s="148"/>
      <c r="AT28" s="149"/>
      <c r="AU28" s="149"/>
      <c r="AV28" s="131"/>
      <c r="AW28" s="131"/>
      <c r="AX28" s="131"/>
      <c r="AY28" s="131"/>
      <c r="AZ28" s="131"/>
      <c r="BA28" s="131"/>
      <c r="BB28" s="131"/>
      <c r="BD28" s="131"/>
      <c r="BE28" s="131"/>
      <c r="BF28" s="131"/>
    </row>
    <row r="29" spans="1:58" s="145" customFormat="1" ht="13.5" customHeight="1">
      <c r="A29" s="302" t="s">
        <v>8</v>
      </c>
      <c r="B29" s="305"/>
      <c r="C29" s="305"/>
      <c r="D29" s="306">
        <f>IF(OR($C29="",$U181=""),0,IF(V181&gt;U181, V181-U181, 24-U181+V181))</f>
        <v>0</v>
      </c>
      <c r="E29" s="327" t="s">
        <v>23</v>
      </c>
      <c r="F29" s="497">
        <f>IF(F30&gt;0,(52.14-F27),0)</f>
        <v>0</v>
      </c>
      <c r="G29" s="498"/>
      <c r="H29" s="303" t="s">
        <v>8</v>
      </c>
      <c r="I29" s="305">
        <v>0.74999999999999944</v>
      </c>
      <c r="J29" s="305">
        <v>0.24999999999999989</v>
      </c>
      <c r="K29" s="306">
        <f>IF(OR($J29="",$U203=""),0,IF(V203&gt;U203, V203-U203, 24-U203+V203))</f>
        <v>12</v>
      </c>
      <c r="L29" s="485" t="s">
        <v>23</v>
      </c>
      <c r="M29" s="485"/>
      <c r="N29" s="309">
        <f>IF(N30&gt;0,(52.14-N27),0)</f>
        <v>52.14</v>
      </c>
      <c r="O29" s="138"/>
      <c r="P29" s="138"/>
      <c r="Q29" s="139"/>
      <c r="AC29" s="130"/>
      <c r="AE29" s="148"/>
      <c r="AF29" s="148"/>
      <c r="AT29" s="149"/>
      <c r="AU29" s="149"/>
      <c r="AV29" s="131"/>
      <c r="AW29" s="131"/>
      <c r="AX29" s="131"/>
      <c r="AY29" s="131"/>
      <c r="AZ29" s="131"/>
      <c r="BA29" s="131"/>
      <c r="BB29" s="131"/>
      <c r="BD29" s="131"/>
      <c r="BE29" s="131"/>
      <c r="BF29" s="131"/>
    </row>
    <row r="30" spans="1:58" s="145" customFormat="1" ht="13.5" customHeight="1">
      <c r="A30" s="302" t="s">
        <v>9</v>
      </c>
      <c r="B30" s="305"/>
      <c r="C30" s="305"/>
      <c r="D30" s="306">
        <f>IF(OR($C30="",$U182=""),0,IF(V182&gt;U182, V182-U182, 24-U182+V182))</f>
        <v>0</v>
      </c>
      <c r="E30" s="302" t="s">
        <v>22</v>
      </c>
      <c r="F30" s="497">
        <f>SUM(D26:D32)</f>
        <v>0</v>
      </c>
      <c r="G30" s="498"/>
      <c r="H30" s="303" t="s">
        <v>9</v>
      </c>
      <c r="I30" s="305">
        <v>0.74999999999999944</v>
      </c>
      <c r="J30" s="305">
        <v>0.24999999999999989</v>
      </c>
      <c r="K30" s="306">
        <f>IF(OR($J30="",$U204=""),0,IF(V204&gt;U204, V204-U204, 24-U204+V204))</f>
        <v>12</v>
      </c>
      <c r="L30" s="485" t="s">
        <v>22</v>
      </c>
      <c r="M30" s="485"/>
      <c r="N30" s="310">
        <f>SUM(K26:K32)</f>
        <v>84</v>
      </c>
      <c r="O30" s="138"/>
      <c r="P30" s="138"/>
      <c r="Q30" s="139"/>
      <c r="AE30" s="148"/>
      <c r="AF30" s="148"/>
      <c r="AT30" s="149"/>
      <c r="AU30" s="149"/>
      <c r="AV30" s="131"/>
      <c r="AW30" s="131"/>
      <c r="AX30" s="131"/>
      <c r="AY30" s="131"/>
      <c r="AZ30" s="131"/>
      <c r="BA30" s="131"/>
      <c r="BB30" s="131"/>
      <c r="BD30" s="131"/>
      <c r="BE30" s="131"/>
      <c r="BF30" s="131"/>
    </row>
    <row r="31" spans="1:58" s="145" customFormat="1" ht="13.5" customHeight="1">
      <c r="A31" s="302" t="s">
        <v>10</v>
      </c>
      <c r="B31" s="305"/>
      <c r="C31" s="305"/>
      <c r="D31" s="306">
        <f>IF(OR($C31="",$U184=""),0,IF(V184&gt;U184, V184-U184, 24-U184+V184))</f>
        <v>0</v>
      </c>
      <c r="E31" s="302" t="s">
        <v>39</v>
      </c>
      <c r="F31" s="497">
        <f>F30*F29</f>
        <v>0</v>
      </c>
      <c r="G31" s="498"/>
      <c r="H31" s="303" t="s">
        <v>10</v>
      </c>
      <c r="I31" s="305">
        <v>0.74999999999999944</v>
      </c>
      <c r="J31" s="305">
        <v>0.24999999999999989</v>
      </c>
      <c r="K31" s="306">
        <f>IF(OR($J31="",$U206=""),0,IF(V206&gt;U206, V206-U206, 24-U206+V206))</f>
        <v>12</v>
      </c>
      <c r="L31" s="485" t="s">
        <v>39</v>
      </c>
      <c r="M31" s="485"/>
      <c r="N31" s="310">
        <f>N30*N29</f>
        <v>4379.76</v>
      </c>
      <c r="O31" s="138"/>
      <c r="P31" s="138"/>
      <c r="Q31" s="139"/>
      <c r="AE31" s="148"/>
      <c r="AF31" s="148"/>
      <c r="AT31" s="149"/>
      <c r="AU31" s="149"/>
      <c r="AV31" s="131"/>
      <c r="AW31" s="131"/>
      <c r="AX31" s="131"/>
      <c r="AY31" s="131"/>
      <c r="AZ31" s="131"/>
      <c r="BA31" s="131"/>
      <c r="BB31" s="131"/>
      <c r="BD31" s="131"/>
      <c r="BE31" s="131"/>
      <c r="BF31" s="131"/>
    </row>
    <row r="32" spans="1:58" s="145" customFormat="1" ht="13.5" customHeight="1">
      <c r="A32" s="302" t="s">
        <v>11</v>
      </c>
      <c r="B32" s="305"/>
      <c r="C32" s="305"/>
      <c r="D32" s="306">
        <f>IF(OR($C32="",$U185=""),0,IF(V185&gt;U185, V185-U185, 24-U185+V185))</f>
        <v>0</v>
      </c>
      <c r="E32" s="499"/>
      <c r="F32" s="500"/>
      <c r="G32" s="501"/>
      <c r="H32" s="303" t="s">
        <v>11</v>
      </c>
      <c r="I32" s="305">
        <v>0.74999999999999944</v>
      </c>
      <c r="J32" s="305">
        <v>0.24999999999999989</v>
      </c>
      <c r="K32" s="306">
        <f>IF(OR($J32="",$U207=""),0,IF(V207&gt;U207, V207-U207, 24-U207+V207))</f>
        <v>12</v>
      </c>
      <c r="L32" s="492"/>
      <c r="M32" s="493"/>
      <c r="N32" s="311"/>
      <c r="O32" s="138"/>
      <c r="P32" s="138"/>
      <c r="Q32" s="139"/>
      <c r="AE32" s="148"/>
      <c r="AF32" s="148"/>
      <c r="AT32" s="149"/>
      <c r="AU32" s="149"/>
      <c r="AV32" s="131"/>
      <c r="AW32" s="131"/>
      <c r="AX32" s="131"/>
      <c r="AY32" s="131"/>
      <c r="AZ32" s="131"/>
      <c r="BA32" s="131"/>
      <c r="BB32" s="131"/>
      <c r="BD32" s="131"/>
      <c r="BE32" s="131"/>
      <c r="BF32" s="131"/>
    </row>
    <row r="33" spans="1:58" s="294" customFormat="1" ht="3.75" customHeight="1">
      <c r="A33" s="289"/>
      <c r="B33" s="357"/>
      <c r="C33" s="357"/>
      <c r="D33" s="290"/>
      <c r="E33" s="290"/>
      <c r="F33" s="290"/>
      <c r="G33" s="290"/>
      <c r="H33" s="291"/>
      <c r="I33" s="357"/>
      <c r="J33" s="357"/>
      <c r="K33" s="290"/>
      <c r="L33" s="358"/>
      <c r="M33" s="358"/>
      <c r="N33" s="359"/>
      <c r="O33" s="292"/>
      <c r="P33" s="292"/>
      <c r="Q33" s="293"/>
      <c r="AE33" s="295"/>
      <c r="AF33" s="295"/>
      <c r="AT33" s="296"/>
      <c r="AU33" s="296"/>
      <c r="AV33" s="297"/>
      <c r="AW33" s="297"/>
      <c r="AX33" s="297"/>
      <c r="AY33" s="297"/>
      <c r="AZ33" s="297"/>
      <c r="BA33" s="297"/>
      <c r="BB33" s="297"/>
      <c r="BD33" s="297"/>
      <c r="BE33" s="297"/>
      <c r="BF33" s="297"/>
    </row>
    <row r="34" spans="1:58" s="145" customFormat="1" ht="15" customHeight="1">
      <c r="A34" s="516" t="s">
        <v>174</v>
      </c>
      <c r="B34" s="517"/>
      <c r="C34" s="517"/>
      <c r="D34" s="517"/>
      <c r="E34" s="517"/>
      <c r="F34" s="517"/>
      <c r="G34" s="517"/>
      <c r="H34" s="517"/>
      <c r="I34" s="517"/>
      <c r="J34" s="517"/>
      <c r="K34" s="517"/>
      <c r="L34" s="517"/>
      <c r="M34" s="517"/>
      <c r="N34" s="518"/>
      <c r="O34" s="138"/>
      <c r="P34" s="138"/>
      <c r="Q34" s="139"/>
      <c r="R34" s="150"/>
      <c r="S34" s="150"/>
      <c r="Y34" s="148"/>
      <c r="Z34" s="148"/>
      <c r="AA34" s="148"/>
      <c r="AB34" s="148"/>
      <c r="AC34" s="148"/>
      <c r="AD34" s="148"/>
      <c r="AE34" s="148"/>
      <c r="AF34" s="148"/>
      <c r="AT34" s="149"/>
      <c r="AU34" s="149"/>
      <c r="AV34" s="131"/>
      <c r="AW34" s="131"/>
      <c r="AX34" s="131"/>
      <c r="AY34" s="131"/>
      <c r="AZ34" s="131"/>
      <c r="BA34" s="131"/>
      <c r="BB34" s="131"/>
      <c r="BD34" s="131"/>
      <c r="BE34" s="131"/>
      <c r="BF34" s="131"/>
    </row>
    <row r="35" spans="1:58" s="145" customFormat="1" ht="14.25" customHeight="1">
      <c r="A35" s="502" t="s">
        <v>33</v>
      </c>
      <c r="B35" s="503"/>
      <c r="C35" s="486" t="s">
        <v>46</v>
      </c>
      <c r="D35" s="487"/>
      <c r="E35" s="531" t="s">
        <v>37</v>
      </c>
      <c r="F35" s="532"/>
      <c r="G35" s="532"/>
      <c r="H35" s="533"/>
      <c r="I35" s="513" t="s">
        <v>103</v>
      </c>
      <c r="J35" s="514"/>
      <c r="K35" s="514"/>
      <c r="L35" s="515"/>
      <c r="M35" s="312" t="s">
        <v>25</v>
      </c>
      <c r="N35" s="112"/>
      <c r="O35" s="138"/>
      <c r="P35" s="138"/>
      <c r="Q35" s="139"/>
      <c r="R35" s="151">
        <f>R37/1000</f>
        <v>0.08</v>
      </c>
      <c r="S35" s="151">
        <f>S37/1000</f>
        <v>9.4999999999999998E-3</v>
      </c>
      <c r="T35" s="152">
        <f>R35-S35</f>
        <v>7.0500000000000007E-2</v>
      </c>
      <c r="U35" s="145">
        <f>T35*X37</f>
        <v>617.5461600000001</v>
      </c>
      <c r="V35" s="145">
        <f>U35*(1+AA37)</f>
        <v>698.52421188004257</v>
      </c>
      <c r="Y35" s="148"/>
      <c r="Z35" s="148"/>
      <c r="AA35" s="148"/>
      <c r="AB35" s="148"/>
      <c r="AC35" s="148"/>
      <c r="AD35" s="148"/>
      <c r="AE35" s="148"/>
      <c r="AF35" s="148"/>
      <c r="AG35" s="148">
        <f>V35</f>
        <v>698.52421188004257</v>
      </c>
      <c r="AH35" s="148"/>
      <c r="AL35" s="148"/>
      <c r="AM35" s="148"/>
      <c r="AN35" s="148"/>
      <c r="AO35" s="130"/>
      <c r="AP35" s="130"/>
      <c r="AQ35" s="130"/>
      <c r="AR35" s="130"/>
      <c r="AS35" s="130"/>
      <c r="AT35" s="149"/>
      <c r="AU35" s="149"/>
      <c r="AV35" s="131"/>
      <c r="AW35" s="131"/>
      <c r="AX35" s="131"/>
      <c r="AY35" s="131"/>
      <c r="AZ35" s="131"/>
      <c r="BA35" s="131"/>
      <c r="BB35" s="131"/>
      <c r="BD35" s="131"/>
      <c r="BE35" s="131"/>
      <c r="BF35" s="131"/>
    </row>
    <row r="36" spans="1:58" s="145" customFormat="1" ht="85.5" customHeight="1">
      <c r="A36" s="85" t="s">
        <v>32</v>
      </c>
      <c r="B36" s="85" t="s">
        <v>172</v>
      </c>
      <c r="C36" s="85" t="s">
        <v>300</v>
      </c>
      <c r="D36" s="86" t="s">
        <v>57</v>
      </c>
      <c r="E36" s="86" t="s">
        <v>296</v>
      </c>
      <c r="F36" s="87" t="s">
        <v>152</v>
      </c>
      <c r="G36" s="85" t="s">
        <v>309</v>
      </c>
      <c r="H36" s="85" t="s">
        <v>313</v>
      </c>
      <c r="I36" s="85" t="s">
        <v>106</v>
      </c>
      <c r="J36" s="85" t="s">
        <v>68</v>
      </c>
      <c r="K36" s="88" t="s">
        <v>310</v>
      </c>
      <c r="L36" s="88" t="s">
        <v>301</v>
      </c>
      <c r="M36" s="85" t="s">
        <v>263</v>
      </c>
      <c r="N36" s="85" t="s">
        <v>38</v>
      </c>
      <c r="O36" s="250" t="s">
        <v>268</v>
      </c>
      <c r="P36" s="250" t="s">
        <v>269</v>
      </c>
      <c r="Q36" s="250" t="s">
        <v>270</v>
      </c>
      <c r="R36" s="251" t="s">
        <v>271</v>
      </c>
      <c r="S36" s="251" t="s">
        <v>272</v>
      </c>
      <c r="T36" s="250" t="s">
        <v>273</v>
      </c>
      <c r="U36" s="250" t="s">
        <v>274</v>
      </c>
      <c r="V36" s="250" t="s">
        <v>275</v>
      </c>
      <c r="W36" s="250" t="s">
        <v>276</v>
      </c>
      <c r="X36" s="250" t="s">
        <v>277</v>
      </c>
      <c r="Y36" s="250" t="s">
        <v>278</v>
      </c>
      <c r="Z36" s="250" t="s">
        <v>279</v>
      </c>
      <c r="AA36" s="250" t="s">
        <v>280</v>
      </c>
      <c r="AB36" s="250" t="s">
        <v>281</v>
      </c>
      <c r="AC36" s="250" t="s">
        <v>282</v>
      </c>
      <c r="AD36" s="250" t="s">
        <v>283</v>
      </c>
      <c r="AE36" s="250" t="s">
        <v>284</v>
      </c>
      <c r="AF36" s="250" t="s">
        <v>285</v>
      </c>
      <c r="AG36" s="250" t="s">
        <v>286</v>
      </c>
      <c r="AH36" s="250" t="s">
        <v>287</v>
      </c>
      <c r="AI36" s="250" t="s">
        <v>288</v>
      </c>
      <c r="AJ36" s="250" t="s">
        <v>289</v>
      </c>
      <c r="AK36" s="252" t="s">
        <v>290</v>
      </c>
      <c r="AL36" s="252" t="s">
        <v>291</v>
      </c>
      <c r="AM36" s="253" t="s">
        <v>292</v>
      </c>
      <c r="AN36" s="252" t="s">
        <v>293</v>
      </c>
      <c r="AO36" s="252" t="s">
        <v>294</v>
      </c>
      <c r="AP36" s="252" t="s">
        <v>295</v>
      </c>
      <c r="AR36" s="154"/>
      <c r="AS36" s="127"/>
      <c r="AT36" s="127"/>
      <c r="AU36" s="127"/>
      <c r="AV36" s="127"/>
      <c r="AW36" s="128"/>
      <c r="AX36" s="128"/>
      <c r="AZ36" s="131"/>
      <c r="BA36" s="131"/>
      <c r="BB36" s="131"/>
      <c r="BD36" s="131"/>
      <c r="BE36" s="131"/>
      <c r="BF36" s="131"/>
    </row>
    <row r="37" spans="1:58" s="145" customFormat="1" ht="17.399999999999999" customHeight="1" thickBot="1">
      <c r="A37" s="7" t="s">
        <v>61</v>
      </c>
      <c r="B37" s="7">
        <v>1</v>
      </c>
      <c r="C37" s="7">
        <v>80</v>
      </c>
      <c r="D37" s="6" t="s">
        <v>165</v>
      </c>
      <c r="E37" s="6" t="s">
        <v>297</v>
      </c>
      <c r="F37" s="5" t="s">
        <v>261</v>
      </c>
      <c r="G37" s="89" t="s">
        <v>236</v>
      </c>
      <c r="H37" s="4">
        <v>41394</v>
      </c>
      <c r="I37" s="89" t="s">
        <v>158</v>
      </c>
      <c r="J37" s="3">
        <v>35000</v>
      </c>
      <c r="K37" s="7">
        <v>1</v>
      </c>
      <c r="L37" s="7">
        <v>9.5</v>
      </c>
      <c r="M37" s="2">
        <v>15</v>
      </c>
      <c r="N37" s="2">
        <v>7.5</v>
      </c>
      <c r="O37" s="126">
        <f>IF(AND(A37="",B37="",C37="",D37="",H37="",G37="",I37="",J37="",K37="",L37="",M37=""),"",IF(OR(A37="",B37="",C37="",D37="",H37="",G37="",I37="",J37="",K37="",L37="",M37=""),"Incomplete",IF(AJ37&lt;1,"DNQ",IF(H37&lt;&gt;"",ROUND(MIN((AE37+AF37)*$G$166,$G$167*$M37),3)))))</f>
        <v>7.5</v>
      </c>
      <c r="P37" s="155" t="e">
        <f t="shared" ref="P37:P55" si="2">IF(AND(A37="",B37="",C37="",D37="",H37="",G37="",I37="",J37="",K37="",L37="",M37=""),"",IF(AND(M$35="Yes",AG37&gt;0,AJ$57&gt;=1,AJ37&lt;1,ISNUMBER(AH37)),ROUND(MIN((AE37+AF37)*$G$166,$G$167*$M37),3),IF(AJ37&gt;=1,ROUND(MIN((AE37+AF37)*$G$166,$G$167*$M37),3),"DNQ")))</f>
        <v>#DIV/0!</v>
      </c>
      <c r="Q37" s="156">
        <f>AJ37</f>
        <v>5.8210322110055071</v>
      </c>
      <c r="R37" s="157">
        <f t="shared" ref="R37:R55" si="3">IF(C37="","",B37*C37)</f>
        <v>80</v>
      </c>
      <c r="S37" s="157">
        <f>IF(L37="","",K37*L37)</f>
        <v>9.5</v>
      </c>
      <c r="T37" s="158">
        <f t="shared" ref="T37:T55" si="4">IF(OR(I37="Int-Non",I37="Int-AC"),VLOOKUP(G37,$F$170:$G$180,2),IF(I37="Ext",VLOOKUP(G37,$F$170:$H$180,3),0))</f>
        <v>1.3096918203155887E-4</v>
      </c>
      <c r="U37" s="158">
        <f t="shared" ref="U37:U55" si="5">IF(X37=0,"",IF(X37&lt;&gt;"",ROUND(J37/X37,0),""))</f>
        <v>4</v>
      </c>
      <c r="V37" s="158">
        <f t="shared" ref="V37:V55" si="6">IF(OR(A37="",B37="",C37="",D37="",H37="",G37="",I37="",J37="",K37="",L37="",M37=""),"",IF(D37="A",$R$150*$F$20,IF(D37="B",$R$172*$N$20,IF(D37="C",$R$194*$F$29,IF(D37="D",$R$216*$N$29)))))</f>
        <v>2085.6</v>
      </c>
      <c r="W37" s="158">
        <f t="shared" ref="W37:W55" si="7">IF(OR(A37="",B37="",C37="",D37="",H37="",G37="",I37="",J37="",K37="",L37="",M37=""),"",IF(D37="A",$S$150*$F$20,IF(D37="B",$S$172*$N$20,IF(D37="C",$S$194*$F$29,IF(D37="D",$S$216*$N$29)))))</f>
        <v>6673.92</v>
      </c>
      <c r="X37" s="158">
        <f t="shared" ref="X37:X55" si="8">IF(OR(A37="",B37="",C37="",D37="",H37="",G37="",I37="",J37="",K37="",L37="",M37=""),"",IF(D37="A",$F$22,IF(D37="B",$N$22,IF(D37="C",$F$31,IF(D37="D",$N$31)))))</f>
        <v>8759.52</v>
      </c>
      <c r="Y37" s="158">
        <f>V37+W37</f>
        <v>8759.52</v>
      </c>
      <c r="Z37" s="159">
        <f t="shared" ref="Z37:Z55" si="9">IF(OR(I37="Int-Non",I37="Int-AC"),VLOOKUP(G37,$F$170:$I$180,4),IF(I37="Ext",VLOOKUP(G37,$F$170:$J$180,5),0))</f>
        <v>2.1193729951743298E-4</v>
      </c>
      <c r="AA37" s="160">
        <f t="shared" ref="AA37:AA55" si="10">IF(OR(I37="Int-Non",I37="Ext"),0,IF(I37="Int-AC",VLOOKUP(G37,$F$170:$K$180,6),0))</f>
        <v>0.131128743283</v>
      </c>
      <c r="AB37" s="161">
        <f t="shared" ref="AB37:AB55" si="11">IF(OR(A37="",B37="",C37="",D37="",H37="",G37="",I37="",J37="",K37="",L37="",M37=""),"",IF(M37=0,"",Z37*AG37))</f>
        <v>0.1480433351133994</v>
      </c>
      <c r="AC37" s="162">
        <f>IF(U37="","",IF($U37&gt;30,30,$U37))</f>
        <v>4</v>
      </c>
      <c r="AD37" s="163">
        <f t="shared" ref="AD37:AD55" si="12">IF(OR(A37="",B37="",C37="",D37="",H37="",G37="",I37="",J37="",K37="",L37="",M37=""),"",T37*AG37)</f>
        <v>9.1485144659168488E-2</v>
      </c>
      <c r="AE37" s="164">
        <f t="shared" ref="AE37:AE55" si="13">IF(OR(A37="",B37="",C37="",D37="",H37="",G37="",I37="",J37="",K37="",L37="",M37=""),"",((R37/1000*V37)-(S37/1000*V37))*(1+AA37))</f>
        <v>166.31528854286722</v>
      </c>
      <c r="AF37" s="164">
        <f t="shared" ref="AF37:AF55" si="14">IF(OR(A37="",B37="",C37="",D37="",H37="",G37="",I37="",J37="",K37="",L37="",M37=""),"", ((R37/1000*W37)-(S37/1000*W37))*(1+AA37))</f>
        <v>532.20892333717518</v>
      </c>
      <c r="AG37" s="165">
        <f t="shared" ref="AG37:AG55" si="15">IF(OR(A37="",B37="",C37="",D37="",H37="",G37="",I37="",J37="",K37="",L37="",M37=""),"",((R37/1000*X37)-(S37/1000*X37))*(1+AA37))</f>
        <v>698.52421188004257</v>
      </c>
      <c r="AH37" s="182">
        <f t="array" ref="AH37">IF($AG37&gt;0,IF(OR(I37="Int-AC",I37="Int-Non"),NPV($AF$165,$AD37*(1+$AF$166)*(1+$AF$168)*$AH$133:INDEX($AH$133:$AH$162,MATCH($AC37,$AG$133:$AG$162,0)))+NPV($AF$165,AG37*(1+$AF$167)*$AI$133:INDEX($AI$133:$AI$162,MATCH($AC37,$AG$133:$AG$162,0))),IF(I37="Ext",NPV($AF$165,$AD37*(1+$AF$166)*(1+$AF$168)*$AH$133:INDEX($AH$133:$AH$162,MATCH($AC37,$AG$133:$AG$162,0)))+NPV($AF$165,AG37*(1+$AF$167)*$AL$133:INDEX($AL$133:$AL$162,MATCH($AC37,$AG$133:$AG$162,0))),"")))</f>
        <v>87.315483165082611</v>
      </c>
      <c r="AI37" s="166">
        <f t="shared" ref="AI37:AI55" si="16">M37*$G$168</f>
        <v>15</v>
      </c>
      <c r="AJ37" s="165">
        <f>IF(AD37="","",AH37/AI37)</f>
        <v>5.8210322110055071</v>
      </c>
      <c r="AK37" s="330">
        <f t="shared" ref="AK37:AK55" si="17">IF(D37="A",$F$22,IF(D37="B",$N$22,IF(D37="C",$F$31,IF(D37="D",$N$31,0))))</f>
        <v>8759.52</v>
      </c>
      <c r="AL37" s="167">
        <f>IF(OR(N37="DNQ",N37="Incomplete",N37=""),0,R37/1000*(V37+W37)*(1+AA37))</f>
        <v>792.65158794898434</v>
      </c>
      <c r="AM37" s="168">
        <f>IF(OR(N37="DNQ",N37="Incomplete",N37=""),0,(S37/1000*X37)*(1+AA37))</f>
        <v>94.127376068941885</v>
      </c>
      <c r="AN37" s="160">
        <f>IF(AL37="","",AL37-AM37)</f>
        <v>698.52421188004246</v>
      </c>
      <c r="AO37" s="169">
        <f>IF(AL37=0,0,(R37-S37)/1000)</f>
        <v>7.0499999999999993E-2</v>
      </c>
      <c r="AP37" s="169">
        <f>IF(OR(N37="Incomplete",N37="DNQ",N37=""),0,M37)</f>
        <v>15</v>
      </c>
      <c r="AZ37" s="131"/>
      <c r="BA37" s="131"/>
      <c r="BB37" s="131"/>
      <c r="BD37" s="131"/>
      <c r="BE37" s="131"/>
      <c r="BF37" s="131"/>
    </row>
    <row r="38" spans="1:58" s="145" customFormat="1" ht="17.25" customHeight="1" thickTop="1">
      <c r="A38" s="14"/>
      <c r="B38" s="13"/>
      <c r="C38" s="12"/>
      <c r="D38" s="286"/>
      <c r="E38" s="286"/>
      <c r="F38" s="329"/>
      <c r="G38" s="1"/>
      <c r="H38" s="76"/>
      <c r="I38" s="76"/>
      <c r="J38" s="75"/>
      <c r="K38" s="11"/>
      <c r="L38" s="10"/>
      <c r="M38" s="9"/>
      <c r="N38" s="113" t="str">
        <f t="shared" ref="N38:N55" si="18">IF(AND(A38="",B38="",C38="",D38="",F38="",G38="",H38="",G38="",I38="",J38="",K38="",L38="",M38=""),"",IF(OR(A38="",B38="",C38="",D38="",F38="",G38="",H38="",G38="",I38="",J38="",K38="",L38="",M38=""),"Incomplete",IF(AK38=0,"No Hours?",IF(M$35="Yes",P38,IF(AJ38&lt;1,"DNQ",IF(H38&lt;&gt;"",O38))))))</f>
        <v/>
      </c>
      <c r="O38" s="170" t="str">
        <f>IF(AND(A38="",B38="",C38="",D38="",H38="",G38="",I38="",J38="",K38="",L38="",M38=""),"",IF(OR(A38="",B38="",C38="",D38="",H38="",G38="",I38="",J38="",K38="",L38="",M38=""),"Incomplete",IF(AJ38&lt;1,"DNQ",IF(H38&lt;&gt;"",ROUND(MIN((AE38+AF38)*$G$166,$G$167*$M38),2)))))</f>
        <v/>
      </c>
      <c r="P38" s="171" t="str">
        <f t="shared" si="2"/>
        <v/>
      </c>
      <c r="Q38" s="172" t="str">
        <f>AJ38</f>
        <v/>
      </c>
      <c r="R38" s="173" t="str">
        <f t="shared" si="3"/>
        <v/>
      </c>
      <c r="S38" s="173" t="str">
        <f>IF(L38="","",K38*L38)</f>
        <v/>
      </c>
      <c r="T38" s="174">
        <f t="shared" si="4"/>
        <v>0</v>
      </c>
      <c r="U38" s="174" t="str">
        <f t="shared" si="5"/>
        <v/>
      </c>
      <c r="V38" s="174" t="str">
        <f t="shared" si="6"/>
        <v/>
      </c>
      <c r="W38" s="174" t="str">
        <f t="shared" si="7"/>
        <v/>
      </c>
      <c r="X38" s="174" t="str">
        <f t="shared" si="8"/>
        <v/>
      </c>
      <c r="Y38" s="174" t="e">
        <f>V38+W38</f>
        <v>#VALUE!</v>
      </c>
      <c r="Z38" s="175">
        <f t="shared" si="9"/>
        <v>0</v>
      </c>
      <c r="AA38" s="176">
        <f t="shared" si="10"/>
        <v>0</v>
      </c>
      <c r="AB38" s="177" t="str">
        <f t="shared" si="11"/>
        <v/>
      </c>
      <c r="AC38" s="178" t="str">
        <f>IF(U38="","",IF($U38&gt;30,30,$U38))</f>
        <v/>
      </c>
      <c r="AD38" s="179" t="str">
        <f t="shared" si="12"/>
        <v/>
      </c>
      <c r="AE38" s="180" t="str">
        <f t="shared" si="13"/>
        <v/>
      </c>
      <c r="AF38" s="180" t="str">
        <f t="shared" si="14"/>
        <v/>
      </c>
      <c r="AG38" s="181" t="str">
        <f t="shared" si="15"/>
        <v/>
      </c>
      <c r="AH38" s="182" t="str">
        <f t="array" ref="AH38">IF($AG38&gt;0,IF(OR(I38="Int-AC",I38="Int-Non"),NPV($AF$165,$AD38*(1+$AF$166)*(1+$AF$168)*$AH$133:INDEX($AH$133:$AH$162,MATCH($AC38,$AG$133:$AG$162,0)))+NPV($AF$165,AG38*(1+$AF$167)*$AI$133:INDEX($AI$133:$AI$162,MATCH($AC38,$AG$133:$AG$162,0))),IF(I38="Ext",NPV($AF$165,$AD38*(1+$AF$166)*(1+$AF$168)*$AH$133:INDEX($AH$133:$AH$162,MATCH($AC38,$AG$133:$AG$162,0)))+NPV($AF$165,AG38*(1+$AF$167)*$AL$133:INDEX($AL$133:$AL$162,MATCH($AC38,$AG$133:$AG$162,0))),"")))</f>
        <v/>
      </c>
      <c r="AI38" s="183">
        <f t="shared" si="16"/>
        <v>0</v>
      </c>
      <c r="AJ38" s="184" t="str">
        <f>IF(AD38="","",AH38/AI38)</f>
        <v/>
      </c>
      <c r="AK38" s="149">
        <f t="shared" si="17"/>
        <v>0</v>
      </c>
      <c r="AL38" s="177">
        <f>IF(OR(N38="DNQ",N38="Incomplete",N38=""),0,R38/1000*(V38+W38)*(1+AA38))</f>
        <v>0</v>
      </c>
      <c r="AM38" s="176">
        <f>IF(OR(N38="DNQ",N38="Incomplete",N38=""),0,(S38/1000*X38)*(1+AA38))</f>
        <v>0</v>
      </c>
      <c r="AN38" s="176">
        <f t="shared" ref="AN38:AN55" si="19">IF(AL38="","",AL38-AM38)</f>
        <v>0</v>
      </c>
      <c r="AO38" s="186">
        <f>IF(AL38=0,0,(R38-S38)/1000)</f>
        <v>0</v>
      </c>
      <c r="AP38" s="186">
        <f>IF(OR(N38="Incomplete",N38="DNQ",N38=""),0,M38)</f>
        <v>0</v>
      </c>
      <c r="AR38" s="130"/>
      <c r="AS38" s="130"/>
      <c r="AT38" s="131"/>
      <c r="AU38" s="131"/>
      <c r="AV38" s="131"/>
      <c r="AW38" s="131"/>
      <c r="AX38" s="131"/>
      <c r="AZ38" s="131"/>
      <c r="BA38" s="131"/>
      <c r="BB38" s="131"/>
      <c r="BD38" s="131"/>
      <c r="BE38" s="131"/>
      <c r="BF38" s="131"/>
    </row>
    <row r="39" spans="1:58" s="145" customFormat="1" ht="17.399999999999999" customHeight="1">
      <c r="A39" s="14"/>
      <c r="B39" s="13"/>
      <c r="C39" s="12"/>
      <c r="D39" s="342"/>
      <c r="E39" s="342"/>
      <c r="F39" s="343"/>
      <c r="G39" s="1"/>
      <c r="H39" s="76"/>
      <c r="I39" s="76"/>
      <c r="J39" s="75"/>
      <c r="K39" s="11"/>
      <c r="L39" s="10"/>
      <c r="M39" s="9"/>
      <c r="N39" s="113" t="str">
        <f t="shared" si="18"/>
        <v/>
      </c>
      <c r="O39" s="170" t="str">
        <f>IF(AND(A39="",B39="",C39="",D39="",H39="",G39="",I39="",J39="",K39="",L39="",M39=""),"",IF(OR(A39="",B39="",C39="",D39="",H39="",G39="",I39="",J39="",K39="",L39="",M39=""),"Incomplete",IF(AJ39&lt;1,"DNQ",IF(H39&lt;&gt;"",ROUND(MIN((AE39+AF39)*$G$166,$G$167*$M39),2)))))</f>
        <v/>
      </c>
      <c r="P39" s="171" t="str">
        <f t="shared" si="2"/>
        <v/>
      </c>
      <c r="Q39" s="172" t="str">
        <f>AJ39</f>
        <v/>
      </c>
      <c r="R39" s="173" t="str">
        <f t="shared" si="3"/>
        <v/>
      </c>
      <c r="S39" s="173" t="str">
        <f>IF(L39="","",K39*L39)</f>
        <v/>
      </c>
      <c r="T39" s="174">
        <f t="shared" si="4"/>
        <v>0</v>
      </c>
      <c r="U39" s="174" t="str">
        <f t="shared" si="5"/>
        <v/>
      </c>
      <c r="V39" s="174" t="str">
        <f t="shared" si="6"/>
        <v/>
      </c>
      <c r="W39" s="174" t="str">
        <f t="shared" si="7"/>
        <v/>
      </c>
      <c r="X39" s="174" t="str">
        <f t="shared" si="8"/>
        <v/>
      </c>
      <c r="Y39" s="174" t="e">
        <f>V39+W39</f>
        <v>#VALUE!</v>
      </c>
      <c r="Z39" s="175">
        <f t="shared" si="9"/>
        <v>0</v>
      </c>
      <c r="AA39" s="176">
        <f t="shared" si="10"/>
        <v>0</v>
      </c>
      <c r="AB39" s="177" t="str">
        <f t="shared" si="11"/>
        <v/>
      </c>
      <c r="AC39" s="178" t="str">
        <f>IF(U39="","",IF($U39&gt;30,30,$U39))</f>
        <v/>
      </c>
      <c r="AD39" s="179" t="str">
        <f t="shared" si="12"/>
        <v/>
      </c>
      <c r="AE39" s="180" t="str">
        <f t="shared" si="13"/>
        <v/>
      </c>
      <c r="AF39" s="180" t="str">
        <f t="shared" si="14"/>
        <v/>
      </c>
      <c r="AG39" s="181" t="str">
        <f t="shared" si="15"/>
        <v/>
      </c>
      <c r="AH39" s="182" t="str">
        <f t="array" ref="AH39">IF($AG39&gt;0,IF(OR(I39="Int-AC",I39="Int-Non"),NPV($AF$165,$AD39*(1+$AF$166)*(1+$AF$168)*$AH$133:INDEX($AH$133:$AH$162,MATCH($AC39,$AG$133:$AG$162,0)))+NPV($AF$165,AG39*(1+$AF$167)*$AI$133:INDEX($AI$133:$AI$162,MATCH($AC39,$AG$133:$AG$162,0))),IF(I39="Ext",NPV($AF$165,$AD39*(1+$AF$166)*(1+$AF$168)*$AH$133:INDEX($AH$133:$AH$162,MATCH($AC39,$AG$133:$AG$162,0)))+NPV($AF$165,AG39*(1+$AF$167)*$AL$133:INDEX($AL$133:$AL$162,MATCH($AC39,$AG$133:$AG$162,0))),"")))</f>
        <v/>
      </c>
      <c r="AI39" s="183">
        <f t="shared" si="16"/>
        <v>0</v>
      </c>
      <c r="AJ39" s="184" t="str">
        <f>IF(AD39="","",AH39/AI39)</f>
        <v/>
      </c>
      <c r="AK39" s="149">
        <f t="shared" si="17"/>
        <v>0</v>
      </c>
      <c r="AL39" s="177">
        <f t="shared" ref="AL39:AL55" si="20">IF(OR(N39="DNQ",N39="Incomplete",N39=""),0,R39/1000*(V39+W39)*(1+AA39))</f>
        <v>0</v>
      </c>
      <c r="AM39" s="176">
        <f t="shared" ref="AM39:AM55" si="21">IF(OR(N39="DNQ",N39="Incomplete",N39=""),0,(S39/1000*X39)*(1+AA39))</f>
        <v>0</v>
      </c>
      <c r="AN39" s="176">
        <f t="shared" si="19"/>
        <v>0</v>
      </c>
      <c r="AO39" s="186">
        <f t="shared" ref="AO39:AO55" si="22">IF(AL39=0,0,(R39-S39)/1000)</f>
        <v>0</v>
      </c>
      <c r="AP39" s="186">
        <f t="shared" ref="AP39:AP55" si="23">IF(OR(N39="Incomplete",N39="DNQ",N39=""),0,M39)</f>
        <v>0</v>
      </c>
      <c r="AR39" s="130"/>
      <c r="AS39" s="130"/>
      <c r="AT39" s="131"/>
      <c r="AU39" s="131"/>
      <c r="AV39" s="131"/>
      <c r="AX39" s="131"/>
      <c r="AZ39" s="131"/>
      <c r="BA39" s="131"/>
      <c r="BB39" s="131"/>
      <c r="BD39" s="131"/>
      <c r="BE39" s="131"/>
      <c r="BF39" s="131"/>
    </row>
    <row r="40" spans="1:58" s="145" customFormat="1" ht="17.399999999999999" customHeight="1">
      <c r="A40" s="14"/>
      <c r="B40" s="13"/>
      <c r="C40" s="12"/>
      <c r="D40" s="342"/>
      <c r="E40" s="342"/>
      <c r="F40" s="343"/>
      <c r="G40" s="1"/>
      <c r="H40" s="76"/>
      <c r="I40" s="76"/>
      <c r="J40" s="75"/>
      <c r="K40" s="11"/>
      <c r="L40" s="10"/>
      <c r="M40" s="9"/>
      <c r="N40" s="113" t="str">
        <f t="shared" si="18"/>
        <v/>
      </c>
      <c r="O40" s="170" t="str">
        <f t="shared" ref="O40:O55" si="24">IF(AND(A40="",B40="",C40="",D40="",H40="",G40="",I40="",J40="",K40="",L40="",M40=""),"",IF(OR(A40="",B40="",C40="",D40="",H40="",G40="",I40="",J40="",K40="",L40="",M40=""),"Incomplete",IF(AJ40&lt;1,"DNQ",IF(H40&lt;&gt;"",ROUND(MIN((AE40+AF40)*$G$166,$G$167*$M40),3)))))</f>
        <v/>
      </c>
      <c r="P40" s="171" t="str">
        <f t="shared" si="2"/>
        <v/>
      </c>
      <c r="Q40" s="172" t="str">
        <f t="shared" ref="Q40:Q55" si="25">AJ40</f>
        <v/>
      </c>
      <c r="R40" s="173" t="str">
        <f t="shared" si="3"/>
        <v/>
      </c>
      <c r="S40" s="173" t="str">
        <f t="shared" ref="S40:S55" si="26">IF(L40="","",K40*L40)</f>
        <v/>
      </c>
      <c r="T40" s="174">
        <f t="shared" si="4"/>
        <v>0</v>
      </c>
      <c r="U40" s="174" t="str">
        <f t="shared" si="5"/>
        <v/>
      </c>
      <c r="V40" s="174" t="str">
        <f t="shared" si="6"/>
        <v/>
      </c>
      <c r="W40" s="174" t="str">
        <f t="shared" si="7"/>
        <v/>
      </c>
      <c r="X40" s="174" t="str">
        <f t="shared" si="8"/>
        <v/>
      </c>
      <c r="Y40" s="174" t="e">
        <f t="shared" ref="Y40:Y55" si="27">V40+W40</f>
        <v>#VALUE!</v>
      </c>
      <c r="Z40" s="175">
        <f t="shared" si="9"/>
        <v>0</v>
      </c>
      <c r="AA40" s="176">
        <f t="shared" si="10"/>
        <v>0</v>
      </c>
      <c r="AB40" s="177" t="str">
        <f t="shared" si="11"/>
        <v/>
      </c>
      <c r="AC40" s="178" t="str">
        <f t="shared" ref="AC40:AC55" si="28">IF(U40="","",IF($U40&gt;30,30,$U40))</f>
        <v/>
      </c>
      <c r="AD40" s="179" t="str">
        <f t="shared" si="12"/>
        <v/>
      </c>
      <c r="AE40" s="180" t="str">
        <f t="shared" si="13"/>
        <v/>
      </c>
      <c r="AF40" s="180" t="str">
        <f t="shared" si="14"/>
        <v/>
      </c>
      <c r="AG40" s="181" t="str">
        <f t="shared" si="15"/>
        <v/>
      </c>
      <c r="AH40" s="182" t="str">
        <f t="array" ref="AH40">IF($AG40&gt;0,IF(OR(I40="Int-AC",I40="Int-Non"),NPV($AF$165,$AD40*(1+$AF$166)*(1+$AF$168)*$AH$133:INDEX($AH$133:$AH$162,MATCH($AC40,$AG$133:$AG$162,0)))+NPV($AF$165,AG40*(1+$AF$167)*$AI$133:INDEX($AI$133:$AI$162,MATCH($AC40,$AG$133:$AG$162,0))),IF(I40="Ext",NPV($AF$165,$AD40*(1+$AF$166)*(1+$AF$168)*$AH$133:INDEX($AH$133:$AH$162,MATCH($AC40,$AG$133:$AG$162,0)))+NPV($AF$165,AG40*(1+$AF$167)*$AL$133:INDEX($AL$133:$AL$162,MATCH($AC40,$AG$133:$AG$162,0))),"")))</f>
        <v/>
      </c>
      <c r="AI40" s="183">
        <f t="shared" si="16"/>
        <v>0</v>
      </c>
      <c r="AJ40" s="184" t="str">
        <f t="shared" ref="AJ40:AJ55" si="29">IF(AD40="","",AH40/AI40)</f>
        <v/>
      </c>
      <c r="AK40" s="149">
        <f t="shared" si="17"/>
        <v>0</v>
      </c>
      <c r="AL40" s="177">
        <f t="shared" si="20"/>
        <v>0</v>
      </c>
      <c r="AM40" s="176">
        <f t="shared" si="21"/>
        <v>0</v>
      </c>
      <c r="AN40" s="176">
        <f t="shared" si="19"/>
        <v>0</v>
      </c>
      <c r="AO40" s="186">
        <f t="shared" si="22"/>
        <v>0</v>
      </c>
      <c r="AP40" s="186">
        <f t="shared" si="23"/>
        <v>0</v>
      </c>
      <c r="AR40" s="130"/>
      <c r="AS40" s="130"/>
      <c r="AT40" s="131"/>
      <c r="AU40" s="131"/>
      <c r="AV40" s="131"/>
      <c r="AX40" s="131"/>
      <c r="AZ40" s="131"/>
      <c r="BA40" s="131"/>
      <c r="BB40" s="131"/>
      <c r="BD40" s="131"/>
      <c r="BE40" s="131"/>
      <c r="BF40" s="131"/>
    </row>
    <row r="41" spans="1:58" s="145" customFormat="1" ht="17.399999999999999" customHeight="1">
      <c r="A41" s="14"/>
      <c r="B41" s="13"/>
      <c r="C41" s="12"/>
      <c r="D41" s="342"/>
      <c r="E41" s="342"/>
      <c r="F41" s="343"/>
      <c r="G41" s="1"/>
      <c r="H41" s="76"/>
      <c r="I41" s="76"/>
      <c r="J41" s="75"/>
      <c r="K41" s="11"/>
      <c r="L41" s="10"/>
      <c r="M41" s="9"/>
      <c r="N41" s="113" t="str">
        <f t="shared" si="18"/>
        <v/>
      </c>
      <c r="O41" s="170" t="str">
        <f t="shared" si="24"/>
        <v/>
      </c>
      <c r="P41" s="171" t="str">
        <f t="shared" si="2"/>
        <v/>
      </c>
      <c r="Q41" s="172" t="str">
        <f t="shared" si="25"/>
        <v/>
      </c>
      <c r="R41" s="173" t="str">
        <f t="shared" si="3"/>
        <v/>
      </c>
      <c r="S41" s="173" t="str">
        <f t="shared" si="26"/>
        <v/>
      </c>
      <c r="T41" s="174">
        <f t="shared" si="4"/>
        <v>0</v>
      </c>
      <c r="U41" s="174" t="str">
        <f t="shared" si="5"/>
        <v/>
      </c>
      <c r="V41" s="174" t="str">
        <f t="shared" si="6"/>
        <v/>
      </c>
      <c r="W41" s="174" t="str">
        <f t="shared" si="7"/>
        <v/>
      </c>
      <c r="X41" s="174" t="str">
        <f t="shared" si="8"/>
        <v/>
      </c>
      <c r="Y41" s="174" t="e">
        <f t="shared" si="27"/>
        <v>#VALUE!</v>
      </c>
      <c r="Z41" s="175">
        <f t="shared" si="9"/>
        <v>0</v>
      </c>
      <c r="AA41" s="176">
        <f t="shared" si="10"/>
        <v>0</v>
      </c>
      <c r="AB41" s="177" t="str">
        <f t="shared" si="11"/>
        <v/>
      </c>
      <c r="AC41" s="178" t="str">
        <f t="shared" si="28"/>
        <v/>
      </c>
      <c r="AD41" s="179" t="str">
        <f t="shared" si="12"/>
        <v/>
      </c>
      <c r="AE41" s="180" t="str">
        <f t="shared" si="13"/>
        <v/>
      </c>
      <c r="AF41" s="180" t="str">
        <f t="shared" si="14"/>
        <v/>
      </c>
      <c r="AG41" s="181" t="str">
        <f t="shared" si="15"/>
        <v/>
      </c>
      <c r="AH41" s="182" t="str">
        <f t="array" ref="AH41">IF($AG41&gt;0,IF(OR(I41="Int-AC",I41="Int-Non"),NPV($AF$165,$AD41*(1+$AF$166)*(1+$AF$168)*$AH$133:INDEX($AH$133:$AH$162,MATCH($AC41,$AG$133:$AG$162,0)))+NPV($AF$165,AG41*(1+$AF$167)*$AI$133:INDEX($AI$133:$AI$162,MATCH($AC41,$AG$133:$AG$162,0))),IF(I41="Ext",NPV($AF$165,$AD41*(1+$AF$166)*(1+$AF$168)*$AH$133:INDEX($AH$133:$AH$162,MATCH($AC41,$AG$133:$AG$162,0)))+NPV($AF$165,AG41*(1+$AF$167)*$AL$133:INDEX($AL$133:$AL$162,MATCH($AC41,$AG$133:$AG$162,0))),"")))</f>
        <v/>
      </c>
      <c r="AI41" s="171">
        <f t="shared" si="16"/>
        <v>0</v>
      </c>
      <c r="AJ41" s="184" t="str">
        <f t="shared" si="29"/>
        <v/>
      </c>
      <c r="AK41" s="149">
        <f t="shared" si="17"/>
        <v>0</v>
      </c>
      <c r="AL41" s="177">
        <f t="shared" si="20"/>
        <v>0</v>
      </c>
      <c r="AM41" s="176">
        <f t="shared" si="21"/>
        <v>0</v>
      </c>
      <c r="AN41" s="176">
        <f t="shared" si="19"/>
        <v>0</v>
      </c>
      <c r="AO41" s="186">
        <f t="shared" si="22"/>
        <v>0</v>
      </c>
      <c r="AP41" s="186">
        <f t="shared" si="23"/>
        <v>0</v>
      </c>
      <c r="AR41" s="130"/>
      <c r="AS41" s="130"/>
      <c r="AT41" s="131"/>
      <c r="AU41" s="131"/>
      <c r="AV41" s="131"/>
      <c r="AX41" s="131"/>
      <c r="AZ41" s="131"/>
      <c r="BA41" s="131"/>
      <c r="BB41" s="131"/>
      <c r="BD41" s="131"/>
      <c r="BE41" s="131"/>
      <c r="BF41" s="131"/>
    </row>
    <row r="42" spans="1:58" s="145" customFormat="1" ht="17.399999999999999" customHeight="1">
      <c r="A42" s="14"/>
      <c r="B42" s="13"/>
      <c r="C42" s="12"/>
      <c r="D42" s="342"/>
      <c r="E42" s="342"/>
      <c r="F42" s="343"/>
      <c r="G42" s="1"/>
      <c r="H42" s="76"/>
      <c r="I42" s="76"/>
      <c r="J42" s="75"/>
      <c r="K42" s="11"/>
      <c r="L42" s="10"/>
      <c r="M42" s="9"/>
      <c r="N42" s="113" t="str">
        <f t="shared" si="18"/>
        <v/>
      </c>
      <c r="O42" s="170" t="str">
        <f t="shared" si="24"/>
        <v/>
      </c>
      <c r="P42" s="171" t="str">
        <f t="shared" si="2"/>
        <v/>
      </c>
      <c r="Q42" s="172" t="str">
        <f t="shared" si="25"/>
        <v/>
      </c>
      <c r="R42" s="173" t="str">
        <f t="shared" si="3"/>
        <v/>
      </c>
      <c r="S42" s="173" t="str">
        <f t="shared" si="26"/>
        <v/>
      </c>
      <c r="T42" s="174">
        <f t="shared" si="4"/>
        <v>0</v>
      </c>
      <c r="U42" s="174" t="str">
        <f>IF(X42=0,"",IF(X42&lt;&gt;"",ROUND(J42/X42,0),""))</f>
        <v/>
      </c>
      <c r="V42" s="174" t="str">
        <f t="shared" si="6"/>
        <v/>
      </c>
      <c r="W42" s="174" t="str">
        <f t="shared" si="7"/>
        <v/>
      </c>
      <c r="X42" s="174" t="str">
        <f t="shared" si="8"/>
        <v/>
      </c>
      <c r="Y42" s="174" t="e">
        <f t="shared" si="27"/>
        <v>#VALUE!</v>
      </c>
      <c r="Z42" s="175">
        <f t="shared" si="9"/>
        <v>0</v>
      </c>
      <c r="AA42" s="176">
        <f t="shared" si="10"/>
        <v>0</v>
      </c>
      <c r="AB42" s="177" t="str">
        <f t="shared" si="11"/>
        <v/>
      </c>
      <c r="AC42" s="178" t="str">
        <f t="shared" si="28"/>
        <v/>
      </c>
      <c r="AD42" s="179" t="str">
        <f t="shared" si="12"/>
        <v/>
      </c>
      <c r="AE42" s="180" t="str">
        <f t="shared" si="13"/>
        <v/>
      </c>
      <c r="AF42" s="180" t="str">
        <f t="shared" si="14"/>
        <v/>
      </c>
      <c r="AG42" s="181" t="str">
        <f t="shared" si="15"/>
        <v/>
      </c>
      <c r="AH42" s="182" t="str">
        <f t="array" ref="AH42">IF($AG42&gt;0,IF(OR(I42="Int-AC",I42="Int-Non"),NPV($AF$165,$AD42*(1+$AF$166)*(1+$AF$168)*$AH$133:INDEX($AH$133:$AH$162,MATCH($AC42,$AG$133:$AG$162,0)))+NPV($AF$165,AG42*(1+$AF$167)*$AI$133:INDEX($AI$133:$AI$162,MATCH($AC42,$AG$133:$AG$162,0))),IF(I42="Ext",NPV($AF$165,$AD42*(1+$AF$166)*(1+$AF$168)*$AH$133:INDEX($AH$133:$AH$162,MATCH($AC42,$AG$133:$AG$162,0)))+NPV($AF$165,AG42*(1+$AF$167)*$AL$133:INDEX($AL$133:$AL$162,MATCH($AC42,$AG$133:$AG$162,0))),"")))</f>
        <v/>
      </c>
      <c r="AI42" s="171">
        <f t="shared" si="16"/>
        <v>0</v>
      </c>
      <c r="AJ42" s="181" t="str">
        <f t="shared" si="29"/>
        <v/>
      </c>
      <c r="AK42" s="149">
        <f t="shared" si="17"/>
        <v>0</v>
      </c>
      <c r="AL42" s="177">
        <f t="shared" si="20"/>
        <v>0</v>
      </c>
      <c r="AM42" s="176">
        <f t="shared" si="21"/>
        <v>0</v>
      </c>
      <c r="AN42" s="176">
        <f t="shared" si="19"/>
        <v>0</v>
      </c>
      <c r="AO42" s="186">
        <f t="shared" si="22"/>
        <v>0</v>
      </c>
      <c r="AP42" s="186">
        <f t="shared" si="23"/>
        <v>0</v>
      </c>
      <c r="AR42" s="130"/>
      <c r="AS42" s="130"/>
      <c r="AT42" s="131"/>
      <c r="AU42" s="131"/>
      <c r="AV42" s="131"/>
      <c r="AX42" s="131"/>
      <c r="AZ42" s="131"/>
      <c r="BA42" s="131"/>
      <c r="BB42" s="131"/>
      <c r="BD42" s="131"/>
      <c r="BE42" s="131"/>
      <c r="BF42" s="131"/>
    </row>
    <row r="43" spans="1:58" s="145" customFormat="1" ht="17.399999999999999" customHeight="1">
      <c r="A43" s="14"/>
      <c r="B43" s="13"/>
      <c r="C43" s="12"/>
      <c r="D43" s="342"/>
      <c r="E43" s="342"/>
      <c r="F43" s="343"/>
      <c r="G43" s="1"/>
      <c r="H43" s="76"/>
      <c r="I43" s="76"/>
      <c r="J43" s="75"/>
      <c r="K43" s="11"/>
      <c r="L43" s="10"/>
      <c r="M43" s="9"/>
      <c r="N43" s="113" t="str">
        <f t="shared" si="18"/>
        <v/>
      </c>
      <c r="O43" s="170" t="str">
        <f t="shared" si="24"/>
        <v/>
      </c>
      <c r="P43" s="171" t="str">
        <f t="shared" si="2"/>
        <v/>
      </c>
      <c r="Q43" s="172" t="str">
        <f t="shared" si="25"/>
        <v/>
      </c>
      <c r="R43" s="173" t="str">
        <f t="shared" si="3"/>
        <v/>
      </c>
      <c r="S43" s="173" t="str">
        <f t="shared" si="26"/>
        <v/>
      </c>
      <c r="T43" s="174">
        <f t="shared" si="4"/>
        <v>0</v>
      </c>
      <c r="U43" s="174" t="str">
        <f t="shared" si="5"/>
        <v/>
      </c>
      <c r="V43" s="174" t="str">
        <f t="shared" si="6"/>
        <v/>
      </c>
      <c r="W43" s="174" t="str">
        <f t="shared" si="7"/>
        <v/>
      </c>
      <c r="X43" s="174" t="str">
        <f t="shared" si="8"/>
        <v/>
      </c>
      <c r="Y43" s="174" t="e">
        <f t="shared" si="27"/>
        <v>#VALUE!</v>
      </c>
      <c r="Z43" s="175">
        <f t="shared" si="9"/>
        <v>0</v>
      </c>
      <c r="AA43" s="176">
        <f t="shared" si="10"/>
        <v>0</v>
      </c>
      <c r="AB43" s="177" t="str">
        <f t="shared" si="11"/>
        <v/>
      </c>
      <c r="AC43" s="178" t="str">
        <f t="shared" si="28"/>
        <v/>
      </c>
      <c r="AD43" s="179" t="str">
        <f t="shared" si="12"/>
        <v/>
      </c>
      <c r="AE43" s="180" t="str">
        <f t="shared" si="13"/>
        <v/>
      </c>
      <c r="AF43" s="180" t="str">
        <f t="shared" si="14"/>
        <v/>
      </c>
      <c r="AG43" s="181" t="str">
        <f t="shared" si="15"/>
        <v/>
      </c>
      <c r="AH43" s="182" t="str">
        <f t="array" ref="AH43">IF($AG43&gt;0,IF(OR(I43="Int-AC",I43="Int-Non"),NPV($AF$165,$AD43*(1+$AF$166)*(1+$AF$168)*$AH$133:INDEX($AH$133:$AH$162,MATCH($AC43,$AG$133:$AG$162,0)))+NPV($AF$165,AG43*(1+$AF$167)*$AI$133:INDEX($AI$133:$AI$162,MATCH($AC43,$AG$133:$AG$162,0))),IF(I43="Ext",NPV($AF$165,$AD43*(1+$AF$166)*(1+$AF$168)*$AH$133:INDEX($AH$133:$AH$162,MATCH($AC43,$AG$133:$AG$162,0)))+NPV($AF$165,AG43*(1+$AF$167)*$AL$133:INDEX($AL$133:$AL$162,MATCH($AC43,$AG$133:$AG$162,0))),"")))</f>
        <v/>
      </c>
      <c r="AI43" s="171">
        <f t="shared" si="16"/>
        <v>0</v>
      </c>
      <c r="AJ43" s="181" t="str">
        <f t="shared" si="29"/>
        <v/>
      </c>
      <c r="AK43" s="149">
        <f t="shared" si="17"/>
        <v>0</v>
      </c>
      <c r="AL43" s="177">
        <f t="shared" si="20"/>
        <v>0</v>
      </c>
      <c r="AM43" s="176">
        <f t="shared" si="21"/>
        <v>0</v>
      </c>
      <c r="AN43" s="176">
        <f t="shared" si="19"/>
        <v>0</v>
      </c>
      <c r="AO43" s="186">
        <f t="shared" si="22"/>
        <v>0</v>
      </c>
      <c r="AP43" s="186">
        <f t="shared" si="23"/>
        <v>0</v>
      </c>
      <c r="AR43" s="130"/>
      <c r="AS43" s="130"/>
      <c r="AT43" s="131"/>
      <c r="AU43" s="131"/>
      <c r="AV43" s="131"/>
      <c r="AX43" s="131"/>
      <c r="AZ43" s="131"/>
      <c r="BA43" s="131"/>
      <c r="BB43" s="131"/>
      <c r="BD43" s="131"/>
      <c r="BE43" s="131"/>
      <c r="BF43" s="131"/>
    </row>
    <row r="44" spans="1:58" s="145" customFormat="1" ht="17.399999999999999" customHeight="1">
      <c r="A44" s="14"/>
      <c r="B44" s="13"/>
      <c r="C44" s="12"/>
      <c r="D44" s="342"/>
      <c r="E44" s="342"/>
      <c r="F44" s="343"/>
      <c r="G44" s="1"/>
      <c r="H44" s="76"/>
      <c r="I44" s="76"/>
      <c r="J44" s="75"/>
      <c r="K44" s="11"/>
      <c r="L44" s="10"/>
      <c r="M44" s="9"/>
      <c r="N44" s="113" t="str">
        <f t="shared" si="18"/>
        <v/>
      </c>
      <c r="O44" s="170" t="str">
        <f t="shared" si="24"/>
        <v/>
      </c>
      <c r="P44" s="171" t="str">
        <f t="shared" si="2"/>
        <v/>
      </c>
      <c r="Q44" s="172" t="str">
        <f t="shared" si="25"/>
        <v/>
      </c>
      <c r="R44" s="173" t="str">
        <f t="shared" si="3"/>
        <v/>
      </c>
      <c r="S44" s="173" t="str">
        <f t="shared" si="26"/>
        <v/>
      </c>
      <c r="T44" s="174">
        <f t="shared" si="4"/>
        <v>0</v>
      </c>
      <c r="U44" s="174" t="str">
        <f t="shared" si="5"/>
        <v/>
      </c>
      <c r="V44" s="174" t="str">
        <f t="shared" si="6"/>
        <v/>
      </c>
      <c r="W44" s="174" t="str">
        <f t="shared" si="7"/>
        <v/>
      </c>
      <c r="X44" s="174" t="str">
        <f t="shared" si="8"/>
        <v/>
      </c>
      <c r="Y44" s="174" t="e">
        <f t="shared" si="27"/>
        <v>#VALUE!</v>
      </c>
      <c r="Z44" s="175">
        <f t="shared" si="9"/>
        <v>0</v>
      </c>
      <c r="AA44" s="176">
        <f t="shared" si="10"/>
        <v>0</v>
      </c>
      <c r="AB44" s="177" t="str">
        <f t="shared" si="11"/>
        <v/>
      </c>
      <c r="AC44" s="178" t="str">
        <f t="shared" si="28"/>
        <v/>
      </c>
      <c r="AD44" s="179" t="str">
        <f t="shared" si="12"/>
        <v/>
      </c>
      <c r="AE44" s="180" t="str">
        <f t="shared" si="13"/>
        <v/>
      </c>
      <c r="AF44" s="180" t="str">
        <f t="shared" si="14"/>
        <v/>
      </c>
      <c r="AG44" s="181" t="str">
        <f t="shared" si="15"/>
        <v/>
      </c>
      <c r="AH44" s="182" t="str">
        <f t="array" ref="AH44">IF($AG44&gt;0,IF(OR(I44="Int-AC",I44="Int-Non"),NPV($AF$165,$AD44*(1+$AF$166)*(1+$AF$168)*$AH$133:INDEX($AH$133:$AH$162,MATCH($AC44,$AG$133:$AG$162,0)))+NPV($AF$165,AG44*(1+$AF$167)*$AI$133:INDEX($AI$133:$AI$162,MATCH($AC44,$AG$133:$AG$162,0))),IF(I44="Ext",NPV($AF$165,$AD44*(1+$AF$166)*(1+$AF$168)*$AH$133:INDEX($AH$133:$AH$162,MATCH($AC44,$AG$133:$AG$162,0)))+NPV($AF$165,AG44*(1+$AF$167)*$AL$133:INDEX($AL$133:$AL$162,MATCH($AC44,$AG$133:$AG$162,0))),"")))</f>
        <v/>
      </c>
      <c r="AI44" s="171">
        <f t="shared" si="16"/>
        <v>0</v>
      </c>
      <c r="AJ44" s="181" t="str">
        <f t="shared" si="29"/>
        <v/>
      </c>
      <c r="AK44" s="149">
        <f t="shared" si="17"/>
        <v>0</v>
      </c>
      <c r="AL44" s="177">
        <f t="shared" si="20"/>
        <v>0</v>
      </c>
      <c r="AM44" s="176">
        <f t="shared" si="21"/>
        <v>0</v>
      </c>
      <c r="AN44" s="176">
        <f t="shared" si="19"/>
        <v>0</v>
      </c>
      <c r="AO44" s="186">
        <f t="shared" si="22"/>
        <v>0</v>
      </c>
      <c r="AP44" s="186">
        <f t="shared" si="23"/>
        <v>0</v>
      </c>
      <c r="AR44" s="130"/>
      <c r="AS44" s="130"/>
      <c r="AT44" s="131"/>
      <c r="AU44" s="131"/>
      <c r="AV44" s="131"/>
      <c r="AX44" s="131"/>
      <c r="AZ44" s="131"/>
      <c r="BA44" s="131"/>
      <c r="BB44" s="131"/>
      <c r="BD44" s="131"/>
      <c r="BE44" s="131"/>
      <c r="BF44" s="131"/>
    </row>
    <row r="45" spans="1:58" s="145" customFormat="1" ht="17.399999999999999" customHeight="1">
      <c r="A45" s="14"/>
      <c r="B45" s="13"/>
      <c r="C45" s="12"/>
      <c r="D45" s="342"/>
      <c r="E45" s="342"/>
      <c r="F45" s="343"/>
      <c r="G45" s="1"/>
      <c r="H45" s="76"/>
      <c r="I45" s="76"/>
      <c r="J45" s="75"/>
      <c r="K45" s="11"/>
      <c r="L45" s="10"/>
      <c r="M45" s="9"/>
      <c r="N45" s="113" t="str">
        <f t="shared" si="18"/>
        <v/>
      </c>
      <c r="O45" s="170" t="str">
        <f t="shared" si="24"/>
        <v/>
      </c>
      <c r="P45" s="171" t="str">
        <f t="shared" si="2"/>
        <v/>
      </c>
      <c r="Q45" s="172" t="str">
        <f t="shared" si="25"/>
        <v/>
      </c>
      <c r="R45" s="173" t="str">
        <f t="shared" si="3"/>
        <v/>
      </c>
      <c r="S45" s="173" t="str">
        <f t="shared" si="26"/>
        <v/>
      </c>
      <c r="T45" s="174">
        <f t="shared" si="4"/>
        <v>0</v>
      </c>
      <c r="U45" s="174" t="str">
        <f t="shared" si="5"/>
        <v/>
      </c>
      <c r="V45" s="174" t="str">
        <f t="shared" si="6"/>
        <v/>
      </c>
      <c r="W45" s="174" t="str">
        <f t="shared" si="7"/>
        <v/>
      </c>
      <c r="X45" s="174" t="str">
        <f t="shared" si="8"/>
        <v/>
      </c>
      <c r="Y45" s="174" t="e">
        <f t="shared" si="27"/>
        <v>#VALUE!</v>
      </c>
      <c r="Z45" s="175">
        <f t="shared" si="9"/>
        <v>0</v>
      </c>
      <c r="AA45" s="176">
        <f t="shared" si="10"/>
        <v>0</v>
      </c>
      <c r="AB45" s="177" t="str">
        <f t="shared" si="11"/>
        <v/>
      </c>
      <c r="AC45" s="178" t="str">
        <f t="shared" si="28"/>
        <v/>
      </c>
      <c r="AD45" s="179" t="str">
        <f t="shared" si="12"/>
        <v/>
      </c>
      <c r="AE45" s="180" t="str">
        <f t="shared" si="13"/>
        <v/>
      </c>
      <c r="AF45" s="180" t="str">
        <f t="shared" si="14"/>
        <v/>
      </c>
      <c r="AG45" s="181" t="str">
        <f t="shared" si="15"/>
        <v/>
      </c>
      <c r="AH45" s="182" t="str">
        <f t="array" ref="AH45">IF($AG45&gt;0,IF(OR(I45="Int-AC",I45="Int-Non"),NPV($AF$165,$AD45*(1+$AF$166)*(1+$AF$168)*$AH$133:INDEX($AH$133:$AH$162,MATCH($AC45,$AG$133:$AG$162,0)))+NPV($AF$165,AG45*(1+$AF$167)*$AI$133:INDEX($AI$133:$AI$162,MATCH($AC45,$AG$133:$AG$162,0))),IF(I45="Ext",NPV($AF$165,$AD45*(1+$AF$166)*(1+$AF$168)*$AH$133:INDEX($AH$133:$AH$162,MATCH($AC45,$AG$133:$AG$162,0)))+NPV($AF$165,AG45*(1+$AF$167)*$AL$133:INDEX($AL$133:$AL$162,MATCH($AC45,$AG$133:$AG$162,0))),"")))</f>
        <v/>
      </c>
      <c r="AI45" s="171">
        <f t="shared" si="16"/>
        <v>0</v>
      </c>
      <c r="AJ45" s="181" t="str">
        <f t="shared" si="29"/>
        <v/>
      </c>
      <c r="AK45" s="149">
        <f t="shared" si="17"/>
        <v>0</v>
      </c>
      <c r="AL45" s="177">
        <f t="shared" si="20"/>
        <v>0</v>
      </c>
      <c r="AM45" s="176">
        <f t="shared" si="21"/>
        <v>0</v>
      </c>
      <c r="AN45" s="176">
        <f t="shared" si="19"/>
        <v>0</v>
      </c>
      <c r="AO45" s="186">
        <f t="shared" si="22"/>
        <v>0</v>
      </c>
      <c r="AP45" s="186">
        <f t="shared" si="23"/>
        <v>0</v>
      </c>
      <c r="AR45" s="130"/>
      <c r="AS45" s="130"/>
      <c r="AT45" s="131"/>
      <c r="AU45" s="131"/>
      <c r="AV45" s="131"/>
      <c r="AX45" s="131"/>
      <c r="AZ45" s="131"/>
      <c r="BA45" s="131"/>
      <c r="BB45" s="131"/>
      <c r="BD45" s="131"/>
      <c r="BE45" s="131"/>
      <c r="BF45" s="131"/>
    </row>
    <row r="46" spans="1:58" s="145" customFormat="1" ht="17.399999999999999" customHeight="1">
      <c r="A46" s="14"/>
      <c r="B46" s="13"/>
      <c r="C46" s="12"/>
      <c r="D46" s="342"/>
      <c r="E46" s="342"/>
      <c r="F46" s="343"/>
      <c r="G46" s="1"/>
      <c r="H46" s="76"/>
      <c r="I46" s="76"/>
      <c r="J46" s="75"/>
      <c r="K46" s="11"/>
      <c r="L46" s="10"/>
      <c r="M46" s="9"/>
      <c r="N46" s="113" t="str">
        <f t="shared" si="18"/>
        <v/>
      </c>
      <c r="O46" s="170" t="str">
        <f t="shared" si="24"/>
        <v/>
      </c>
      <c r="P46" s="171" t="str">
        <f t="shared" si="2"/>
        <v/>
      </c>
      <c r="Q46" s="172" t="str">
        <f t="shared" ref="Q46:Q49" si="30">AJ46</f>
        <v/>
      </c>
      <c r="R46" s="173" t="str">
        <f t="shared" si="3"/>
        <v/>
      </c>
      <c r="S46" s="173" t="str">
        <f t="shared" ref="S46:S49" si="31">IF(L46="","",K46*L46)</f>
        <v/>
      </c>
      <c r="T46" s="174">
        <f t="shared" si="4"/>
        <v>0</v>
      </c>
      <c r="U46" s="174" t="str">
        <f t="shared" ref="U46:U49" si="32">IF(X46=0,"",IF(X46&lt;&gt;"",ROUND(J46/X46,0),""))</f>
        <v/>
      </c>
      <c r="V46" s="174" t="str">
        <f t="shared" si="6"/>
        <v/>
      </c>
      <c r="W46" s="174" t="str">
        <f t="shared" si="7"/>
        <v/>
      </c>
      <c r="X46" s="174" t="str">
        <f t="shared" si="8"/>
        <v/>
      </c>
      <c r="Y46" s="174" t="e">
        <f t="shared" ref="Y46:Y49" si="33">V46+W46</f>
        <v>#VALUE!</v>
      </c>
      <c r="Z46" s="175">
        <f t="shared" si="9"/>
        <v>0</v>
      </c>
      <c r="AA46" s="176">
        <f t="shared" si="10"/>
        <v>0</v>
      </c>
      <c r="AB46" s="177" t="str">
        <f t="shared" si="11"/>
        <v/>
      </c>
      <c r="AC46" s="178" t="str">
        <f t="shared" ref="AC46:AC49" si="34">IF(U46="","",IF($U46&gt;30,30,$U46))</f>
        <v/>
      </c>
      <c r="AD46" s="179" t="str">
        <f t="shared" si="12"/>
        <v/>
      </c>
      <c r="AE46" s="180" t="str">
        <f t="shared" si="13"/>
        <v/>
      </c>
      <c r="AF46" s="180" t="str">
        <f t="shared" si="14"/>
        <v/>
      </c>
      <c r="AG46" s="181" t="str">
        <f t="shared" si="15"/>
        <v/>
      </c>
      <c r="AH46" s="182" t="str">
        <f t="array" ref="AH46">IF($AG46&gt;0,IF(OR(I46="Int-AC",I46="Int-Non"),NPV($AF$165,$AD46*(1+$AF$166)*(1+$AF$168)*$AH$133:INDEX($AH$133:$AH$162,MATCH($AC46,$AG$133:$AG$162,0)))+NPV($AF$165,AG46*(1+$AF$167)*$AI$133:INDEX($AI$133:$AI$162,MATCH($AC46,$AG$133:$AG$162,0))),IF(I46="Ext",NPV($AF$165,$AD46*(1+$AF$166)*(1+$AF$168)*$AH$133:INDEX($AH$133:$AH$162,MATCH($AC46,$AG$133:$AG$162,0)))+NPV($AF$165,AG46*(1+$AF$167)*$AL$133:INDEX($AL$133:$AL$162,MATCH($AC46,$AG$133:$AG$162,0))),"")))</f>
        <v/>
      </c>
      <c r="AI46" s="171">
        <f t="shared" si="16"/>
        <v>0</v>
      </c>
      <c r="AJ46" s="181" t="str">
        <f t="shared" ref="AJ46:AJ49" si="35">IF(AD46="","",AH46/AI46)</f>
        <v/>
      </c>
      <c r="AK46" s="149">
        <f t="shared" si="17"/>
        <v>0</v>
      </c>
      <c r="AL46" s="177">
        <f t="shared" si="20"/>
        <v>0</v>
      </c>
      <c r="AM46" s="176">
        <f t="shared" si="21"/>
        <v>0</v>
      </c>
      <c r="AN46" s="176">
        <f t="shared" ref="AN46:AN49" si="36">IF(AL46="","",AL46-AM46)</f>
        <v>0</v>
      </c>
      <c r="AO46" s="186">
        <f t="shared" si="22"/>
        <v>0</v>
      </c>
      <c r="AP46" s="186">
        <f t="shared" si="23"/>
        <v>0</v>
      </c>
      <c r="AR46" s="130"/>
      <c r="AS46" s="130"/>
      <c r="AT46" s="131"/>
      <c r="AU46" s="131"/>
      <c r="AV46" s="131"/>
      <c r="AX46" s="131"/>
      <c r="AZ46" s="131"/>
      <c r="BA46" s="131"/>
      <c r="BB46" s="131"/>
      <c r="BD46" s="131"/>
      <c r="BE46" s="131"/>
      <c r="BF46" s="131"/>
    </row>
    <row r="47" spans="1:58" s="145" customFormat="1" ht="17.399999999999999" customHeight="1">
      <c r="A47" s="14"/>
      <c r="B47" s="13"/>
      <c r="C47" s="12"/>
      <c r="D47" s="342"/>
      <c r="E47" s="342"/>
      <c r="F47" s="343"/>
      <c r="G47" s="1"/>
      <c r="H47" s="76"/>
      <c r="I47" s="76"/>
      <c r="J47" s="75"/>
      <c r="K47" s="11"/>
      <c r="L47" s="10"/>
      <c r="M47" s="9"/>
      <c r="N47" s="113" t="str">
        <f t="shared" si="18"/>
        <v/>
      </c>
      <c r="O47" s="170" t="str">
        <f t="shared" si="24"/>
        <v/>
      </c>
      <c r="P47" s="171" t="str">
        <f t="shared" si="2"/>
        <v/>
      </c>
      <c r="Q47" s="172" t="str">
        <f t="shared" si="30"/>
        <v/>
      </c>
      <c r="R47" s="173" t="str">
        <f t="shared" si="3"/>
        <v/>
      </c>
      <c r="S47" s="173" t="str">
        <f t="shared" si="31"/>
        <v/>
      </c>
      <c r="T47" s="174">
        <f t="shared" si="4"/>
        <v>0</v>
      </c>
      <c r="U47" s="174" t="str">
        <f t="shared" si="32"/>
        <v/>
      </c>
      <c r="V47" s="174" t="str">
        <f t="shared" si="6"/>
        <v/>
      </c>
      <c r="W47" s="174" t="str">
        <f t="shared" si="7"/>
        <v/>
      </c>
      <c r="X47" s="174" t="str">
        <f t="shared" si="8"/>
        <v/>
      </c>
      <c r="Y47" s="174" t="e">
        <f t="shared" si="33"/>
        <v>#VALUE!</v>
      </c>
      <c r="Z47" s="175">
        <f t="shared" si="9"/>
        <v>0</v>
      </c>
      <c r="AA47" s="176">
        <f t="shared" si="10"/>
        <v>0</v>
      </c>
      <c r="AB47" s="177" t="str">
        <f t="shared" si="11"/>
        <v/>
      </c>
      <c r="AC47" s="178" t="str">
        <f t="shared" si="34"/>
        <v/>
      </c>
      <c r="AD47" s="179" t="str">
        <f t="shared" si="12"/>
        <v/>
      </c>
      <c r="AE47" s="180" t="str">
        <f t="shared" si="13"/>
        <v/>
      </c>
      <c r="AF47" s="180" t="str">
        <f t="shared" si="14"/>
        <v/>
      </c>
      <c r="AG47" s="181" t="str">
        <f t="shared" si="15"/>
        <v/>
      </c>
      <c r="AH47" s="182" t="str">
        <f t="array" ref="AH47">IF($AG47&gt;0,IF(OR(I47="Int-AC",I47="Int-Non"),NPV($AF$165,$AD47*(1+$AF$166)*(1+$AF$168)*$AH$133:INDEX($AH$133:$AH$162,MATCH($AC47,$AG$133:$AG$162,0)))+NPV($AF$165,AG47*(1+$AF$167)*$AI$133:INDEX($AI$133:$AI$162,MATCH($AC47,$AG$133:$AG$162,0))),IF(I47="Ext",NPV($AF$165,$AD47*(1+$AF$166)*(1+$AF$168)*$AH$133:INDEX($AH$133:$AH$162,MATCH($AC47,$AG$133:$AG$162,0)))+NPV($AF$165,AG47*(1+$AF$167)*$AL$133:INDEX($AL$133:$AL$162,MATCH($AC47,$AG$133:$AG$162,0))),"")))</f>
        <v/>
      </c>
      <c r="AI47" s="171">
        <f t="shared" si="16"/>
        <v>0</v>
      </c>
      <c r="AJ47" s="181" t="str">
        <f t="shared" si="35"/>
        <v/>
      </c>
      <c r="AK47" s="149">
        <f t="shared" si="17"/>
        <v>0</v>
      </c>
      <c r="AL47" s="177">
        <f t="shared" si="20"/>
        <v>0</v>
      </c>
      <c r="AM47" s="176">
        <f t="shared" si="21"/>
        <v>0</v>
      </c>
      <c r="AN47" s="176">
        <f t="shared" si="36"/>
        <v>0</v>
      </c>
      <c r="AO47" s="186">
        <f t="shared" si="22"/>
        <v>0</v>
      </c>
      <c r="AP47" s="186">
        <f t="shared" si="23"/>
        <v>0</v>
      </c>
      <c r="AR47" s="130"/>
      <c r="AS47" s="130"/>
      <c r="AT47" s="131"/>
      <c r="AU47" s="131"/>
      <c r="AV47" s="131"/>
      <c r="AX47" s="131"/>
      <c r="AZ47" s="131"/>
      <c r="BA47" s="131"/>
      <c r="BB47" s="131"/>
      <c r="BD47" s="131"/>
      <c r="BE47" s="131"/>
      <c r="BF47" s="131"/>
    </row>
    <row r="48" spans="1:58" s="145" customFormat="1" ht="17.399999999999999" customHeight="1">
      <c r="A48" s="14"/>
      <c r="B48" s="13"/>
      <c r="C48" s="12"/>
      <c r="D48" s="342"/>
      <c r="E48" s="342"/>
      <c r="F48" s="343"/>
      <c r="G48" s="1"/>
      <c r="H48" s="76"/>
      <c r="I48" s="76"/>
      <c r="J48" s="75"/>
      <c r="K48" s="11"/>
      <c r="L48" s="10"/>
      <c r="M48" s="9"/>
      <c r="N48" s="113" t="str">
        <f t="shared" si="18"/>
        <v/>
      </c>
      <c r="O48" s="170" t="str">
        <f t="shared" si="24"/>
        <v/>
      </c>
      <c r="P48" s="171" t="str">
        <f t="shared" si="2"/>
        <v/>
      </c>
      <c r="Q48" s="172" t="str">
        <f t="shared" si="30"/>
        <v/>
      </c>
      <c r="R48" s="173" t="str">
        <f t="shared" si="3"/>
        <v/>
      </c>
      <c r="S48" s="173" t="str">
        <f t="shared" si="31"/>
        <v/>
      </c>
      <c r="T48" s="174">
        <f t="shared" si="4"/>
        <v>0</v>
      </c>
      <c r="U48" s="174" t="str">
        <f t="shared" si="32"/>
        <v/>
      </c>
      <c r="V48" s="174" t="str">
        <f t="shared" si="6"/>
        <v/>
      </c>
      <c r="W48" s="174" t="str">
        <f t="shared" si="7"/>
        <v/>
      </c>
      <c r="X48" s="174" t="str">
        <f t="shared" si="8"/>
        <v/>
      </c>
      <c r="Y48" s="174" t="e">
        <f t="shared" si="33"/>
        <v>#VALUE!</v>
      </c>
      <c r="Z48" s="175">
        <f t="shared" si="9"/>
        <v>0</v>
      </c>
      <c r="AA48" s="176">
        <f t="shared" si="10"/>
        <v>0</v>
      </c>
      <c r="AB48" s="177" t="str">
        <f t="shared" si="11"/>
        <v/>
      </c>
      <c r="AC48" s="178" t="str">
        <f t="shared" si="34"/>
        <v/>
      </c>
      <c r="AD48" s="179" t="str">
        <f t="shared" si="12"/>
        <v/>
      </c>
      <c r="AE48" s="180" t="str">
        <f t="shared" si="13"/>
        <v/>
      </c>
      <c r="AF48" s="180" t="str">
        <f t="shared" si="14"/>
        <v/>
      </c>
      <c r="AG48" s="181" t="str">
        <f t="shared" si="15"/>
        <v/>
      </c>
      <c r="AH48" s="182" t="str">
        <f t="array" ref="AH48">IF($AG48&gt;0,IF(OR(I48="Int-AC",I48="Int-Non"),NPV($AF$165,$AD48*(1+$AF$166)*(1+$AF$168)*$AH$133:INDEX($AH$133:$AH$162,MATCH($AC48,$AG$133:$AG$162,0)))+NPV($AF$165,AG48*(1+$AF$167)*$AI$133:INDEX($AI$133:$AI$162,MATCH($AC48,$AG$133:$AG$162,0))),IF(I48="Ext",NPV($AF$165,$AD48*(1+$AF$166)*(1+$AF$168)*$AH$133:INDEX($AH$133:$AH$162,MATCH($AC48,$AG$133:$AG$162,0)))+NPV($AF$165,AG48*(1+$AF$167)*$AL$133:INDEX($AL$133:$AL$162,MATCH($AC48,$AG$133:$AG$162,0))),"")))</f>
        <v/>
      </c>
      <c r="AI48" s="171">
        <f t="shared" si="16"/>
        <v>0</v>
      </c>
      <c r="AJ48" s="181" t="str">
        <f t="shared" si="35"/>
        <v/>
      </c>
      <c r="AK48" s="149">
        <f t="shared" si="17"/>
        <v>0</v>
      </c>
      <c r="AL48" s="177">
        <f t="shared" si="20"/>
        <v>0</v>
      </c>
      <c r="AM48" s="176">
        <f t="shared" si="21"/>
        <v>0</v>
      </c>
      <c r="AN48" s="176">
        <f t="shared" si="36"/>
        <v>0</v>
      </c>
      <c r="AO48" s="186">
        <f t="shared" si="22"/>
        <v>0</v>
      </c>
      <c r="AP48" s="186">
        <f t="shared" si="23"/>
        <v>0</v>
      </c>
      <c r="AR48" s="130"/>
      <c r="AS48" s="130"/>
      <c r="AT48" s="131"/>
      <c r="AU48" s="131"/>
      <c r="AV48" s="131"/>
      <c r="AX48" s="131"/>
      <c r="AZ48" s="131"/>
      <c r="BA48" s="131"/>
      <c r="BB48" s="131"/>
      <c r="BD48" s="131"/>
      <c r="BE48" s="131"/>
      <c r="BF48" s="131"/>
    </row>
    <row r="49" spans="1:58" s="145" customFormat="1" ht="17.399999999999999" customHeight="1">
      <c r="A49" s="14"/>
      <c r="B49" s="13"/>
      <c r="C49" s="12"/>
      <c r="D49" s="342"/>
      <c r="E49" s="342"/>
      <c r="F49" s="343"/>
      <c r="G49" s="1"/>
      <c r="H49" s="76"/>
      <c r="I49" s="76"/>
      <c r="J49" s="75"/>
      <c r="K49" s="11"/>
      <c r="L49" s="10"/>
      <c r="M49" s="9"/>
      <c r="N49" s="113" t="str">
        <f t="shared" si="18"/>
        <v/>
      </c>
      <c r="O49" s="170" t="str">
        <f t="shared" si="24"/>
        <v/>
      </c>
      <c r="P49" s="171" t="str">
        <f t="shared" si="2"/>
        <v/>
      </c>
      <c r="Q49" s="172" t="str">
        <f t="shared" si="30"/>
        <v/>
      </c>
      <c r="R49" s="173" t="str">
        <f t="shared" si="3"/>
        <v/>
      </c>
      <c r="S49" s="173" t="str">
        <f t="shared" si="31"/>
        <v/>
      </c>
      <c r="T49" s="174">
        <f t="shared" si="4"/>
        <v>0</v>
      </c>
      <c r="U49" s="174" t="str">
        <f t="shared" si="32"/>
        <v/>
      </c>
      <c r="V49" s="174" t="str">
        <f t="shared" si="6"/>
        <v/>
      </c>
      <c r="W49" s="174" t="str">
        <f t="shared" si="7"/>
        <v/>
      </c>
      <c r="X49" s="174" t="str">
        <f t="shared" si="8"/>
        <v/>
      </c>
      <c r="Y49" s="174" t="e">
        <f t="shared" si="33"/>
        <v>#VALUE!</v>
      </c>
      <c r="Z49" s="175">
        <f t="shared" si="9"/>
        <v>0</v>
      </c>
      <c r="AA49" s="176">
        <f t="shared" si="10"/>
        <v>0</v>
      </c>
      <c r="AB49" s="177" t="str">
        <f t="shared" si="11"/>
        <v/>
      </c>
      <c r="AC49" s="178" t="str">
        <f t="shared" si="34"/>
        <v/>
      </c>
      <c r="AD49" s="179" t="str">
        <f t="shared" si="12"/>
        <v/>
      </c>
      <c r="AE49" s="180" t="str">
        <f t="shared" si="13"/>
        <v/>
      </c>
      <c r="AF49" s="180" t="str">
        <f t="shared" si="14"/>
        <v/>
      </c>
      <c r="AG49" s="181" t="str">
        <f t="shared" si="15"/>
        <v/>
      </c>
      <c r="AH49" s="182" t="str">
        <f t="array" ref="AH49">IF($AG49&gt;0,IF(OR(I49="Int-AC",I49="Int-Non"),NPV($AF$165,$AD49*(1+$AF$166)*(1+$AF$168)*$AH$133:INDEX($AH$133:$AH$162,MATCH($AC49,$AG$133:$AG$162,0)))+NPV($AF$165,AG49*(1+$AF$167)*$AI$133:INDEX($AI$133:$AI$162,MATCH($AC49,$AG$133:$AG$162,0))),IF(I49="Ext",NPV($AF$165,$AD49*(1+$AF$166)*(1+$AF$168)*$AH$133:INDEX($AH$133:$AH$162,MATCH($AC49,$AG$133:$AG$162,0)))+NPV($AF$165,AG49*(1+$AF$167)*$AL$133:INDEX($AL$133:$AL$162,MATCH($AC49,$AG$133:$AG$162,0))),"")))</f>
        <v/>
      </c>
      <c r="AI49" s="171">
        <f t="shared" si="16"/>
        <v>0</v>
      </c>
      <c r="AJ49" s="181" t="str">
        <f t="shared" si="35"/>
        <v/>
      </c>
      <c r="AK49" s="149">
        <f t="shared" si="17"/>
        <v>0</v>
      </c>
      <c r="AL49" s="177">
        <f t="shared" si="20"/>
        <v>0</v>
      </c>
      <c r="AM49" s="176">
        <f t="shared" si="21"/>
        <v>0</v>
      </c>
      <c r="AN49" s="176">
        <f t="shared" si="36"/>
        <v>0</v>
      </c>
      <c r="AO49" s="186">
        <f t="shared" si="22"/>
        <v>0</v>
      </c>
      <c r="AP49" s="186">
        <f t="shared" si="23"/>
        <v>0</v>
      </c>
      <c r="AR49" s="130"/>
      <c r="AS49" s="130"/>
      <c r="AT49" s="131"/>
      <c r="AU49" s="131"/>
      <c r="AV49" s="131"/>
      <c r="AX49" s="131"/>
      <c r="AZ49" s="131"/>
      <c r="BA49" s="131"/>
      <c r="BB49" s="131"/>
      <c r="BD49" s="131"/>
      <c r="BE49" s="131"/>
      <c r="BF49" s="131"/>
    </row>
    <row r="50" spans="1:58" s="145" customFormat="1" ht="17.399999999999999" customHeight="1">
      <c r="A50" s="14"/>
      <c r="B50" s="13"/>
      <c r="C50" s="12"/>
      <c r="D50" s="342"/>
      <c r="E50" s="342"/>
      <c r="F50" s="343"/>
      <c r="G50" s="1"/>
      <c r="H50" s="76"/>
      <c r="I50" s="76"/>
      <c r="J50" s="75"/>
      <c r="K50" s="11"/>
      <c r="L50" s="10"/>
      <c r="M50" s="9"/>
      <c r="N50" s="113" t="str">
        <f t="shared" si="18"/>
        <v/>
      </c>
      <c r="O50" s="170" t="str">
        <f t="shared" si="24"/>
        <v/>
      </c>
      <c r="P50" s="171" t="str">
        <f t="shared" si="2"/>
        <v/>
      </c>
      <c r="Q50" s="172" t="str">
        <f t="shared" si="25"/>
        <v/>
      </c>
      <c r="R50" s="173" t="str">
        <f t="shared" si="3"/>
        <v/>
      </c>
      <c r="S50" s="173" t="str">
        <f t="shared" si="26"/>
        <v/>
      </c>
      <c r="T50" s="174">
        <f t="shared" si="4"/>
        <v>0</v>
      </c>
      <c r="U50" s="174" t="str">
        <f t="shared" si="5"/>
        <v/>
      </c>
      <c r="V50" s="174" t="str">
        <f t="shared" si="6"/>
        <v/>
      </c>
      <c r="W50" s="174" t="str">
        <f t="shared" si="7"/>
        <v/>
      </c>
      <c r="X50" s="174" t="str">
        <f t="shared" si="8"/>
        <v/>
      </c>
      <c r="Y50" s="174" t="e">
        <f t="shared" si="27"/>
        <v>#VALUE!</v>
      </c>
      <c r="Z50" s="175">
        <f t="shared" si="9"/>
        <v>0</v>
      </c>
      <c r="AA50" s="176">
        <f t="shared" si="10"/>
        <v>0</v>
      </c>
      <c r="AB50" s="177" t="str">
        <f t="shared" si="11"/>
        <v/>
      </c>
      <c r="AC50" s="178" t="str">
        <f t="shared" si="28"/>
        <v/>
      </c>
      <c r="AD50" s="179" t="str">
        <f t="shared" si="12"/>
        <v/>
      </c>
      <c r="AE50" s="180" t="str">
        <f t="shared" si="13"/>
        <v/>
      </c>
      <c r="AF50" s="180" t="str">
        <f t="shared" si="14"/>
        <v/>
      </c>
      <c r="AG50" s="181" t="str">
        <f t="shared" si="15"/>
        <v/>
      </c>
      <c r="AH50" s="182" t="str">
        <f t="array" ref="AH50">IF($AG50&gt;0,IF(OR(I50="Int-AC",I50="Int-Non"),NPV($AF$165,$AD50*(1+$AF$166)*(1+$AF$168)*$AH$133:INDEX($AH$133:$AH$162,MATCH($AC50,$AG$133:$AG$162,0)))+NPV($AF$165,AG50*(1+$AF$167)*$AI$133:INDEX($AI$133:$AI$162,MATCH($AC50,$AG$133:$AG$162,0))),IF(I50="Ext",NPV($AF$165,$AD50*(1+$AF$166)*(1+$AF$168)*$AH$133:INDEX($AH$133:$AH$162,MATCH($AC50,$AG$133:$AG$162,0)))+NPV($AF$165,AG50*(1+$AF$167)*$AL$133:INDEX($AL$133:$AL$162,MATCH($AC50,$AG$133:$AG$162,0))),"")))</f>
        <v/>
      </c>
      <c r="AI50" s="171">
        <f t="shared" si="16"/>
        <v>0</v>
      </c>
      <c r="AJ50" s="181" t="str">
        <f t="shared" si="29"/>
        <v/>
      </c>
      <c r="AK50" s="149">
        <f t="shared" si="17"/>
        <v>0</v>
      </c>
      <c r="AL50" s="177">
        <f t="shared" si="20"/>
        <v>0</v>
      </c>
      <c r="AM50" s="176">
        <f t="shared" si="21"/>
        <v>0</v>
      </c>
      <c r="AN50" s="176">
        <f t="shared" si="19"/>
        <v>0</v>
      </c>
      <c r="AO50" s="186">
        <f t="shared" si="22"/>
        <v>0</v>
      </c>
      <c r="AP50" s="186">
        <f t="shared" si="23"/>
        <v>0</v>
      </c>
      <c r="AR50" s="130"/>
      <c r="AS50" s="130"/>
      <c r="AT50" s="131"/>
      <c r="AU50" s="131"/>
      <c r="AV50" s="131"/>
      <c r="AW50" s="131"/>
      <c r="AX50" s="131"/>
      <c r="AZ50" s="131"/>
      <c r="BA50" s="131"/>
      <c r="BB50" s="131"/>
      <c r="BD50" s="131"/>
      <c r="BE50" s="131"/>
      <c r="BF50" s="131"/>
    </row>
    <row r="51" spans="1:58" s="145" customFormat="1" ht="17.399999999999999" customHeight="1">
      <c r="A51" s="14"/>
      <c r="B51" s="13"/>
      <c r="C51" s="12"/>
      <c r="D51" s="342"/>
      <c r="E51" s="342"/>
      <c r="F51" s="343"/>
      <c r="G51" s="1"/>
      <c r="H51" s="76"/>
      <c r="I51" s="76"/>
      <c r="J51" s="75"/>
      <c r="K51" s="11"/>
      <c r="L51" s="10"/>
      <c r="M51" s="9"/>
      <c r="N51" s="113" t="str">
        <f t="shared" si="18"/>
        <v/>
      </c>
      <c r="O51" s="170" t="str">
        <f t="shared" si="24"/>
        <v/>
      </c>
      <c r="P51" s="171" t="str">
        <f t="shared" si="2"/>
        <v/>
      </c>
      <c r="Q51" s="172" t="str">
        <f t="shared" si="25"/>
        <v/>
      </c>
      <c r="R51" s="173" t="str">
        <f t="shared" si="3"/>
        <v/>
      </c>
      <c r="S51" s="173" t="str">
        <f t="shared" si="26"/>
        <v/>
      </c>
      <c r="T51" s="174">
        <f t="shared" si="4"/>
        <v>0</v>
      </c>
      <c r="U51" s="174" t="str">
        <f t="shared" si="5"/>
        <v/>
      </c>
      <c r="V51" s="174" t="str">
        <f t="shared" si="6"/>
        <v/>
      </c>
      <c r="W51" s="174" t="str">
        <f t="shared" si="7"/>
        <v/>
      </c>
      <c r="X51" s="174" t="str">
        <f t="shared" si="8"/>
        <v/>
      </c>
      <c r="Y51" s="174" t="e">
        <f t="shared" si="27"/>
        <v>#VALUE!</v>
      </c>
      <c r="Z51" s="175">
        <f t="shared" si="9"/>
        <v>0</v>
      </c>
      <c r="AA51" s="176">
        <f t="shared" si="10"/>
        <v>0</v>
      </c>
      <c r="AB51" s="177" t="str">
        <f t="shared" si="11"/>
        <v/>
      </c>
      <c r="AC51" s="178" t="str">
        <f t="shared" si="28"/>
        <v/>
      </c>
      <c r="AD51" s="179" t="str">
        <f t="shared" si="12"/>
        <v/>
      </c>
      <c r="AE51" s="180" t="str">
        <f t="shared" si="13"/>
        <v/>
      </c>
      <c r="AF51" s="180" t="str">
        <f t="shared" si="14"/>
        <v/>
      </c>
      <c r="AG51" s="181" t="str">
        <f t="shared" si="15"/>
        <v/>
      </c>
      <c r="AH51" s="182" t="str">
        <f t="array" ref="AH51">IF($AG51&gt;0,IF(OR(I51="Int-AC",I51="Int-Non"),NPV($AF$165,$AD51*(1+$AF$166)*(1+$AF$168)*$AH$133:INDEX($AH$133:$AH$162,MATCH($AC51,$AG$133:$AG$162,0)))+NPV($AF$165,AG51*(1+$AF$167)*$AI$133:INDEX($AI$133:$AI$162,MATCH($AC51,$AG$133:$AG$162,0))),IF(I51="Ext",NPV($AF$165,$AD51*(1+$AF$166)*(1+$AF$168)*$AH$133:INDEX($AH$133:$AH$162,MATCH($AC51,$AG$133:$AG$162,0)))+NPV($AF$165,AG51*(1+$AF$167)*$AL$133:INDEX($AL$133:$AL$162,MATCH($AC51,$AG$133:$AG$162,0))),"")))</f>
        <v/>
      </c>
      <c r="AI51" s="171">
        <f t="shared" si="16"/>
        <v>0</v>
      </c>
      <c r="AJ51" s="181" t="str">
        <f t="shared" si="29"/>
        <v/>
      </c>
      <c r="AK51" s="149">
        <f t="shared" si="17"/>
        <v>0</v>
      </c>
      <c r="AL51" s="177">
        <f t="shared" si="20"/>
        <v>0</v>
      </c>
      <c r="AM51" s="176">
        <f t="shared" si="21"/>
        <v>0</v>
      </c>
      <c r="AN51" s="176">
        <f t="shared" si="19"/>
        <v>0</v>
      </c>
      <c r="AO51" s="186">
        <f t="shared" si="22"/>
        <v>0</v>
      </c>
      <c r="AP51" s="186">
        <f t="shared" si="23"/>
        <v>0</v>
      </c>
      <c r="AR51" s="131"/>
      <c r="AS51" s="130"/>
      <c r="AT51" s="131"/>
      <c r="AU51" s="131"/>
      <c r="AV51" s="131"/>
      <c r="AW51" s="131"/>
      <c r="AX51" s="131"/>
      <c r="AZ51" s="131"/>
      <c r="BA51" s="131"/>
      <c r="BB51" s="131"/>
      <c r="BD51" s="131"/>
      <c r="BE51" s="131"/>
      <c r="BF51" s="131"/>
    </row>
    <row r="52" spans="1:58" s="145" customFormat="1" ht="17.399999999999999" customHeight="1">
      <c r="A52" s="14"/>
      <c r="B52" s="13"/>
      <c r="C52" s="12"/>
      <c r="D52" s="342"/>
      <c r="E52" s="342"/>
      <c r="F52" s="343"/>
      <c r="G52" s="1"/>
      <c r="H52" s="76"/>
      <c r="I52" s="76"/>
      <c r="J52" s="75"/>
      <c r="K52" s="11"/>
      <c r="L52" s="10"/>
      <c r="M52" s="9"/>
      <c r="N52" s="113" t="str">
        <f t="shared" si="18"/>
        <v/>
      </c>
      <c r="O52" s="170" t="str">
        <f t="shared" si="24"/>
        <v/>
      </c>
      <c r="P52" s="171" t="str">
        <f t="shared" si="2"/>
        <v/>
      </c>
      <c r="Q52" s="172" t="str">
        <f t="shared" si="25"/>
        <v/>
      </c>
      <c r="R52" s="173" t="str">
        <f t="shared" si="3"/>
        <v/>
      </c>
      <c r="S52" s="173" t="str">
        <f t="shared" si="26"/>
        <v/>
      </c>
      <c r="T52" s="174">
        <f t="shared" si="4"/>
        <v>0</v>
      </c>
      <c r="U52" s="174" t="str">
        <f t="shared" si="5"/>
        <v/>
      </c>
      <c r="V52" s="174" t="str">
        <f t="shared" si="6"/>
        <v/>
      </c>
      <c r="W52" s="174" t="str">
        <f t="shared" si="7"/>
        <v/>
      </c>
      <c r="X52" s="174" t="str">
        <f t="shared" si="8"/>
        <v/>
      </c>
      <c r="Y52" s="174" t="e">
        <f t="shared" si="27"/>
        <v>#VALUE!</v>
      </c>
      <c r="Z52" s="175">
        <f t="shared" si="9"/>
        <v>0</v>
      </c>
      <c r="AA52" s="176">
        <f t="shared" si="10"/>
        <v>0</v>
      </c>
      <c r="AB52" s="177" t="str">
        <f t="shared" si="11"/>
        <v/>
      </c>
      <c r="AC52" s="178" t="str">
        <f t="shared" si="28"/>
        <v/>
      </c>
      <c r="AD52" s="179" t="str">
        <f t="shared" si="12"/>
        <v/>
      </c>
      <c r="AE52" s="180" t="str">
        <f t="shared" si="13"/>
        <v/>
      </c>
      <c r="AF52" s="180" t="str">
        <f t="shared" si="14"/>
        <v/>
      </c>
      <c r="AG52" s="181" t="str">
        <f t="shared" si="15"/>
        <v/>
      </c>
      <c r="AH52" s="182" t="str">
        <f t="array" ref="AH52">IF($AG52&gt;0,IF(OR(I52="Int-AC",I52="Int-Non"),NPV($AF$165,$AD52*(1+$AF$166)*(1+$AF$168)*$AH$133:INDEX($AH$133:$AH$162,MATCH($AC52,$AG$133:$AG$162,0)))+NPV($AF$165,AG52*(1+$AF$167)*$AI$133:INDEX($AI$133:$AI$162,MATCH($AC52,$AG$133:$AG$162,0))),IF(I52="Ext",NPV($AF$165,$AD52*(1+$AF$166)*(1+$AF$168)*$AH$133:INDEX($AH$133:$AH$162,MATCH($AC52,$AG$133:$AG$162,0)))+NPV($AF$165,AG52*(1+$AF$167)*$AL$133:INDEX($AL$133:$AL$162,MATCH($AC52,$AG$133:$AG$162,0))),"")))</f>
        <v/>
      </c>
      <c r="AI52" s="171">
        <f t="shared" si="16"/>
        <v>0</v>
      </c>
      <c r="AJ52" s="181" t="str">
        <f t="shared" si="29"/>
        <v/>
      </c>
      <c r="AK52" s="149">
        <f t="shared" si="17"/>
        <v>0</v>
      </c>
      <c r="AL52" s="177">
        <f t="shared" si="20"/>
        <v>0</v>
      </c>
      <c r="AM52" s="176">
        <f t="shared" si="21"/>
        <v>0</v>
      </c>
      <c r="AN52" s="176">
        <f t="shared" si="19"/>
        <v>0</v>
      </c>
      <c r="AO52" s="186">
        <f t="shared" si="22"/>
        <v>0</v>
      </c>
      <c r="AP52" s="186">
        <f t="shared" si="23"/>
        <v>0</v>
      </c>
      <c r="AR52" s="131"/>
      <c r="AS52" s="130"/>
      <c r="AT52" s="131"/>
      <c r="AU52" s="131"/>
      <c r="AV52" s="131"/>
      <c r="AW52" s="131"/>
      <c r="AX52" s="131"/>
      <c r="AZ52" s="131"/>
      <c r="BA52" s="131"/>
      <c r="BB52" s="131"/>
      <c r="BD52" s="131"/>
      <c r="BE52" s="131"/>
      <c r="BF52" s="131"/>
    </row>
    <row r="53" spans="1:58" s="145" customFormat="1" ht="17.399999999999999" customHeight="1">
      <c r="A53" s="14"/>
      <c r="B53" s="13"/>
      <c r="C53" s="12"/>
      <c r="D53" s="342"/>
      <c r="E53" s="342"/>
      <c r="F53" s="343"/>
      <c r="G53" s="1"/>
      <c r="H53" s="76"/>
      <c r="I53" s="76"/>
      <c r="J53" s="75"/>
      <c r="K53" s="11"/>
      <c r="L53" s="10"/>
      <c r="M53" s="9"/>
      <c r="N53" s="113" t="str">
        <f t="shared" si="18"/>
        <v/>
      </c>
      <c r="O53" s="170" t="str">
        <f t="shared" si="24"/>
        <v/>
      </c>
      <c r="P53" s="171" t="str">
        <f t="shared" si="2"/>
        <v/>
      </c>
      <c r="Q53" s="172" t="str">
        <f t="shared" si="25"/>
        <v/>
      </c>
      <c r="R53" s="173" t="str">
        <f t="shared" si="3"/>
        <v/>
      </c>
      <c r="S53" s="173" t="str">
        <f t="shared" si="26"/>
        <v/>
      </c>
      <c r="T53" s="174">
        <f t="shared" si="4"/>
        <v>0</v>
      </c>
      <c r="U53" s="174" t="str">
        <f t="shared" si="5"/>
        <v/>
      </c>
      <c r="V53" s="174" t="str">
        <f t="shared" si="6"/>
        <v/>
      </c>
      <c r="W53" s="174" t="str">
        <f t="shared" si="7"/>
        <v/>
      </c>
      <c r="X53" s="174" t="str">
        <f t="shared" si="8"/>
        <v/>
      </c>
      <c r="Y53" s="174" t="e">
        <f t="shared" si="27"/>
        <v>#VALUE!</v>
      </c>
      <c r="Z53" s="175">
        <f t="shared" si="9"/>
        <v>0</v>
      </c>
      <c r="AA53" s="176">
        <f t="shared" si="10"/>
        <v>0</v>
      </c>
      <c r="AB53" s="177" t="str">
        <f t="shared" si="11"/>
        <v/>
      </c>
      <c r="AC53" s="178" t="str">
        <f t="shared" si="28"/>
        <v/>
      </c>
      <c r="AD53" s="179" t="str">
        <f t="shared" si="12"/>
        <v/>
      </c>
      <c r="AE53" s="180" t="str">
        <f t="shared" si="13"/>
        <v/>
      </c>
      <c r="AF53" s="180" t="str">
        <f t="shared" si="14"/>
        <v/>
      </c>
      <c r="AG53" s="181" t="str">
        <f t="shared" si="15"/>
        <v/>
      </c>
      <c r="AH53" s="182" t="str">
        <f t="array" ref="AH53">IF($AG53&gt;0,IF(OR(I53="Int-AC",I53="Int-Non"),NPV($AF$165,$AD53*(1+$AF$166)*(1+$AF$168)*$AH$133:INDEX($AH$133:$AH$162,MATCH($AC53,$AG$133:$AG$162,0)))+NPV($AF$165,AG53*(1+$AF$167)*$AI$133:INDEX($AI$133:$AI$162,MATCH($AC53,$AG$133:$AG$162,0))),IF(I53="Ext",NPV($AF$165,$AD53*(1+$AF$166)*(1+$AF$168)*$AH$133:INDEX($AH$133:$AH$162,MATCH($AC53,$AG$133:$AG$162,0)))+NPV($AF$165,AG53*(1+$AF$167)*$AL$133:INDEX($AL$133:$AL$162,MATCH($AC53,$AG$133:$AG$162,0))),"")))</f>
        <v/>
      </c>
      <c r="AI53" s="171">
        <f t="shared" si="16"/>
        <v>0</v>
      </c>
      <c r="AJ53" s="181" t="str">
        <f t="shared" si="29"/>
        <v/>
      </c>
      <c r="AK53" s="149">
        <f t="shared" si="17"/>
        <v>0</v>
      </c>
      <c r="AL53" s="177">
        <f t="shared" si="20"/>
        <v>0</v>
      </c>
      <c r="AM53" s="176">
        <f t="shared" si="21"/>
        <v>0</v>
      </c>
      <c r="AN53" s="176">
        <f t="shared" si="19"/>
        <v>0</v>
      </c>
      <c r="AO53" s="186">
        <f t="shared" si="22"/>
        <v>0</v>
      </c>
      <c r="AP53" s="186">
        <f t="shared" si="23"/>
        <v>0</v>
      </c>
      <c r="AS53" s="130"/>
      <c r="AT53" s="131"/>
      <c r="AU53" s="131"/>
      <c r="AV53" s="131"/>
      <c r="AW53" s="131"/>
      <c r="AX53" s="131"/>
      <c r="AZ53" s="131"/>
      <c r="BA53" s="131"/>
      <c r="BB53" s="131"/>
      <c r="BD53" s="131"/>
      <c r="BE53" s="131"/>
      <c r="BF53" s="131"/>
    </row>
    <row r="54" spans="1:58" s="145" customFormat="1" ht="17.399999999999999" customHeight="1">
      <c r="A54" s="14"/>
      <c r="B54" s="13"/>
      <c r="C54" s="12"/>
      <c r="D54" s="342"/>
      <c r="E54" s="342"/>
      <c r="F54" s="343"/>
      <c r="G54" s="1"/>
      <c r="H54" s="76"/>
      <c r="I54" s="76"/>
      <c r="J54" s="75"/>
      <c r="K54" s="11"/>
      <c r="L54" s="10"/>
      <c r="M54" s="9"/>
      <c r="N54" s="113" t="str">
        <f t="shared" si="18"/>
        <v/>
      </c>
      <c r="O54" s="170" t="str">
        <f t="shared" si="24"/>
        <v/>
      </c>
      <c r="P54" s="171" t="str">
        <f t="shared" si="2"/>
        <v/>
      </c>
      <c r="Q54" s="172" t="str">
        <f t="shared" si="25"/>
        <v/>
      </c>
      <c r="R54" s="173" t="str">
        <f t="shared" si="3"/>
        <v/>
      </c>
      <c r="S54" s="173" t="str">
        <f t="shared" si="26"/>
        <v/>
      </c>
      <c r="T54" s="174">
        <f t="shared" si="4"/>
        <v>0</v>
      </c>
      <c r="U54" s="174" t="str">
        <f t="shared" si="5"/>
        <v/>
      </c>
      <c r="V54" s="174" t="str">
        <f t="shared" si="6"/>
        <v/>
      </c>
      <c r="W54" s="174" t="str">
        <f t="shared" si="7"/>
        <v/>
      </c>
      <c r="X54" s="174" t="str">
        <f t="shared" si="8"/>
        <v/>
      </c>
      <c r="Y54" s="174" t="e">
        <f t="shared" si="27"/>
        <v>#VALUE!</v>
      </c>
      <c r="Z54" s="175">
        <f t="shared" si="9"/>
        <v>0</v>
      </c>
      <c r="AA54" s="176">
        <f t="shared" si="10"/>
        <v>0</v>
      </c>
      <c r="AB54" s="177" t="str">
        <f t="shared" si="11"/>
        <v/>
      </c>
      <c r="AC54" s="178" t="str">
        <f t="shared" si="28"/>
        <v/>
      </c>
      <c r="AD54" s="179" t="str">
        <f t="shared" si="12"/>
        <v/>
      </c>
      <c r="AE54" s="180" t="str">
        <f t="shared" si="13"/>
        <v/>
      </c>
      <c r="AF54" s="180" t="str">
        <f t="shared" si="14"/>
        <v/>
      </c>
      <c r="AG54" s="181" t="str">
        <f t="shared" si="15"/>
        <v/>
      </c>
      <c r="AH54" s="182" t="str">
        <f t="array" ref="AH54">IF($AG54&gt;0,IF(OR(I54="Int-AC",I54="Int-Non"),NPV($AF$165,$AD54*(1+$AF$166)*(1+$AF$168)*$AH$133:INDEX($AH$133:$AH$162,MATCH($AC54,$AG$133:$AG$162,0)))+NPV($AF$165,AG54*(1+$AF$167)*$AI$133:INDEX($AI$133:$AI$162,MATCH($AC54,$AG$133:$AG$162,0))),IF(I54="Ext",NPV($AF$165,$AD54*(1+$AF$166)*(1+$AF$168)*$AH$133:INDEX($AH$133:$AH$162,MATCH($AC54,$AG$133:$AG$162,0)))+NPV($AF$165,AG54*(1+$AF$167)*$AL$133:INDEX($AL$133:$AL$162,MATCH($AC54,$AG$133:$AG$162,0))),"")))</f>
        <v/>
      </c>
      <c r="AI54" s="171">
        <f t="shared" si="16"/>
        <v>0</v>
      </c>
      <c r="AJ54" s="181" t="str">
        <f t="shared" si="29"/>
        <v/>
      </c>
      <c r="AK54" s="149">
        <f t="shared" si="17"/>
        <v>0</v>
      </c>
      <c r="AL54" s="177">
        <f t="shared" si="20"/>
        <v>0</v>
      </c>
      <c r="AM54" s="176">
        <f t="shared" si="21"/>
        <v>0</v>
      </c>
      <c r="AN54" s="176">
        <f t="shared" si="19"/>
        <v>0</v>
      </c>
      <c r="AO54" s="186">
        <f t="shared" si="22"/>
        <v>0</v>
      </c>
      <c r="AP54" s="186">
        <f t="shared" si="23"/>
        <v>0</v>
      </c>
      <c r="AR54" s="130"/>
      <c r="AT54" s="131"/>
      <c r="AU54" s="131"/>
      <c r="AV54" s="131"/>
      <c r="AW54" s="131"/>
      <c r="AX54" s="131"/>
      <c r="AZ54" s="131"/>
      <c r="BA54" s="131"/>
      <c r="BB54" s="131"/>
      <c r="BD54" s="131"/>
      <c r="BE54" s="131"/>
      <c r="BF54" s="131"/>
    </row>
    <row r="55" spans="1:58" s="145" customFormat="1" ht="17.399999999999999" customHeight="1">
      <c r="A55" s="14"/>
      <c r="B55" s="13"/>
      <c r="C55" s="12"/>
      <c r="D55" s="342"/>
      <c r="E55" s="342"/>
      <c r="F55" s="343"/>
      <c r="G55" s="1"/>
      <c r="H55" s="76"/>
      <c r="I55" s="76"/>
      <c r="J55" s="75"/>
      <c r="K55" s="11"/>
      <c r="L55" s="10"/>
      <c r="M55" s="9"/>
      <c r="N55" s="113" t="str">
        <f t="shared" si="18"/>
        <v/>
      </c>
      <c r="O55" s="170" t="str">
        <f t="shared" si="24"/>
        <v/>
      </c>
      <c r="P55" s="171" t="str">
        <f t="shared" si="2"/>
        <v/>
      </c>
      <c r="Q55" s="172" t="str">
        <f t="shared" si="25"/>
        <v/>
      </c>
      <c r="R55" s="173" t="str">
        <f t="shared" si="3"/>
        <v/>
      </c>
      <c r="S55" s="173" t="str">
        <f t="shared" si="26"/>
        <v/>
      </c>
      <c r="T55" s="174">
        <f t="shared" si="4"/>
        <v>0</v>
      </c>
      <c r="U55" s="174" t="str">
        <f t="shared" si="5"/>
        <v/>
      </c>
      <c r="V55" s="174" t="str">
        <f t="shared" si="6"/>
        <v/>
      </c>
      <c r="W55" s="174" t="str">
        <f t="shared" si="7"/>
        <v/>
      </c>
      <c r="X55" s="174" t="str">
        <f t="shared" si="8"/>
        <v/>
      </c>
      <c r="Y55" s="174" t="e">
        <f t="shared" si="27"/>
        <v>#VALUE!</v>
      </c>
      <c r="Z55" s="175">
        <f t="shared" si="9"/>
        <v>0</v>
      </c>
      <c r="AA55" s="176">
        <f t="shared" si="10"/>
        <v>0</v>
      </c>
      <c r="AB55" s="177" t="str">
        <f t="shared" si="11"/>
        <v/>
      </c>
      <c r="AC55" s="178" t="str">
        <f t="shared" si="28"/>
        <v/>
      </c>
      <c r="AD55" s="179" t="str">
        <f t="shared" si="12"/>
        <v/>
      </c>
      <c r="AE55" s="180" t="str">
        <f t="shared" si="13"/>
        <v/>
      </c>
      <c r="AF55" s="180" t="str">
        <f t="shared" si="14"/>
        <v/>
      </c>
      <c r="AG55" s="181" t="str">
        <f t="shared" si="15"/>
        <v/>
      </c>
      <c r="AH55" s="182" t="str">
        <f t="array" ref="AH55">IF($AG55&gt;0,IF(OR(I55="Int-AC",I55="Int-Non"),NPV($AF$165,$AD55*(1+$AF$166)*(1+$AF$168)*$AH$133:INDEX($AH$133:$AH$162,MATCH($AC55,$AG$133:$AG$162,0)))+NPV($AF$165,AG55*(1+$AF$167)*$AI$133:INDEX($AI$133:$AI$162,MATCH($AC55,$AG$133:$AG$162,0))),IF(I55="Ext",NPV($AF$165,$AD55*(1+$AF$166)*(1+$AF$168)*$AH$133:INDEX($AH$133:$AH$162,MATCH($AC55,$AG$133:$AG$162,0)))+NPV($AF$165,AG55*(1+$AF$167)*$AL$133:INDEX($AL$133:$AL$162,MATCH($AC55,$AG$133:$AG$162,0))),"")))</f>
        <v/>
      </c>
      <c r="AI55" s="171">
        <f t="shared" si="16"/>
        <v>0</v>
      </c>
      <c r="AJ55" s="181" t="str">
        <f t="shared" si="29"/>
        <v/>
      </c>
      <c r="AK55" s="149">
        <f t="shared" si="17"/>
        <v>0</v>
      </c>
      <c r="AL55" s="177">
        <f t="shared" si="20"/>
        <v>0</v>
      </c>
      <c r="AM55" s="176">
        <f t="shared" si="21"/>
        <v>0</v>
      </c>
      <c r="AN55" s="176">
        <f t="shared" si="19"/>
        <v>0</v>
      </c>
      <c r="AO55" s="186">
        <f t="shared" si="22"/>
        <v>0</v>
      </c>
      <c r="AP55" s="186">
        <f t="shared" si="23"/>
        <v>0</v>
      </c>
      <c r="AT55" s="131"/>
      <c r="AU55" s="131"/>
      <c r="AV55" s="131"/>
      <c r="AW55" s="131"/>
      <c r="AX55" s="131"/>
      <c r="AZ55" s="131"/>
      <c r="BA55" s="131"/>
      <c r="BB55" s="131"/>
      <c r="BD55" s="131"/>
      <c r="BE55" s="131"/>
      <c r="BF55" s="131"/>
    </row>
    <row r="56" spans="1:58" s="145" customFormat="1" ht="3" customHeight="1">
      <c r="A56" s="365"/>
      <c r="B56" s="366"/>
      <c r="C56" s="367"/>
      <c r="D56" s="368"/>
      <c r="E56" s="368"/>
      <c r="F56" s="369"/>
      <c r="G56" s="368"/>
      <c r="H56" s="370"/>
      <c r="I56" s="368"/>
      <c r="J56" s="371"/>
      <c r="K56" s="372"/>
      <c r="L56" s="373"/>
      <c r="M56" s="374"/>
      <c r="N56" s="301"/>
      <c r="O56" s="298"/>
      <c r="P56" s="171"/>
      <c r="Q56" s="172"/>
      <c r="R56" s="173"/>
      <c r="S56" s="173"/>
      <c r="T56" s="174"/>
      <c r="U56" s="174"/>
      <c r="V56" s="174"/>
      <c r="W56" s="174"/>
      <c r="X56" s="174"/>
      <c r="Y56" s="174"/>
      <c r="Z56" s="175"/>
      <c r="AA56" s="176"/>
      <c r="AB56" s="177"/>
      <c r="AC56" s="178"/>
      <c r="AD56" s="179"/>
      <c r="AE56" s="180"/>
      <c r="AF56" s="180"/>
      <c r="AG56" s="181"/>
      <c r="AH56" s="182"/>
      <c r="AI56" s="171"/>
      <c r="AJ56" s="181"/>
      <c r="AK56" s="185"/>
      <c r="AL56" s="299"/>
      <c r="AM56" s="300"/>
      <c r="AN56" s="300"/>
      <c r="AO56" s="141"/>
      <c r="AP56" s="141"/>
      <c r="AT56" s="131"/>
      <c r="AU56" s="131"/>
      <c r="AV56" s="131"/>
      <c r="AW56" s="131"/>
      <c r="AX56" s="131"/>
      <c r="AZ56" s="131"/>
      <c r="BA56" s="131"/>
      <c r="BB56" s="131"/>
      <c r="BD56" s="131"/>
      <c r="BE56" s="131"/>
      <c r="BF56" s="131"/>
    </row>
    <row r="57" spans="1:58" s="145" customFormat="1" ht="15" customHeight="1">
      <c r="A57" s="528" t="s">
        <v>4</v>
      </c>
      <c r="B57" s="529"/>
      <c r="C57" s="529"/>
      <c r="D57" s="530"/>
      <c r="E57" s="465" t="s">
        <v>264</v>
      </c>
      <c r="F57" s="466"/>
      <c r="G57" s="466"/>
      <c r="H57" s="466"/>
      <c r="I57" s="466"/>
      <c r="J57" s="109"/>
      <c r="K57" s="464" t="s">
        <v>267</v>
      </c>
      <c r="L57" s="464"/>
      <c r="M57" s="473" t="s">
        <v>38</v>
      </c>
      <c r="N57" s="474"/>
      <c r="O57" s="187">
        <f>SUM(O38:O55)</f>
        <v>0</v>
      </c>
      <c r="P57" s="188">
        <f>SUM(P38:P55)</f>
        <v>0</v>
      </c>
      <c r="Q57" s="172" t="e">
        <f>AJ57</f>
        <v>#DIV/0!</v>
      </c>
      <c r="R57" s="189"/>
      <c r="S57" s="188"/>
      <c r="T57" s="174"/>
      <c r="U57" s="188"/>
      <c r="V57" s="188"/>
      <c r="W57" s="188"/>
      <c r="X57" s="188"/>
      <c r="Y57" s="188"/>
      <c r="Z57" s="188"/>
      <c r="AA57" s="188"/>
      <c r="AB57" s="190">
        <f>SUM(AB38:AB55)</f>
        <v>0</v>
      </c>
      <c r="AC57" s="190" t="e">
        <f>ROUND(SUMPRODUCT(AC38:AC55,AG38:AG55)/SUM(AG38:AG55),0)</f>
        <v>#DIV/0!</v>
      </c>
      <c r="AD57" s="190">
        <f>SUM(AD38:AD55)</f>
        <v>0</v>
      </c>
      <c r="AE57" s="190">
        <f>SUM(AE38:AE55)</f>
        <v>0</v>
      </c>
      <c r="AF57" s="190">
        <f>SUM(AF38:AF55)</f>
        <v>0</v>
      </c>
      <c r="AG57" s="191">
        <f>SUM(AG38:AG55)</f>
        <v>0</v>
      </c>
      <c r="AH57" s="182" t="b">
        <f t="array" ref="AH57">IF(AG57&gt;0,(IF(AH59="Internal",NPV($AF$165,$AD57*(1+$AF$166)*(1+$AF$168)*$AH$133:INDEX($AH$133:$AH$162,MATCH($AC57,$AG$133:$AG$162,0)))+NPV($AF$165,AG57*(1+$AF$167)*$AI$133:INDEX($AI$133:$AI$162,MATCH($AC57,$AG$133:$AG$162,0))),IF(AH59="External",NPV($AF$165,$AD57*(1+$AF$166)*(1+$AF$168)*$AH$133:INDEX($AH$133:$AH$162,MATCH($AC57,$AG$133:$AG$162,0)))+NPV($AF$165,AG57*(1+$AF$167)*$AL$133:INDEX($AL$133:$AL$162,MATCH($AC57,$AG$133:$AG$162,0))),""))))</f>
        <v>0</v>
      </c>
      <c r="AI57" s="171">
        <f>SUM(M38:M55)*$G$168</f>
        <v>0</v>
      </c>
      <c r="AJ57" s="181" t="e">
        <f>IF(AD57="","",AH57/AI57)</f>
        <v>#DIV/0!</v>
      </c>
      <c r="AK57" s="481"/>
      <c r="AL57" s="481"/>
      <c r="AO57" s="130"/>
      <c r="AP57" s="130"/>
      <c r="AQ57" s="130"/>
      <c r="AR57" s="130"/>
      <c r="AS57" s="130"/>
      <c r="AT57" s="131"/>
      <c r="AU57" s="131"/>
      <c r="AV57" s="131"/>
      <c r="AW57" s="131"/>
      <c r="AX57" s="131"/>
      <c r="AZ57" s="131"/>
      <c r="BA57" s="131"/>
      <c r="BB57" s="131"/>
      <c r="BD57" s="131"/>
      <c r="BE57" s="131"/>
      <c r="BF57" s="131"/>
    </row>
    <row r="58" spans="1:58" s="145" customFormat="1" ht="15" customHeight="1">
      <c r="A58" s="469"/>
      <c r="B58" s="470"/>
      <c r="C58" s="470"/>
      <c r="D58" s="471"/>
      <c r="E58" s="467"/>
      <c r="F58" s="468"/>
      <c r="G58" s="468"/>
      <c r="H58" s="468"/>
      <c r="I58" s="468"/>
      <c r="J58" s="110"/>
      <c r="K58" s="463">
        <f>AP61</f>
        <v>0</v>
      </c>
      <c r="L58" s="463"/>
      <c r="M58" s="477">
        <f>IF($M$35="No",ROUND(SUM($N$38:$N55),2),IF($M$35="Yes",ROUND(SUM($N$38:$N$55),2),"Incomplete"))</f>
        <v>0</v>
      </c>
      <c r="N58" s="478"/>
      <c r="O58" s="192" t="s">
        <v>195</v>
      </c>
      <c r="Q58" s="193"/>
      <c r="R58" s="194"/>
      <c r="S58" s="194"/>
      <c r="T58" s="194"/>
      <c r="U58" s="194"/>
      <c r="V58" s="194"/>
      <c r="W58" s="194"/>
      <c r="X58" s="194"/>
      <c r="Y58" s="194"/>
      <c r="Z58" s="194"/>
      <c r="AA58" s="194"/>
      <c r="AB58" s="194"/>
      <c r="AC58" s="194"/>
      <c r="AD58" s="194"/>
      <c r="AE58" s="194"/>
      <c r="AF58" s="194"/>
      <c r="AG58" s="194"/>
      <c r="AH58" s="195" t="str">
        <f t="array" ref="AH58">IF($AG57&gt;0,NPV($AF$165,$AD57*(1+$AF$166)*(1+$AF$168)*$AH$133:INDEX($AH$133:$AH$162,MATCH($AC57,$AG$133:$AG$162,0)))+NPV($AF$165,AG57*(1+$AF$167)*$AL$133:INDEX($AL$133:$AL$162,MATCH($AC57,$AG$133:$AG$162,0))), "Line Item")</f>
        <v>Line Item</v>
      </c>
      <c r="AI58" s="194"/>
      <c r="AJ58" s="194"/>
      <c r="AK58" s="194"/>
      <c r="AL58" s="194"/>
      <c r="AM58" s="194"/>
      <c r="AN58" s="194"/>
      <c r="AO58" s="130"/>
      <c r="AP58" s="130"/>
      <c r="AQ58" s="130"/>
      <c r="AR58" s="130"/>
      <c r="AS58" s="130"/>
      <c r="AT58" s="131"/>
      <c r="AU58" s="131"/>
      <c r="AV58" s="131"/>
      <c r="AW58" s="131"/>
      <c r="AX58" s="131"/>
      <c r="AZ58" s="131"/>
      <c r="BA58" s="131"/>
      <c r="BB58" s="131"/>
      <c r="BD58" s="131"/>
      <c r="BE58" s="131"/>
      <c r="BF58" s="131"/>
    </row>
    <row r="59" spans="1:58" s="145" customFormat="1" ht="15" customHeight="1">
      <c r="A59" s="316"/>
      <c r="B59" s="313"/>
      <c r="C59" s="313"/>
      <c r="D59" s="313"/>
      <c r="E59" s="314"/>
      <c r="F59" s="314"/>
      <c r="G59" s="314"/>
      <c r="H59" s="314"/>
      <c r="I59" s="314"/>
      <c r="J59" s="110"/>
      <c r="K59" s="464" t="s">
        <v>265</v>
      </c>
      <c r="L59" s="464"/>
      <c r="M59" s="317">
        <f>AL61</f>
        <v>0</v>
      </c>
      <c r="N59" s="318" t="s">
        <v>192</v>
      </c>
      <c r="O59" s="196"/>
      <c r="P59" s="196"/>
      <c r="Q59" s="197"/>
      <c r="R59" s="194"/>
      <c r="S59" s="194"/>
      <c r="T59" s="194"/>
      <c r="U59" s="194"/>
      <c r="V59" s="194"/>
      <c r="W59" s="194"/>
      <c r="X59" s="194"/>
      <c r="Y59" s="194"/>
      <c r="Z59" s="194"/>
      <c r="AA59" s="194"/>
      <c r="AB59" s="194"/>
      <c r="AC59" s="194"/>
      <c r="AD59" s="194"/>
      <c r="AE59" s="194"/>
      <c r="AG59" s="198" t="s">
        <v>193</v>
      </c>
      <c r="AH59" s="195" t="str">
        <f>IF(ISERROR(MATCH("Ext",I38:I55,0))=FALSE,"External","Internal")</f>
        <v>Internal</v>
      </c>
      <c r="AI59" s="194"/>
      <c r="AJ59" s="194"/>
      <c r="AK59" s="194"/>
      <c r="AM59" s="194"/>
      <c r="AN59" s="194"/>
      <c r="AO59" s="130"/>
      <c r="AP59" s="130"/>
      <c r="AQ59" s="130"/>
      <c r="AR59" s="130"/>
      <c r="AS59" s="130"/>
      <c r="AT59" s="131"/>
      <c r="AU59" s="131"/>
      <c r="AV59" s="131"/>
      <c r="AW59" s="131"/>
      <c r="AX59" s="131"/>
      <c r="AZ59" s="131"/>
      <c r="BA59" s="131"/>
      <c r="BB59" s="131"/>
      <c r="BD59" s="131"/>
      <c r="BE59" s="131"/>
      <c r="BF59" s="131"/>
    </row>
    <row r="60" spans="1:58" s="145" customFormat="1" ht="15" customHeight="1">
      <c r="A60" s="319"/>
      <c r="B60" s="314"/>
      <c r="C60" s="314"/>
      <c r="D60" s="314"/>
      <c r="E60" s="314"/>
      <c r="F60" s="68"/>
      <c r="G60" s="111"/>
      <c r="H60" s="111"/>
      <c r="I60" s="111"/>
      <c r="J60" s="111"/>
      <c r="K60" s="463">
        <f>SUM(M38:M44,M45:M55)</f>
        <v>0</v>
      </c>
      <c r="L60" s="463"/>
      <c r="M60" s="317">
        <f>AM61</f>
        <v>0</v>
      </c>
      <c r="N60" s="318" t="s">
        <v>190</v>
      </c>
      <c r="O60" s="196"/>
      <c r="Q60" s="197"/>
      <c r="R60" s="194"/>
      <c r="S60" s="194"/>
      <c r="T60" s="194"/>
      <c r="U60" s="194"/>
      <c r="V60" s="194"/>
      <c r="W60" s="194"/>
      <c r="X60" s="194"/>
      <c r="Y60" s="194"/>
      <c r="Z60" s="194"/>
      <c r="AA60" s="194"/>
      <c r="AB60" s="194"/>
      <c r="AC60" s="194"/>
      <c r="AD60" s="194"/>
      <c r="AE60" s="194"/>
      <c r="AF60" s="194"/>
      <c r="AG60" s="194"/>
      <c r="AH60" s="195" t="s">
        <v>238</v>
      </c>
      <c r="AI60" s="194"/>
      <c r="AJ60" s="194"/>
      <c r="AK60" s="194"/>
      <c r="AL60" s="194"/>
      <c r="AM60" s="194"/>
      <c r="AN60" s="194"/>
      <c r="AO60" s="130"/>
      <c r="AP60" s="130"/>
      <c r="AQ60" s="130"/>
      <c r="AR60" s="130"/>
      <c r="AS60" s="130"/>
      <c r="AT60" s="131"/>
      <c r="AU60" s="131"/>
      <c r="AV60" s="131"/>
      <c r="AW60" s="131"/>
      <c r="AX60" s="131"/>
      <c r="AZ60" s="131"/>
      <c r="BA60" s="131"/>
      <c r="BB60" s="131"/>
      <c r="BD60" s="131"/>
      <c r="BE60" s="131"/>
      <c r="BF60" s="131"/>
    </row>
    <row r="61" spans="1:58" s="145" customFormat="1" ht="15" customHeight="1">
      <c r="A61" s="475" t="s">
        <v>173</v>
      </c>
      <c r="B61" s="476"/>
      <c r="C61" s="476"/>
      <c r="D61" s="8">
        <f>IF(ISNUMBER(M61),M61*2/2000,"")</f>
        <v>0</v>
      </c>
      <c r="E61" s="314"/>
      <c r="F61" s="68"/>
      <c r="G61" s="111"/>
      <c r="H61" s="111"/>
      <c r="I61" s="111"/>
      <c r="J61" s="111"/>
      <c r="K61" s="111"/>
      <c r="L61" s="320"/>
      <c r="M61" s="317">
        <f>M59-M60</f>
        <v>0</v>
      </c>
      <c r="N61" s="318" t="s">
        <v>189</v>
      </c>
      <c r="O61" s="196"/>
      <c r="P61" s="199" t="s">
        <v>175</v>
      </c>
      <c r="Q61" s="197"/>
      <c r="R61" s="194"/>
      <c r="S61" s="194"/>
      <c r="T61" s="194"/>
      <c r="U61" s="194"/>
      <c r="V61" s="194"/>
      <c r="W61" s="194"/>
      <c r="X61" s="194"/>
      <c r="Y61" s="194"/>
      <c r="Z61" s="200"/>
      <c r="AA61" s="194"/>
      <c r="AB61" s="201" t="s">
        <v>259</v>
      </c>
      <c r="AC61" s="201" t="s">
        <v>251</v>
      </c>
      <c r="AD61" s="201" t="s">
        <v>252</v>
      </c>
      <c r="AE61" s="201" t="s">
        <v>253</v>
      </c>
      <c r="AF61" s="201" t="s">
        <v>254</v>
      </c>
      <c r="AG61" s="201" t="s">
        <v>255</v>
      </c>
      <c r="AH61" s="201" t="s">
        <v>256</v>
      </c>
      <c r="AI61" s="201" t="s">
        <v>257</v>
      </c>
      <c r="AJ61" s="202" t="s">
        <v>258</v>
      </c>
      <c r="AK61" s="194"/>
      <c r="AL61" s="331">
        <f>SUM(AL38:AL55)</f>
        <v>0</v>
      </c>
      <c r="AM61" s="331">
        <f>SUM(AM38:AM55)</f>
        <v>0</v>
      </c>
      <c r="AN61" s="331">
        <f>SUM(AN38:AN55)</f>
        <v>0</v>
      </c>
      <c r="AO61" s="331">
        <f>SUM(AO38:AO55)</f>
        <v>0</v>
      </c>
      <c r="AP61" s="200">
        <f>SUM(AP38:AP55)</f>
        <v>0</v>
      </c>
      <c r="AQ61" s="130"/>
      <c r="AR61" s="130"/>
      <c r="AS61" s="130"/>
      <c r="AT61" s="131"/>
      <c r="AU61" s="131"/>
      <c r="AV61" s="131"/>
      <c r="AW61" s="131"/>
      <c r="AX61" s="131"/>
      <c r="AZ61" s="131"/>
      <c r="BA61" s="131"/>
      <c r="BB61" s="131"/>
      <c r="BD61" s="131"/>
      <c r="BE61" s="131"/>
      <c r="BF61" s="131"/>
    </row>
    <row r="62" spans="1:58" s="145" customFormat="1" ht="15" customHeight="1" thickBot="1">
      <c r="A62" s="321"/>
      <c r="B62" s="321"/>
      <c r="C62" s="321"/>
      <c r="D62" s="321"/>
      <c r="E62" s="8"/>
      <c r="F62" s="322"/>
      <c r="G62" s="322"/>
      <c r="H62" s="323"/>
      <c r="I62" s="323"/>
      <c r="J62" s="323"/>
      <c r="K62" s="322"/>
      <c r="L62" s="315" t="s">
        <v>319</v>
      </c>
      <c r="M62" s="324">
        <f>IF(M59=0,0,1-(M60/M59))</f>
        <v>0</v>
      </c>
      <c r="N62" s="318" t="s">
        <v>191</v>
      </c>
      <c r="O62" s="196"/>
      <c r="P62" s="192">
        <f>IF($M$35="No",SUM($N$38:$N55),IF(AND($M$35="Yes",$AJ$57&gt;=1),MIN($AG$57*$G$166,$G$167*$AI$57),IF(AND($M$35="Yes",$AJ$57&lt;1),SUM($N$38:$N$55),"Incomplete")))</f>
        <v>0</v>
      </c>
      <c r="Q62" s="197"/>
      <c r="R62" s="203" t="e">
        <f>N38/M38</f>
        <v>#VALUE!</v>
      </c>
      <c r="S62" s="204">
        <f>(M38+M39)*0.75</f>
        <v>0</v>
      </c>
      <c r="T62" s="194">
        <f>(M38*0.75)+(M39*0.75)</f>
        <v>0</v>
      </c>
      <c r="U62" s="194">
        <f>0.75*M38</f>
        <v>0</v>
      </c>
      <c r="V62" s="194"/>
      <c r="W62" s="194"/>
      <c r="X62" s="194"/>
      <c r="Y62" s="194"/>
      <c r="Z62" s="194"/>
      <c r="AA62" s="194"/>
      <c r="AB62" s="194"/>
      <c r="AC62" s="194"/>
      <c r="AD62" s="194"/>
      <c r="AE62" s="194"/>
      <c r="AF62" s="194"/>
      <c r="AG62" s="194"/>
      <c r="AH62" s="194"/>
      <c r="AI62" s="194"/>
      <c r="AJ62" s="194"/>
      <c r="AK62" s="194"/>
      <c r="AL62" s="194"/>
      <c r="AM62" s="194"/>
      <c r="AN62" s="194"/>
      <c r="AO62" s="130"/>
      <c r="AP62" s="130"/>
      <c r="AQ62" s="130"/>
      <c r="AR62" s="130"/>
      <c r="AS62" s="130"/>
      <c r="AT62" s="131"/>
      <c r="AU62" s="131"/>
      <c r="AV62" s="131"/>
      <c r="AW62" s="131"/>
      <c r="AX62" s="131"/>
      <c r="AZ62" s="131"/>
      <c r="BA62" s="131"/>
      <c r="BB62" s="131"/>
      <c r="BD62" s="131"/>
      <c r="BE62" s="131"/>
      <c r="BF62" s="131"/>
    </row>
    <row r="63" spans="1:58" s="145" customFormat="1" ht="24" customHeight="1">
      <c r="A63" s="504" t="s">
        <v>298</v>
      </c>
      <c r="B63" s="505"/>
      <c r="C63" s="506"/>
      <c r="D63" s="454" t="s">
        <v>306</v>
      </c>
      <c r="E63" s="455"/>
      <c r="F63" s="455"/>
      <c r="G63" s="455"/>
      <c r="H63" s="455"/>
      <c r="I63" s="455"/>
      <c r="J63" s="455"/>
      <c r="K63" s="456"/>
      <c r="L63" s="519"/>
      <c r="M63" s="519"/>
      <c r="N63" s="520"/>
      <c r="O63" s="196"/>
      <c r="P63" s="192"/>
      <c r="Q63" s="197"/>
      <c r="R63" s="203"/>
      <c r="S63" s="204"/>
      <c r="T63" s="194"/>
      <c r="U63" s="194"/>
      <c r="V63" s="194"/>
      <c r="W63" s="194"/>
      <c r="X63" s="194"/>
      <c r="Y63" s="194"/>
      <c r="Z63" s="194"/>
      <c r="AA63" s="194"/>
      <c r="AB63" s="194"/>
      <c r="AC63" s="194"/>
      <c r="AD63" s="194"/>
      <c r="AE63" s="194"/>
      <c r="AF63" s="194"/>
      <c r="AG63" s="194"/>
      <c r="AH63" s="194"/>
      <c r="AI63" s="194"/>
      <c r="AJ63" s="194"/>
      <c r="AK63" s="194"/>
      <c r="AL63" s="194"/>
      <c r="AM63" s="194"/>
      <c r="AN63" s="194"/>
      <c r="AO63" s="130"/>
      <c r="AP63" s="130"/>
      <c r="AQ63" s="130"/>
      <c r="AR63" s="130"/>
      <c r="AS63" s="130"/>
      <c r="AT63" s="131"/>
      <c r="AU63" s="131"/>
      <c r="AV63" s="131"/>
      <c r="AW63" s="131"/>
      <c r="AX63" s="131"/>
      <c r="AZ63" s="131"/>
      <c r="BA63" s="131"/>
      <c r="BB63" s="131"/>
      <c r="BD63" s="131"/>
      <c r="BE63" s="131"/>
      <c r="BF63" s="131"/>
    </row>
    <row r="64" spans="1:58" s="145" customFormat="1" ht="24" customHeight="1">
      <c r="A64" s="507"/>
      <c r="B64" s="508"/>
      <c r="C64" s="509"/>
      <c r="D64" s="457"/>
      <c r="E64" s="458"/>
      <c r="F64" s="458"/>
      <c r="G64" s="458"/>
      <c r="H64" s="458"/>
      <c r="I64" s="458"/>
      <c r="J64" s="458"/>
      <c r="K64" s="459"/>
      <c r="L64" s="521"/>
      <c r="M64" s="521"/>
      <c r="N64" s="522"/>
      <c r="O64" s="196"/>
      <c r="P64" s="192"/>
      <c r="Q64" s="197"/>
      <c r="R64" s="203"/>
      <c r="S64" s="204"/>
      <c r="T64" s="194"/>
      <c r="U64" s="194"/>
      <c r="V64" s="194"/>
      <c r="W64" s="194"/>
      <c r="X64" s="194"/>
      <c r="Y64" s="194"/>
      <c r="Z64" s="194"/>
      <c r="AA64" s="194"/>
      <c r="AB64" s="194"/>
      <c r="AC64" s="194"/>
      <c r="AD64" s="194"/>
      <c r="AE64" s="194"/>
      <c r="AF64" s="194"/>
      <c r="AG64" s="194"/>
      <c r="AH64" s="194"/>
      <c r="AI64" s="194"/>
      <c r="AJ64" s="194"/>
      <c r="AK64" s="194"/>
      <c r="AL64" s="194"/>
      <c r="AM64" s="194"/>
      <c r="AN64" s="194"/>
      <c r="AO64" s="130"/>
      <c r="AP64" s="130"/>
      <c r="AQ64" s="130"/>
      <c r="AR64" s="130"/>
      <c r="AS64" s="130"/>
      <c r="AT64" s="131"/>
      <c r="AU64" s="131"/>
      <c r="AV64" s="131"/>
      <c r="AW64" s="131"/>
      <c r="AX64" s="131"/>
      <c r="AZ64" s="131"/>
      <c r="BA64" s="131"/>
      <c r="BB64" s="131"/>
      <c r="BD64" s="131"/>
      <c r="BE64" s="131"/>
      <c r="BF64" s="131"/>
    </row>
    <row r="65" spans="1:58" s="145" customFormat="1" ht="23.25" customHeight="1" thickBot="1">
      <c r="A65" s="510"/>
      <c r="B65" s="511"/>
      <c r="C65" s="512"/>
      <c r="D65" s="460"/>
      <c r="E65" s="461"/>
      <c r="F65" s="461"/>
      <c r="G65" s="461"/>
      <c r="H65" s="461"/>
      <c r="I65" s="461"/>
      <c r="J65" s="461"/>
      <c r="K65" s="462"/>
      <c r="L65" s="523"/>
      <c r="M65" s="523"/>
      <c r="N65" s="524"/>
      <c r="O65" s="196"/>
      <c r="P65" s="192"/>
      <c r="Q65" s="197"/>
      <c r="R65" s="203"/>
      <c r="S65" s="204"/>
      <c r="T65" s="194"/>
      <c r="U65" s="194"/>
      <c r="V65" s="194"/>
      <c r="W65" s="194"/>
      <c r="X65" s="194"/>
      <c r="Y65" s="194"/>
      <c r="Z65" s="194"/>
      <c r="AA65" s="194"/>
      <c r="AB65" s="194"/>
      <c r="AC65" s="194"/>
      <c r="AD65" s="194"/>
      <c r="AE65" s="194"/>
      <c r="AF65" s="194"/>
      <c r="AG65" s="194"/>
      <c r="AH65" s="194"/>
      <c r="AI65" s="194"/>
      <c r="AJ65" s="194"/>
      <c r="AK65" s="194"/>
      <c r="AL65" s="194"/>
      <c r="AM65" s="194"/>
      <c r="AN65" s="194"/>
      <c r="AO65" s="130"/>
      <c r="AP65" s="130"/>
      <c r="AQ65" s="130"/>
      <c r="AR65" s="130"/>
      <c r="AS65" s="130"/>
      <c r="AT65" s="131"/>
      <c r="AU65" s="131"/>
      <c r="AV65" s="131"/>
      <c r="AW65" s="131"/>
      <c r="AX65" s="131"/>
      <c r="AZ65" s="131"/>
      <c r="BA65" s="131"/>
      <c r="BB65" s="131"/>
      <c r="BD65" s="131"/>
      <c r="BE65" s="131"/>
      <c r="BF65" s="131"/>
    </row>
    <row r="66" spans="1:58" s="145" customFormat="1" ht="15" customHeight="1">
      <c r="A66" s="525" t="s">
        <v>244</v>
      </c>
      <c r="B66" s="526"/>
      <c r="C66" s="526"/>
      <c r="D66" s="526"/>
      <c r="E66" s="526"/>
      <c r="F66" s="526"/>
      <c r="G66" s="526"/>
      <c r="H66" s="526"/>
      <c r="I66" s="526"/>
      <c r="J66" s="526"/>
      <c r="K66" s="526"/>
      <c r="L66" s="526"/>
      <c r="M66" s="526"/>
      <c r="N66" s="527"/>
      <c r="O66" s="196"/>
      <c r="P66" s="192"/>
      <c r="Q66" s="197"/>
      <c r="R66" s="203"/>
      <c r="S66" s="204"/>
      <c r="T66" s="194"/>
      <c r="U66" s="194"/>
      <c r="V66" s="194"/>
      <c r="W66" s="194"/>
      <c r="X66" s="194"/>
      <c r="Y66" s="194"/>
      <c r="Z66" s="194"/>
      <c r="AA66" s="194"/>
      <c r="AB66" s="194"/>
      <c r="AC66" s="194"/>
      <c r="AD66" s="194"/>
      <c r="AE66" s="194"/>
      <c r="AF66" s="194"/>
      <c r="AG66" s="194"/>
      <c r="AH66" s="194"/>
      <c r="AI66" s="194"/>
      <c r="AJ66" s="194"/>
      <c r="AK66" s="194"/>
      <c r="AL66" s="194"/>
      <c r="AM66" s="194"/>
      <c r="AN66" s="194"/>
      <c r="AO66" s="130"/>
      <c r="AP66" s="130"/>
      <c r="AQ66" s="130"/>
      <c r="AR66" s="130"/>
      <c r="AS66" s="130"/>
      <c r="AT66" s="131"/>
      <c r="AU66" s="131"/>
      <c r="AV66" s="131"/>
      <c r="AW66" s="131"/>
      <c r="AX66" s="131"/>
      <c r="AZ66" s="131"/>
      <c r="BA66" s="131"/>
      <c r="BB66" s="131"/>
      <c r="BD66" s="131"/>
      <c r="BE66" s="131"/>
      <c r="BF66" s="131"/>
    </row>
    <row r="67" spans="1:58" s="145" customFormat="1" ht="15" customHeight="1">
      <c r="A67" s="101"/>
      <c r="B67" s="102"/>
      <c r="C67" s="102"/>
      <c r="D67" s="102"/>
      <c r="E67" s="102"/>
      <c r="F67" s="102"/>
      <c r="G67" s="102"/>
      <c r="H67" s="102"/>
      <c r="I67" s="102"/>
      <c r="J67" s="102"/>
      <c r="K67" s="102"/>
      <c r="L67" s="102"/>
      <c r="M67" s="105"/>
      <c r="N67" s="114"/>
      <c r="O67" s="196"/>
      <c r="P67" s="192"/>
      <c r="Q67" s="197"/>
      <c r="R67" s="203"/>
      <c r="S67" s="204"/>
      <c r="T67" s="194"/>
      <c r="U67" s="194"/>
      <c r="V67" s="194"/>
      <c r="W67" s="194"/>
      <c r="X67" s="194"/>
      <c r="Y67" s="194"/>
      <c r="Z67" s="194"/>
      <c r="AA67" s="194"/>
      <c r="AB67" s="194"/>
      <c r="AC67" s="194"/>
      <c r="AD67" s="194"/>
      <c r="AE67" s="194"/>
      <c r="AF67" s="194"/>
      <c r="AG67" s="194"/>
      <c r="AH67" s="194"/>
      <c r="AI67" s="194"/>
      <c r="AJ67" s="194"/>
      <c r="AK67" s="194"/>
      <c r="AL67" s="194"/>
      <c r="AM67" s="194"/>
      <c r="AN67" s="194"/>
      <c r="AO67" s="130"/>
      <c r="AP67" s="130"/>
      <c r="AQ67" s="130"/>
      <c r="AR67" s="130"/>
      <c r="AS67" s="130"/>
      <c r="AT67" s="131"/>
      <c r="AU67" s="131"/>
      <c r="AV67" s="131"/>
      <c r="AW67" s="131"/>
      <c r="AX67" s="131"/>
      <c r="AZ67" s="131"/>
      <c r="BA67" s="131"/>
      <c r="BB67" s="131"/>
      <c r="BD67" s="131"/>
      <c r="BE67" s="131"/>
      <c r="BF67" s="131"/>
    </row>
    <row r="68" spans="1:58" s="145" customFormat="1" ht="15" customHeight="1">
      <c r="A68" s="103"/>
      <c r="B68" s="102"/>
      <c r="C68" s="102"/>
      <c r="D68" s="102"/>
      <c r="E68" s="102"/>
      <c r="F68" s="102"/>
      <c r="G68" s="102"/>
      <c r="H68" s="102"/>
      <c r="I68" s="102"/>
      <c r="J68" s="102"/>
      <c r="K68" s="102"/>
      <c r="L68" s="102"/>
      <c r="M68" s="105"/>
      <c r="N68" s="115"/>
      <c r="O68" s="196"/>
      <c r="P68" s="192"/>
      <c r="Q68" s="197"/>
      <c r="R68" s="203"/>
      <c r="S68" s="204"/>
      <c r="T68" s="194"/>
      <c r="U68" s="194"/>
      <c r="V68" s="194"/>
      <c r="W68" s="194"/>
      <c r="X68" s="194"/>
      <c r="Y68" s="194"/>
      <c r="Z68" s="194"/>
      <c r="AA68" s="194"/>
      <c r="AB68" s="194"/>
      <c r="AC68" s="194"/>
      <c r="AD68" s="194"/>
      <c r="AE68" s="194"/>
      <c r="AF68" s="194"/>
      <c r="AG68" s="194"/>
      <c r="AH68" s="194"/>
      <c r="AI68" s="194"/>
      <c r="AJ68" s="194"/>
      <c r="AK68" s="194"/>
      <c r="AL68" s="194"/>
      <c r="AM68" s="194"/>
      <c r="AN68" s="194"/>
      <c r="AO68" s="130"/>
      <c r="AP68" s="130"/>
      <c r="AQ68" s="130"/>
      <c r="AR68" s="130"/>
      <c r="AS68" s="130"/>
      <c r="AT68" s="131"/>
      <c r="AU68" s="131"/>
      <c r="AV68" s="131"/>
      <c r="AW68" s="131"/>
      <c r="AX68" s="131"/>
      <c r="AZ68" s="131"/>
      <c r="BA68" s="131"/>
      <c r="BB68" s="131"/>
      <c r="BD68" s="131"/>
      <c r="BE68" s="131"/>
      <c r="BF68" s="131"/>
    </row>
    <row r="69" spans="1:58" s="145" customFormat="1" ht="15" customHeight="1">
      <c r="A69" s="103"/>
      <c r="B69" s="102"/>
      <c r="C69" s="102"/>
      <c r="D69" s="102"/>
      <c r="E69" s="102"/>
      <c r="F69" s="102"/>
      <c r="G69" s="102"/>
      <c r="H69" s="102"/>
      <c r="I69" s="102"/>
      <c r="J69" s="102"/>
      <c r="K69" s="102"/>
      <c r="L69" s="102"/>
      <c r="M69" s="105"/>
      <c r="N69" s="115"/>
      <c r="O69" s="196"/>
      <c r="P69" s="192"/>
      <c r="Q69" s="197"/>
      <c r="R69" s="203"/>
      <c r="S69" s="204"/>
      <c r="T69" s="194"/>
      <c r="U69" s="194"/>
      <c r="V69" s="194"/>
      <c r="W69" s="194"/>
      <c r="X69" s="194"/>
      <c r="Y69" s="194"/>
      <c r="Z69" s="194"/>
      <c r="AA69" s="194"/>
      <c r="AB69" s="194"/>
      <c r="AC69" s="194"/>
      <c r="AD69" s="194"/>
      <c r="AE69" s="194"/>
      <c r="AF69" s="194"/>
      <c r="AG69" s="194"/>
      <c r="AH69" s="194"/>
      <c r="AI69" s="194"/>
      <c r="AJ69" s="194"/>
      <c r="AK69" s="194"/>
      <c r="AL69" s="194"/>
      <c r="AM69" s="194"/>
      <c r="AN69" s="194"/>
      <c r="AO69" s="130"/>
      <c r="AP69" s="130"/>
      <c r="AQ69" s="130"/>
      <c r="AR69" s="130"/>
      <c r="AS69" s="130"/>
      <c r="AT69" s="131"/>
      <c r="AU69" s="131"/>
      <c r="AV69" s="131"/>
      <c r="AW69" s="131"/>
      <c r="AX69" s="131"/>
      <c r="AZ69" s="131"/>
      <c r="BA69" s="131"/>
      <c r="BB69" s="131"/>
      <c r="BD69" s="131"/>
      <c r="BE69" s="131"/>
      <c r="BF69" s="131"/>
    </row>
    <row r="70" spans="1:58" s="145" customFormat="1" ht="15" customHeight="1">
      <c r="A70" s="103"/>
      <c r="B70" s="102"/>
      <c r="C70" s="102"/>
      <c r="D70" s="102"/>
      <c r="E70" s="102"/>
      <c r="F70" s="102"/>
      <c r="G70" s="102"/>
      <c r="H70" s="102"/>
      <c r="I70" s="102"/>
      <c r="J70" s="102"/>
      <c r="K70" s="102"/>
      <c r="L70" s="102"/>
      <c r="M70" s="105"/>
      <c r="N70" s="115"/>
      <c r="O70" s="196"/>
      <c r="P70" s="192"/>
      <c r="Q70" s="197"/>
      <c r="R70" s="203"/>
      <c r="S70" s="204"/>
      <c r="T70" s="194"/>
      <c r="U70" s="194"/>
      <c r="V70" s="194"/>
      <c r="W70" s="194"/>
      <c r="X70" s="194"/>
      <c r="Y70" s="194"/>
      <c r="Z70" s="194"/>
      <c r="AA70" s="194"/>
      <c r="AB70" s="194"/>
      <c r="AC70" s="194"/>
      <c r="AD70" s="194"/>
      <c r="AE70" s="194"/>
      <c r="AF70" s="194"/>
      <c r="AG70" s="194"/>
      <c r="AH70" s="194"/>
      <c r="AI70" s="194"/>
      <c r="AJ70" s="194"/>
      <c r="AK70" s="194"/>
      <c r="AL70" s="194"/>
      <c r="AM70" s="194"/>
      <c r="AN70" s="194"/>
      <c r="AO70" s="130"/>
      <c r="AP70" s="130"/>
      <c r="AQ70" s="130"/>
      <c r="AR70" s="130"/>
      <c r="AS70" s="130"/>
      <c r="AT70" s="131"/>
      <c r="AU70" s="131"/>
      <c r="AV70" s="131"/>
      <c r="AW70" s="131"/>
      <c r="AX70" s="131"/>
      <c r="AZ70" s="131"/>
      <c r="BA70" s="131"/>
      <c r="BB70" s="131"/>
      <c r="BD70" s="131"/>
      <c r="BE70" s="131"/>
      <c r="BF70" s="131"/>
    </row>
    <row r="71" spans="1:58" s="145" customFormat="1" ht="15" customHeight="1">
      <c r="A71" s="103"/>
      <c r="B71" s="102"/>
      <c r="C71" s="102"/>
      <c r="D71" s="102"/>
      <c r="E71" s="102"/>
      <c r="F71" s="102"/>
      <c r="G71" s="102"/>
      <c r="H71" s="102"/>
      <c r="I71" s="102"/>
      <c r="J71" s="102"/>
      <c r="K71" s="102"/>
      <c r="L71" s="102"/>
      <c r="M71" s="105"/>
      <c r="N71" s="115"/>
      <c r="O71" s="196"/>
      <c r="P71" s="192"/>
      <c r="Q71" s="197"/>
      <c r="R71" s="203"/>
      <c r="S71" s="204"/>
      <c r="T71" s="194"/>
      <c r="U71" s="194"/>
      <c r="V71" s="194"/>
      <c r="W71" s="194"/>
      <c r="X71" s="194"/>
      <c r="Y71" s="194"/>
      <c r="Z71" s="194"/>
      <c r="AA71" s="194"/>
      <c r="AB71" s="194"/>
      <c r="AC71" s="194"/>
      <c r="AD71" s="194"/>
      <c r="AE71" s="194"/>
      <c r="AF71" s="194"/>
      <c r="AG71" s="194"/>
      <c r="AH71" s="194"/>
      <c r="AI71" s="194"/>
      <c r="AJ71" s="194"/>
      <c r="AK71" s="194"/>
      <c r="AL71" s="194"/>
      <c r="AM71" s="194"/>
      <c r="AN71" s="194"/>
      <c r="AO71" s="130"/>
      <c r="AP71" s="130"/>
      <c r="AQ71" s="130"/>
      <c r="AR71" s="130"/>
      <c r="AS71" s="130"/>
      <c r="AT71" s="131"/>
      <c r="AU71" s="131"/>
      <c r="AV71" s="131"/>
      <c r="AW71" s="131"/>
      <c r="AX71" s="131"/>
      <c r="AZ71" s="131"/>
      <c r="BA71" s="131"/>
      <c r="BB71" s="131"/>
      <c r="BD71" s="131"/>
      <c r="BE71" s="131"/>
      <c r="BF71" s="131"/>
    </row>
    <row r="72" spans="1:58" s="145" customFormat="1" ht="15" customHeight="1">
      <c r="A72" s="103"/>
      <c r="B72" s="102"/>
      <c r="C72" s="102"/>
      <c r="D72" s="102"/>
      <c r="E72" s="102"/>
      <c r="F72" s="102"/>
      <c r="G72" s="102"/>
      <c r="H72" s="102"/>
      <c r="I72" s="102"/>
      <c r="J72" s="102"/>
      <c r="K72" s="102"/>
      <c r="L72" s="102"/>
      <c r="M72" s="105"/>
      <c r="N72" s="115"/>
      <c r="O72" s="196"/>
      <c r="P72" s="192"/>
      <c r="Q72" s="197"/>
      <c r="R72" s="203"/>
      <c r="S72" s="204"/>
      <c r="T72" s="194"/>
      <c r="U72" s="194"/>
      <c r="V72" s="194"/>
      <c r="W72" s="194"/>
      <c r="X72" s="194"/>
      <c r="Y72" s="194"/>
      <c r="Z72" s="194"/>
      <c r="AA72" s="194"/>
      <c r="AB72" s="194"/>
      <c r="AC72" s="194"/>
      <c r="AD72" s="194"/>
      <c r="AE72" s="194"/>
      <c r="AF72" s="194"/>
      <c r="AG72" s="194"/>
      <c r="AH72" s="194"/>
      <c r="AI72" s="194"/>
      <c r="AJ72" s="194"/>
      <c r="AK72" s="194"/>
      <c r="AL72" s="194"/>
      <c r="AM72" s="194"/>
      <c r="AN72" s="194"/>
      <c r="AO72" s="130"/>
      <c r="AP72" s="130"/>
      <c r="AQ72" s="130"/>
      <c r="AR72" s="130"/>
      <c r="AS72" s="130"/>
      <c r="AT72" s="131"/>
      <c r="AU72" s="131"/>
      <c r="AV72" s="131"/>
      <c r="AW72" s="131"/>
      <c r="AX72" s="131"/>
      <c r="AZ72" s="131"/>
      <c r="BA72" s="131"/>
      <c r="BB72" s="131"/>
      <c r="BD72" s="131"/>
      <c r="BE72" s="131"/>
      <c r="BF72" s="131"/>
    </row>
    <row r="73" spans="1:58" s="145" customFormat="1" ht="15" customHeight="1">
      <c r="A73" s="103"/>
      <c r="B73" s="102"/>
      <c r="C73" s="102"/>
      <c r="D73" s="102"/>
      <c r="E73" s="102"/>
      <c r="F73" s="102"/>
      <c r="G73" s="102"/>
      <c r="H73" s="102"/>
      <c r="I73" s="102"/>
      <c r="J73" s="102"/>
      <c r="K73" s="102"/>
      <c r="L73" s="102"/>
      <c r="M73" s="105"/>
      <c r="N73" s="115"/>
      <c r="O73" s="196"/>
      <c r="P73" s="192"/>
      <c r="Q73" s="197"/>
      <c r="R73" s="203"/>
      <c r="S73" s="204"/>
      <c r="T73" s="194"/>
      <c r="U73" s="194"/>
      <c r="V73" s="194"/>
      <c r="W73" s="194"/>
      <c r="X73" s="194"/>
      <c r="Y73" s="194"/>
      <c r="Z73" s="194"/>
      <c r="AA73" s="194"/>
      <c r="AB73" s="194"/>
      <c r="AC73" s="194"/>
      <c r="AD73" s="194"/>
      <c r="AE73" s="194"/>
      <c r="AF73" s="194"/>
      <c r="AG73" s="194"/>
      <c r="AH73" s="194"/>
      <c r="AI73" s="194"/>
      <c r="AJ73" s="194"/>
      <c r="AK73" s="194"/>
      <c r="AL73" s="194"/>
      <c r="AM73" s="194"/>
      <c r="AN73" s="194"/>
      <c r="AO73" s="130"/>
      <c r="AP73" s="130"/>
      <c r="AQ73" s="130"/>
      <c r="AR73" s="130"/>
      <c r="AS73" s="130"/>
      <c r="AT73" s="131"/>
      <c r="AU73" s="131"/>
      <c r="AV73" s="131"/>
      <c r="AW73" s="131"/>
      <c r="AX73" s="131"/>
      <c r="AZ73" s="131"/>
      <c r="BA73" s="131"/>
      <c r="BB73" s="131"/>
      <c r="BD73" s="131"/>
      <c r="BE73" s="131"/>
      <c r="BF73" s="131"/>
    </row>
    <row r="74" spans="1:58" s="145" customFormat="1" ht="15" customHeight="1">
      <c r="A74" s="103"/>
      <c r="B74" s="102"/>
      <c r="C74" s="102"/>
      <c r="D74" s="102"/>
      <c r="E74" s="102"/>
      <c r="F74" s="102"/>
      <c r="G74" s="102"/>
      <c r="H74" s="102"/>
      <c r="I74" s="102"/>
      <c r="J74" s="102"/>
      <c r="K74" s="102"/>
      <c r="L74" s="102"/>
      <c r="M74" s="105"/>
      <c r="N74" s="115"/>
      <c r="O74" s="196"/>
      <c r="P74" s="192"/>
      <c r="Q74" s="197"/>
      <c r="R74" s="203"/>
      <c r="S74" s="204"/>
      <c r="T74" s="194"/>
      <c r="U74" s="194"/>
      <c r="V74" s="194"/>
      <c r="W74" s="194"/>
      <c r="X74" s="194"/>
      <c r="Y74" s="194"/>
      <c r="Z74" s="194"/>
      <c r="AA74" s="194"/>
      <c r="AB74" s="194"/>
      <c r="AC74" s="194"/>
      <c r="AD74" s="194"/>
      <c r="AE74" s="194"/>
      <c r="AF74" s="194"/>
      <c r="AG74" s="194"/>
      <c r="AH74" s="194"/>
      <c r="AI74" s="194"/>
      <c r="AJ74" s="194"/>
      <c r="AK74" s="194"/>
      <c r="AL74" s="194"/>
      <c r="AM74" s="194"/>
      <c r="AN74" s="194"/>
      <c r="AO74" s="130"/>
      <c r="AP74" s="130"/>
      <c r="AQ74" s="130"/>
      <c r="AR74" s="130"/>
      <c r="AS74" s="130"/>
      <c r="AT74" s="131"/>
      <c r="AU74" s="131"/>
      <c r="AV74" s="131"/>
      <c r="AW74" s="131"/>
      <c r="AX74" s="131"/>
      <c r="AZ74" s="131"/>
      <c r="BA74" s="131"/>
      <c r="BB74" s="131"/>
      <c r="BD74" s="131"/>
      <c r="BE74" s="131"/>
      <c r="BF74" s="131"/>
    </row>
    <row r="75" spans="1:58" s="145" customFormat="1" ht="15" customHeight="1">
      <c r="A75" s="103"/>
      <c r="B75" s="102"/>
      <c r="C75" s="102"/>
      <c r="D75" s="102"/>
      <c r="E75" s="102"/>
      <c r="F75" s="102"/>
      <c r="G75" s="102"/>
      <c r="H75" s="102"/>
      <c r="I75" s="102"/>
      <c r="J75" s="102"/>
      <c r="K75" s="102"/>
      <c r="L75" s="102"/>
      <c r="M75" s="105"/>
      <c r="N75" s="115"/>
      <c r="O75" s="196"/>
      <c r="P75" s="192"/>
      <c r="Q75" s="197"/>
      <c r="R75" s="203"/>
      <c r="S75" s="204"/>
      <c r="T75" s="194"/>
      <c r="U75" s="194"/>
      <c r="V75" s="194"/>
      <c r="W75" s="194"/>
      <c r="X75" s="194"/>
      <c r="Y75" s="194"/>
      <c r="Z75" s="194"/>
      <c r="AA75" s="194"/>
      <c r="AB75" s="194"/>
      <c r="AC75" s="194"/>
      <c r="AD75" s="194"/>
      <c r="AE75" s="194"/>
      <c r="AF75" s="194"/>
      <c r="AG75" s="194"/>
      <c r="AH75" s="194"/>
      <c r="AI75" s="194"/>
      <c r="AJ75" s="194"/>
      <c r="AK75" s="194"/>
      <c r="AL75" s="194"/>
      <c r="AM75" s="194"/>
      <c r="AN75" s="194"/>
      <c r="AO75" s="130"/>
      <c r="AP75" s="130"/>
      <c r="AQ75" s="130"/>
      <c r="AR75" s="130"/>
      <c r="AS75" s="130"/>
      <c r="AT75" s="131"/>
      <c r="AU75" s="131"/>
      <c r="AV75" s="131"/>
      <c r="AW75" s="131"/>
      <c r="AX75" s="131"/>
      <c r="AZ75" s="131"/>
      <c r="BA75" s="131"/>
      <c r="BB75" s="131"/>
      <c r="BD75" s="131"/>
      <c r="BE75" s="131"/>
      <c r="BF75" s="131"/>
    </row>
    <row r="76" spans="1:58" s="145" customFormat="1" ht="15" customHeight="1">
      <c r="A76" s="103"/>
      <c r="B76" s="102"/>
      <c r="C76" s="102"/>
      <c r="D76" s="102"/>
      <c r="E76" s="102"/>
      <c r="F76" s="102"/>
      <c r="G76" s="102"/>
      <c r="H76" s="102"/>
      <c r="I76" s="102"/>
      <c r="J76" s="102"/>
      <c r="K76" s="102"/>
      <c r="L76" s="102"/>
      <c r="M76" s="105"/>
      <c r="N76" s="115"/>
      <c r="O76" s="196"/>
      <c r="P76" s="192"/>
      <c r="Q76" s="197"/>
      <c r="R76" s="203"/>
      <c r="S76" s="204"/>
      <c r="T76" s="194"/>
      <c r="U76" s="194"/>
      <c r="V76" s="194"/>
      <c r="W76" s="194"/>
      <c r="X76" s="194"/>
      <c r="Y76" s="194"/>
      <c r="Z76" s="194"/>
      <c r="AA76" s="194"/>
      <c r="AB76" s="194"/>
      <c r="AC76" s="194"/>
      <c r="AD76" s="194"/>
      <c r="AE76" s="194"/>
      <c r="AF76" s="194"/>
      <c r="AG76" s="194"/>
      <c r="AH76" s="194"/>
      <c r="AI76" s="194"/>
      <c r="AJ76" s="194"/>
      <c r="AK76" s="194"/>
      <c r="AL76" s="194"/>
      <c r="AM76" s="194"/>
      <c r="AN76" s="194"/>
      <c r="AO76" s="130"/>
      <c r="AP76" s="130"/>
      <c r="AQ76" s="130"/>
      <c r="AR76" s="130"/>
      <c r="AS76" s="130"/>
      <c r="AT76" s="131"/>
      <c r="AU76" s="131"/>
      <c r="AV76" s="131"/>
      <c r="AW76" s="131"/>
      <c r="AX76" s="131"/>
      <c r="AZ76" s="131"/>
      <c r="BA76" s="131"/>
      <c r="BB76" s="131"/>
      <c r="BD76" s="131"/>
      <c r="BE76" s="131"/>
      <c r="BF76" s="131"/>
    </row>
    <row r="77" spans="1:58" s="145" customFormat="1" ht="15" customHeight="1">
      <c r="A77" s="103"/>
      <c r="B77" s="102"/>
      <c r="C77" s="102"/>
      <c r="D77" s="102"/>
      <c r="E77" s="102"/>
      <c r="F77" s="102"/>
      <c r="G77" s="102"/>
      <c r="H77" s="102"/>
      <c r="I77" s="102"/>
      <c r="J77" s="102"/>
      <c r="K77" s="102"/>
      <c r="L77" s="102"/>
      <c r="M77" s="105"/>
      <c r="N77" s="115"/>
      <c r="O77" s="196"/>
      <c r="P77" s="192"/>
      <c r="Q77" s="197"/>
      <c r="R77" s="203"/>
      <c r="S77" s="204"/>
      <c r="T77" s="194"/>
      <c r="U77" s="194"/>
      <c r="V77" s="194"/>
      <c r="W77" s="194"/>
      <c r="X77" s="194"/>
      <c r="Y77" s="194"/>
      <c r="Z77" s="194"/>
      <c r="AA77" s="194"/>
      <c r="AB77" s="194"/>
      <c r="AC77" s="194"/>
      <c r="AD77" s="194"/>
      <c r="AE77" s="194"/>
      <c r="AF77" s="194"/>
      <c r="AG77" s="194"/>
      <c r="AH77" s="194"/>
      <c r="AI77" s="194"/>
      <c r="AJ77" s="194"/>
      <c r="AK77" s="194"/>
      <c r="AL77" s="194"/>
      <c r="AM77" s="194"/>
      <c r="AN77" s="194"/>
      <c r="AO77" s="130"/>
      <c r="AP77" s="130"/>
      <c r="AQ77" s="130"/>
      <c r="AR77" s="130"/>
      <c r="AS77" s="130"/>
      <c r="AT77" s="131"/>
      <c r="AU77" s="131"/>
      <c r="AV77" s="131"/>
      <c r="AW77" s="131"/>
      <c r="AX77" s="131"/>
      <c r="AZ77" s="131"/>
      <c r="BA77" s="131"/>
      <c r="BB77" s="131"/>
      <c r="BD77" s="131"/>
      <c r="BE77" s="131"/>
      <c r="BF77" s="131"/>
    </row>
    <row r="78" spans="1:58" s="145" customFormat="1" ht="15" customHeight="1">
      <c r="A78" s="103"/>
      <c r="B78" s="102"/>
      <c r="C78" s="102"/>
      <c r="D78" s="102"/>
      <c r="E78" s="102"/>
      <c r="F78" s="102"/>
      <c r="G78" s="102"/>
      <c r="H78" s="102"/>
      <c r="I78" s="102"/>
      <c r="J78" s="102"/>
      <c r="K78" s="102"/>
      <c r="L78" s="102"/>
      <c r="M78" s="105"/>
      <c r="N78" s="115"/>
      <c r="O78" s="196"/>
      <c r="P78" s="192"/>
      <c r="Q78" s="197"/>
      <c r="R78" s="203"/>
      <c r="S78" s="204"/>
      <c r="T78" s="194"/>
      <c r="U78" s="194"/>
      <c r="V78" s="194"/>
      <c r="W78" s="194"/>
      <c r="X78" s="194"/>
      <c r="Y78" s="194"/>
      <c r="Z78" s="194"/>
      <c r="AA78" s="194"/>
      <c r="AB78" s="194"/>
      <c r="AC78" s="194"/>
      <c r="AD78" s="194"/>
      <c r="AE78" s="194"/>
      <c r="AF78" s="194"/>
      <c r="AG78" s="194"/>
      <c r="AH78" s="194"/>
      <c r="AI78" s="194"/>
      <c r="AJ78" s="194"/>
      <c r="AK78" s="194"/>
      <c r="AL78" s="194"/>
      <c r="AM78" s="194"/>
      <c r="AN78" s="194"/>
      <c r="AO78" s="130"/>
      <c r="AP78" s="130"/>
      <c r="AQ78" s="130"/>
      <c r="AR78" s="130"/>
      <c r="AS78" s="130"/>
      <c r="AT78" s="131"/>
      <c r="AU78" s="131"/>
      <c r="AV78" s="131"/>
      <c r="AW78" s="131"/>
      <c r="AX78" s="131"/>
      <c r="AZ78" s="131"/>
      <c r="BA78" s="131"/>
      <c r="BB78" s="131"/>
      <c r="BD78" s="131"/>
      <c r="BE78" s="131"/>
      <c r="BF78" s="131"/>
    </row>
    <row r="79" spans="1:58" s="145" customFormat="1" ht="15" customHeight="1">
      <c r="A79" s="103"/>
      <c r="B79" s="102"/>
      <c r="C79" s="102"/>
      <c r="D79" s="102"/>
      <c r="E79" s="102"/>
      <c r="F79" s="102"/>
      <c r="G79" s="102"/>
      <c r="H79" s="102"/>
      <c r="I79" s="102"/>
      <c r="J79" s="102"/>
      <c r="K79" s="102"/>
      <c r="L79" s="102"/>
      <c r="M79" s="105"/>
      <c r="N79" s="115"/>
      <c r="O79" s="196"/>
      <c r="P79" s="192"/>
      <c r="Q79" s="197"/>
      <c r="R79" s="203"/>
      <c r="S79" s="204"/>
      <c r="T79" s="194"/>
      <c r="U79" s="194"/>
      <c r="V79" s="194"/>
      <c r="W79" s="194"/>
      <c r="X79" s="194"/>
      <c r="Y79" s="194"/>
      <c r="Z79" s="194"/>
      <c r="AA79" s="194"/>
      <c r="AB79" s="194"/>
      <c r="AC79" s="194"/>
      <c r="AD79" s="194"/>
      <c r="AE79" s="194"/>
      <c r="AF79" s="194"/>
      <c r="AG79" s="194"/>
      <c r="AH79" s="194"/>
      <c r="AI79" s="194"/>
      <c r="AJ79" s="194"/>
      <c r="AK79" s="194"/>
      <c r="AL79" s="194"/>
      <c r="AM79" s="194"/>
      <c r="AN79" s="194"/>
      <c r="AO79" s="130"/>
      <c r="AP79" s="130"/>
      <c r="AQ79" s="130"/>
      <c r="AR79" s="130"/>
      <c r="AS79" s="130"/>
      <c r="AT79" s="131"/>
      <c r="AU79" s="131"/>
      <c r="AV79" s="131"/>
      <c r="AW79" s="131"/>
      <c r="AX79" s="131"/>
      <c r="AZ79" s="131"/>
      <c r="BA79" s="131"/>
      <c r="BB79" s="131"/>
      <c r="BD79" s="131"/>
      <c r="BE79" s="131"/>
      <c r="BF79" s="131"/>
    </row>
    <row r="80" spans="1:58" s="145" customFormat="1" ht="15" customHeight="1">
      <c r="A80" s="104"/>
      <c r="B80" s="102"/>
      <c r="C80" s="102"/>
      <c r="D80" s="102"/>
      <c r="E80" s="102"/>
      <c r="F80" s="102"/>
      <c r="G80" s="102"/>
      <c r="H80" s="102"/>
      <c r="I80" s="102"/>
      <c r="J80" s="102"/>
      <c r="K80" s="102"/>
      <c r="L80" s="102"/>
      <c r="M80" s="106"/>
      <c r="N80" s="116"/>
      <c r="O80" s="196"/>
      <c r="P80" s="192"/>
      <c r="Q80" s="197"/>
      <c r="R80" s="203"/>
      <c r="S80" s="204"/>
      <c r="T80" s="194"/>
      <c r="U80" s="194"/>
      <c r="V80" s="194"/>
      <c r="W80" s="194"/>
      <c r="X80" s="194"/>
      <c r="Y80" s="194"/>
      <c r="Z80" s="194"/>
      <c r="AA80" s="194"/>
      <c r="AB80" s="194"/>
      <c r="AC80" s="194"/>
      <c r="AD80" s="194"/>
      <c r="AE80" s="194"/>
      <c r="AF80" s="194"/>
      <c r="AG80" s="194"/>
      <c r="AH80" s="194"/>
      <c r="AI80" s="194"/>
      <c r="AJ80" s="194"/>
      <c r="AK80" s="194"/>
      <c r="AL80" s="194"/>
      <c r="AM80" s="194"/>
      <c r="AN80" s="194"/>
      <c r="AO80" s="130"/>
      <c r="AP80" s="130"/>
      <c r="AQ80" s="130"/>
      <c r="AR80" s="130"/>
      <c r="AS80" s="130"/>
      <c r="AT80" s="131"/>
      <c r="AU80" s="131"/>
      <c r="AV80" s="131"/>
      <c r="AW80" s="131"/>
      <c r="AX80" s="131"/>
      <c r="AZ80" s="131"/>
      <c r="BA80" s="131"/>
      <c r="BB80" s="131"/>
      <c r="BD80" s="131"/>
      <c r="BE80" s="131"/>
      <c r="BF80" s="131"/>
    </row>
    <row r="81" spans="1:58" s="145" customFormat="1" ht="15" customHeight="1">
      <c r="A81" s="451" t="s">
        <v>122</v>
      </c>
      <c r="B81" s="452"/>
      <c r="C81" s="452"/>
      <c r="D81" s="452"/>
      <c r="E81" s="452"/>
      <c r="F81" s="452"/>
      <c r="G81" s="452"/>
      <c r="H81" s="452"/>
      <c r="I81" s="452"/>
      <c r="J81" s="452"/>
      <c r="K81" s="452"/>
      <c r="L81" s="452"/>
      <c r="M81" s="452"/>
      <c r="N81" s="453"/>
      <c r="O81" s="196"/>
      <c r="Q81" s="197"/>
      <c r="R81" s="194" t="e">
        <f>N39/M39</f>
        <v>#VALUE!</v>
      </c>
      <c r="S81" s="205" t="s">
        <v>176</v>
      </c>
      <c r="T81" s="194"/>
      <c r="U81" s="194"/>
      <c r="V81" s="194"/>
      <c r="W81" s="194"/>
      <c r="X81" s="194"/>
      <c r="Y81" s="194"/>
      <c r="Z81" s="194"/>
      <c r="AA81" s="194"/>
      <c r="AB81" s="194"/>
      <c r="AC81" s="205"/>
      <c r="AD81" s="194"/>
      <c r="AE81" s="194"/>
      <c r="AF81" s="194"/>
      <c r="AG81" s="194"/>
      <c r="AH81" s="194" t="str">
        <f>IF(COUNTIF(G38:G55,"MH")&gt;0,"Yes","NO")</f>
        <v>NO</v>
      </c>
      <c r="AI81" s="194"/>
      <c r="AJ81" s="194"/>
      <c r="AK81" s="194"/>
      <c r="AL81" s="194"/>
      <c r="AM81" s="194"/>
      <c r="AN81" s="194"/>
      <c r="AO81" s="130"/>
      <c r="AP81" s="130"/>
      <c r="AQ81" s="130"/>
      <c r="AR81" s="130"/>
      <c r="AS81" s="130"/>
      <c r="AT81" s="131"/>
      <c r="AU81" s="131"/>
      <c r="AV81" s="131"/>
      <c r="AW81" s="131"/>
      <c r="AX81" s="131"/>
      <c r="AZ81" s="131"/>
      <c r="BA81" s="131"/>
      <c r="BB81" s="131"/>
      <c r="BD81" s="131"/>
      <c r="BE81" s="131"/>
      <c r="BF81" s="131"/>
    </row>
    <row r="82" spans="1:58" s="145" customFormat="1" ht="15" customHeight="1">
      <c r="A82" s="90" t="s">
        <v>159</v>
      </c>
      <c r="B82" s="91"/>
      <c r="C82" s="92" t="s">
        <v>169</v>
      </c>
      <c r="D82" s="472"/>
      <c r="E82" s="472"/>
      <c r="F82" s="472"/>
      <c r="G82" s="93"/>
      <c r="H82" s="93"/>
      <c r="I82" s="93"/>
      <c r="J82" s="93"/>
      <c r="K82" s="93"/>
      <c r="L82" s="94"/>
      <c r="M82" s="95"/>
      <c r="N82" s="117"/>
      <c r="O82" s="196"/>
      <c r="P82" s="199"/>
      <c r="Q82" s="197"/>
      <c r="R82" s="194"/>
      <c r="S82" s="194"/>
      <c r="T82" s="194"/>
      <c r="U82" s="194"/>
      <c r="V82" s="194"/>
      <c r="W82" s="194"/>
      <c r="X82" s="194"/>
      <c r="Y82" s="194"/>
      <c r="Z82" s="194"/>
      <c r="AA82" s="194"/>
      <c r="AB82" s="194"/>
      <c r="AC82" s="194"/>
      <c r="AD82" s="194"/>
      <c r="AE82" s="194"/>
      <c r="AF82" s="194"/>
      <c r="AG82" s="194"/>
      <c r="AJ82" s="194"/>
      <c r="AK82" s="194"/>
      <c r="AL82" s="194"/>
      <c r="AM82" s="194"/>
      <c r="AN82" s="194"/>
      <c r="AO82" s="130"/>
      <c r="AP82" s="130"/>
      <c r="AQ82" s="130"/>
      <c r="AR82" s="130"/>
      <c r="AS82" s="130"/>
      <c r="AT82" s="131"/>
      <c r="AU82" s="131"/>
      <c r="AV82" s="131"/>
      <c r="AW82" s="131"/>
      <c r="AX82" s="131"/>
      <c r="AZ82" s="131"/>
      <c r="BA82" s="131"/>
      <c r="BB82" s="131"/>
      <c r="BD82" s="131"/>
      <c r="BE82" s="131"/>
      <c r="BF82" s="131"/>
    </row>
    <row r="83" spans="1:58" s="145" customFormat="1" ht="15" customHeight="1">
      <c r="A83" s="96" t="s">
        <v>160</v>
      </c>
      <c r="B83" s="91"/>
      <c r="C83" s="92" t="s">
        <v>169</v>
      </c>
      <c r="D83" s="472"/>
      <c r="E83" s="472"/>
      <c r="F83" s="472"/>
      <c r="G83" s="93"/>
      <c r="H83" s="93"/>
      <c r="I83" s="93"/>
      <c r="J83" s="97"/>
      <c r="K83" s="93"/>
      <c r="L83" s="93"/>
      <c r="M83" s="93"/>
      <c r="N83" s="118"/>
      <c r="O83" s="196"/>
      <c r="Q83" s="197"/>
      <c r="R83" s="194"/>
      <c r="S83" s="194"/>
      <c r="T83" s="194"/>
      <c r="U83" s="194"/>
      <c r="V83" s="194"/>
      <c r="W83" s="194"/>
      <c r="X83" s="194"/>
      <c r="Y83" s="194"/>
      <c r="Z83" s="194"/>
      <c r="AA83" s="194"/>
      <c r="AB83" s="194"/>
      <c r="AC83" s="200" t="str">
        <f t="shared" ref="AC83:AC100" si="37">IF($N38&lt;&gt;"DNQ",AC38,0)</f>
        <v/>
      </c>
      <c r="AD83" s="200"/>
      <c r="AE83" s="200"/>
      <c r="AF83" s="200" t="str">
        <f t="shared" ref="AF83:AF100" si="38">LEFT(G38,3)</f>
        <v/>
      </c>
      <c r="AG83" s="200" t="str">
        <f t="shared" ref="AG83:AG100" si="39">IF($N38&lt;&gt;"DNQ",AG38,0)</f>
        <v/>
      </c>
      <c r="AH83" s="194">
        <f>COUNTBLANK(G38:G55)</f>
        <v>18</v>
      </c>
      <c r="AI83" s="194" t="s">
        <v>241</v>
      </c>
      <c r="AJ83" s="194"/>
      <c r="AK83" s="194"/>
      <c r="AL83" s="194"/>
      <c r="AM83" s="194"/>
      <c r="AN83" s="194"/>
      <c r="AO83" s="130"/>
      <c r="AP83" s="130"/>
      <c r="AQ83" s="130"/>
      <c r="AR83" s="130"/>
      <c r="AS83" s="130"/>
      <c r="AT83" s="131"/>
      <c r="AU83" s="131"/>
      <c r="AV83" s="131"/>
      <c r="AW83" s="131"/>
      <c r="AX83" s="131"/>
      <c r="AZ83" s="131"/>
      <c r="BA83" s="131"/>
      <c r="BB83" s="131"/>
      <c r="BD83" s="131"/>
      <c r="BE83" s="131"/>
      <c r="BF83" s="131"/>
    </row>
    <row r="84" spans="1:58" s="145" customFormat="1" ht="15" customHeight="1">
      <c r="A84" s="98"/>
      <c r="B84" s="99"/>
      <c r="C84" s="99"/>
      <c r="D84" s="99"/>
      <c r="E84" s="99"/>
      <c r="F84" s="93"/>
      <c r="G84" s="93"/>
      <c r="H84" s="93"/>
      <c r="I84" s="93"/>
      <c r="J84" s="93"/>
      <c r="K84" s="93"/>
      <c r="L84" s="93"/>
      <c r="M84" s="93"/>
      <c r="N84" s="118"/>
      <c r="O84" s="196"/>
      <c r="P84" s="206"/>
      <c r="Q84" s="197"/>
      <c r="R84" s="194"/>
      <c r="S84" s="194"/>
      <c r="T84" s="194"/>
      <c r="U84" s="194"/>
      <c r="V84" s="194"/>
      <c r="W84" s="194"/>
      <c r="X84" s="194"/>
      <c r="Y84" s="194"/>
      <c r="Z84" s="194"/>
      <c r="AA84" s="194"/>
      <c r="AB84" s="194"/>
      <c r="AC84" s="200" t="str">
        <f t="shared" si="37"/>
        <v/>
      </c>
      <c r="AD84" s="200"/>
      <c r="AE84" s="200"/>
      <c r="AF84" s="200" t="str">
        <f t="shared" si="38"/>
        <v/>
      </c>
      <c r="AG84" s="200" t="str">
        <f t="shared" si="39"/>
        <v/>
      </c>
      <c r="AH84" s="194">
        <f>COUNTA(G38:G55)</f>
        <v>0</v>
      </c>
      <c r="AI84" s="194" t="s">
        <v>240</v>
      </c>
      <c r="AJ84" s="194"/>
      <c r="AK84" s="194"/>
      <c r="AL84" s="194"/>
      <c r="AM84" s="194"/>
      <c r="AN84" s="194"/>
      <c r="AO84" s="130"/>
      <c r="AP84" s="130"/>
      <c r="AQ84" s="130"/>
      <c r="AR84" s="130"/>
      <c r="AS84" s="130"/>
      <c r="AT84" s="131"/>
      <c r="AU84" s="131"/>
      <c r="AV84" s="131"/>
      <c r="AW84" s="131"/>
      <c r="AX84" s="131"/>
      <c r="AZ84" s="131"/>
      <c r="BA84" s="131"/>
      <c r="BB84" s="131"/>
      <c r="BD84" s="131"/>
      <c r="BE84" s="131"/>
      <c r="BF84" s="131"/>
    </row>
    <row r="85" spans="1:58" s="145" customFormat="1" ht="15" customHeight="1">
      <c r="A85" s="98"/>
      <c r="B85" s="99"/>
      <c r="C85" s="99"/>
      <c r="D85" s="99"/>
      <c r="E85" s="99"/>
      <c r="F85" s="93"/>
      <c r="G85" s="93"/>
      <c r="H85" s="93"/>
      <c r="I85" s="93"/>
      <c r="J85" s="93"/>
      <c r="K85" s="93"/>
      <c r="L85" s="93"/>
      <c r="M85" s="93"/>
      <c r="N85" s="118"/>
      <c r="O85" s="196"/>
      <c r="Q85" s="197"/>
      <c r="R85" s="194"/>
      <c r="S85" s="194"/>
      <c r="T85" s="194"/>
      <c r="U85" s="194"/>
      <c r="V85" s="194"/>
      <c r="W85" s="194"/>
      <c r="X85" s="194"/>
      <c r="Y85" s="194"/>
      <c r="Z85" s="194"/>
      <c r="AA85" s="194"/>
      <c r="AB85" s="194"/>
      <c r="AC85" s="200" t="str">
        <f t="shared" si="37"/>
        <v/>
      </c>
      <c r="AD85" s="200"/>
      <c r="AE85" s="200"/>
      <c r="AF85" s="200" t="str">
        <f t="shared" si="38"/>
        <v/>
      </c>
      <c r="AG85" s="200" t="str">
        <f t="shared" si="39"/>
        <v/>
      </c>
      <c r="AH85" s="194">
        <f>AH83+AH84</f>
        <v>18</v>
      </c>
      <c r="AI85" s="194" t="s">
        <v>239</v>
      </c>
      <c r="AJ85" s="194"/>
      <c r="AK85" s="194"/>
      <c r="AL85" s="194"/>
      <c r="AM85" s="194"/>
      <c r="AN85" s="194"/>
      <c r="AO85" s="130"/>
      <c r="AP85" s="130"/>
      <c r="AQ85" s="130"/>
      <c r="AR85" s="130"/>
      <c r="AS85" s="130"/>
      <c r="AT85" s="131"/>
      <c r="AU85" s="131"/>
      <c r="AV85" s="131"/>
      <c r="AW85" s="131"/>
      <c r="AX85" s="131"/>
      <c r="AZ85" s="131"/>
      <c r="BA85" s="131"/>
      <c r="BB85" s="131"/>
      <c r="BD85" s="131"/>
      <c r="BE85" s="131"/>
      <c r="BF85" s="131"/>
    </row>
    <row r="86" spans="1:58" s="145" customFormat="1" ht="15" customHeight="1">
      <c r="A86" s="98"/>
      <c r="B86" s="99"/>
      <c r="C86" s="99"/>
      <c r="D86" s="99"/>
      <c r="E86" s="99"/>
      <c r="F86" s="93"/>
      <c r="G86" s="93"/>
      <c r="H86" s="93"/>
      <c r="I86" s="93"/>
      <c r="J86" s="93"/>
      <c r="K86" s="93"/>
      <c r="L86" s="93"/>
      <c r="M86" s="93"/>
      <c r="N86" s="118"/>
      <c r="O86" s="196"/>
      <c r="Q86" s="197"/>
      <c r="R86" s="194"/>
      <c r="S86" s="194"/>
      <c r="T86" s="194"/>
      <c r="U86" s="194"/>
      <c r="V86" s="194"/>
      <c r="W86" s="194"/>
      <c r="X86" s="194"/>
      <c r="Y86" s="194"/>
      <c r="Z86" s="194"/>
      <c r="AA86" s="194"/>
      <c r="AB86" s="194"/>
      <c r="AC86" s="200" t="str">
        <f t="shared" si="37"/>
        <v/>
      </c>
      <c r="AD86" s="200"/>
      <c r="AE86" s="200"/>
      <c r="AF86" s="200" t="str">
        <f t="shared" si="38"/>
        <v/>
      </c>
      <c r="AG86" s="200" t="str">
        <f t="shared" si="39"/>
        <v/>
      </c>
      <c r="AH86" s="194">
        <f>COUNTIF(G38:G55,"T8_Premium")</f>
        <v>0</v>
      </c>
      <c r="AI86" s="194" t="s">
        <v>242</v>
      </c>
      <c r="AJ86" s="194" t="str">
        <f>IF(AH86=AH84,"Premium","No")</f>
        <v>Premium</v>
      </c>
      <c r="AK86" s="194"/>
      <c r="AL86" s="194"/>
      <c r="AM86" s="194"/>
      <c r="AN86" s="194"/>
      <c r="AO86" s="130"/>
      <c r="AP86" s="130"/>
      <c r="AQ86" s="130"/>
      <c r="AR86" s="130"/>
      <c r="AS86" s="130"/>
      <c r="AT86" s="131"/>
      <c r="AU86" s="131"/>
      <c r="AV86" s="131"/>
      <c r="AW86" s="131"/>
      <c r="AX86" s="131"/>
      <c r="AZ86" s="131"/>
      <c r="BA86" s="131"/>
      <c r="BB86" s="131"/>
      <c r="BD86" s="131"/>
      <c r="BE86" s="131"/>
      <c r="BF86" s="131"/>
    </row>
    <row r="87" spans="1:58" s="145" customFormat="1" ht="15" customHeight="1">
      <c r="A87" s="98"/>
      <c r="B87" s="93"/>
      <c r="C87" s="93"/>
      <c r="D87" s="93"/>
      <c r="E87" s="93"/>
      <c r="F87" s="93"/>
      <c r="G87" s="93"/>
      <c r="H87" s="93"/>
      <c r="I87" s="93"/>
      <c r="J87" s="93"/>
      <c r="K87" s="93"/>
      <c r="L87" s="93"/>
      <c r="M87" s="93"/>
      <c r="N87" s="118"/>
      <c r="O87" s="196"/>
      <c r="Q87" s="197"/>
      <c r="R87" s="194"/>
      <c r="S87" s="194"/>
      <c r="T87" s="194"/>
      <c r="U87" s="194"/>
      <c r="V87" s="194"/>
      <c r="W87" s="194"/>
      <c r="X87" s="194"/>
      <c r="Y87" s="194"/>
      <c r="Z87" s="194"/>
      <c r="AA87" s="194"/>
      <c r="AB87" s="194"/>
      <c r="AC87" s="200" t="str">
        <f t="shared" si="37"/>
        <v/>
      </c>
      <c r="AD87" s="200"/>
      <c r="AE87" s="200"/>
      <c r="AF87" s="200" t="str">
        <f t="shared" si="38"/>
        <v/>
      </c>
      <c r="AG87" s="200" t="str">
        <f t="shared" si="39"/>
        <v/>
      </c>
      <c r="AH87" s="194">
        <f>COUNTIF(AF83:AF102,"LED")</f>
        <v>0</v>
      </c>
      <c r="AI87" s="194" t="s">
        <v>243</v>
      </c>
      <c r="AJ87" s="194" t="str">
        <f>IF(AH87=AH84,"LED","No")</f>
        <v>LED</v>
      </c>
      <c r="AK87" s="194"/>
      <c r="AL87" s="194"/>
      <c r="AM87" s="194"/>
      <c r="AN87" s="194"/>
      <c r="AO87" s="130"/>
      <c r="AP87" s="130"/>
      <c r="AQ87" s="130"/>
      <c r="AR87" s="130"/>
      <c r="AS87" s="130"/>
      <c r="AT87" s="131"/>
      <c r="AU87" s="131"/>
      <c r="AV87" s="131"/>
      <c r="AW87" s="131"/>
      <c r="AX87" s="131"/>
      <c r="AZ87" s="131"/>
      <c r="BA87" s="131"/>
      <c r="BB87" s="131"/>
      <c r="BD87" s="131"/>
      <c r="BE87" s="131"/>
      <c r="BF87" s="131"/>
    </row>
    <row r="88" spans="1:58" s="145" customFormat="1" ht="15" customHeight="1">
      <c r="A88" s="98"/>
      <c r="B88" s="93"/>
      <c r="C88" s="93"/>
      <c r="D88" s="93"/>
      <c r="E88" s="93"/>
      <c r="F88" s="93"/>
      <c r="G88" s="93"/>
      <c r="H88" s="93"/>
      <c r="I88" s="93"/>
      <c r="J88" s="93"/>
      <c r="K88" s="93"/>
      <c r="L88" s="93"/>
      <c r="M88" s="93"/>
      <c r="N88" s="118"/>
      <c r="O88" s="196"/>
      <c r="Q88" s="197"/>
      <c r="R88" s="194"/>
      <c r="S88" s="194"/>
      <c r="T88" s="194"/>
      <c r="U88" s="194"/>
      <c r="V88" s="194"/>
      <c r="W88" s="194"/>
      <c r="X88" s="194"/>
      <c r="Y88" s="194"/>
      <c r="Z88" s="194"/>
      <c r="AA88" s="194"/>
      <c r="AB88" s="194"/>
      <c r="AC88" s="200" t="str">
        <f t="shared" si="37"/>
        <v/>
      </c>
      <c r="AD88" s="200"/>
      <c r="AE88" s="200"/>
      <c r="AF88" s="200" t="str">
        <f t="shared" si="38"/>
        <v/>
      </c>
      <c r="AG88" s="200" t="str">
        <f t="shared" si="39"/>
        <v/>
      </c>
      <c r="AH88" s="194"/>
      <c r="AI88" s="194"/>
      <c r="AJ88" s="194"/>
      <c r="AK88" s="194"/>
      <c r="AL88" s="194"/>
      <c r="AM88" s="194"/>
      <c r="AN88" s="194"/>
      <c r="AO88" s="130"/>
      <c r="AP88" s="130"/>
      <c r="AQ88" s="130"/>
      <c r="AR88" s="130"/>
      <c r="AS88" s="130"/>
      <c r="AT88" s="131"/>
      <c r="AU88" s="131"/>
      <c r="AV88" s="131"/>
      <c r="AW88" s="131"/>
      <c r="AX88" s="131"/>
      <c r="AZ88" s="131"/>
      <c r="BA88" s="131"/>
      <c r="BB88" s="131"/>
      <c r="BD88" s="131"/>
      <c r="BE88" s="131"/>
      <c r="BF88" s="131"/>
    </row>
    <row r="89" spans="1:58" s="145" customFormat="1" ht="15" customHeight="1">
      <c r="A89" s="98"/>
      <c r="B89" s="93"/>
      <c r="C89" s="93"/>
      <c r="D89" s="93"/>
      <c r="E89" s="93"/>
      <c r="F89" s="93"/>
      <c r="G89" s="93"/>
      <c r="H89" s="93"/>
      <c r="I89" s="93"/>
      <c r="J89" s="93"/>
      <c r="K89" s="93"/>
      <c r="L89" s="93"/>
      <c r="M89" s="93"/>
      <c r="N89" s="118"/>
      <c r="O89" s="196"/>
      <c r="Q89" s="197"/>
      <c r="R89" s="194"/>
      <c r="S89" s="194"/>
      <c r="T89" s="194"/>
      <c r="U89" s="194"/>
      <c r="V89" s="194"/>
      <c r="W89" s="194"/>
      <c r="X89" s="194"/>
      <c r="Y89" s="194"/>
      <c r="Z89" s="194"/>
      <c r="AA89" s="194"/>
      <c r="AB89" s="194"/>
      <c r="AC89" s="200" t="str">
        <f t="shared" si="37"/>
        <v/>
      </c>
      <c r="AD89" s="200"/>
      <c r="AE89" s="200"/>
      <c r="AF89" s="200" t="str">
        <f t="shared" si="38"/>
        <v/>
      </c>
      <c r="AG89" s="200" t="str">
        <f t="shared" si="39"/>
        <v/>
      </c>
      <c r="AH89" s="194"/>
      <c r="AI89" s="194"/>
      <c r="AJ89" s="194"/>
      <c r="AK89" s="194"/>
      <c r="AL89" s="194"/>
      <c r="AM89" s="194"/>
      <c r="AN89" s="194"/>
      <c r="AO89" s="130"/>
      <c r="AP89" s="130"/>
      <c r="AQ89" s="130"/>
      <c r="AR89" s="130"/>
      <c r="AS89" s="130"/>
      <c r="AT89" s="131"/>
      <c r="AU89" s="131"/>
      <c r="AV89" s="131"/>
      <c r="AW89" s="131"/>
      <c r="AX89" s="131"/>
      <c r="AZ89" s="131"/>
      <c r="BA89" s="131"/>
      <c r="BB89" s="131"/>
      <c r="BD89" s="131"/>
      <c r="BE89" s="131"/>
      <c r="BF89" s="131"/>
    </row>
    <row r="90" spans="1:58" s="145" customFormat="1" ht="15" customHeight="1">
      <c r="A90" s="98"/>
      <c r="B90" s="93"/>
      <c r="C90" s="93"/>
      <c r="D90" s="93"/>
      <c r="E90" s="93"/>
      <c r="F90" s="93"/>
      <c r="G90" s="93"/>
      <c r="H90" s="93"/>
      <c r="I90" s="93"/>
      <c r="J90" s="93"/>
      <c r="K90" s="93"/>
      <c r="L90" s="93"/>
      <c r="M90" s="93"/>
      <c r="N90" s="118"/>
      <c r="O90" s="196"/>
      <c r="Q90" s="197"/>
      <c r="R90" s="194"/>
      <c r="S90" s="194"/>
      <c r="T90" s="194"/>
      <c r="U90" s="194"/>
      <c r="V90" s="194"/>
      <c r="W90" s="194"/>
      <c r="X90" s="194"/>
      <c r="Y90" s="194"/>
      <c r="Z90" s="194"/>
      <c r="AA90" s="194"/>
      <c r="AB90" s="194"/>
      <c r="AC90" s="200" t="str">
        <f t="shared" si="37"/>
        <v/>
      </c>
      <c r="AD90" s="200"/>
      <c r="AE90" s="200"/>
      <c r="AF90" s="200" t="str">
        <f t="shared" si="38"/>
        <v/>
      </c>
      <c r="AG90" s="200" t="str">
        <f t="shared" si="39"/>
        <v/>
      </c>
      <c r="AH90" s="194"/>
      <c r="AI90" s="194"/>
      <c r="AJ90" s="194"/>
      <c r="AK90" s="194"/>
      <c r="AL90" s="194"/>
      <c r="AM90" s="194"/>
      <c r="AN90" s="194"/>
      <c r="AO90" s="130"/>
      <c r="AP90" s="130"/>
      <c r="AQ90" s="130"/>
      <c r="AR90" s="130"/>
      <c r="AS90" s="130"/>
      <c r="AT90" s="131"/>
      <c r="AU90" s="131"/>
      <c r="AV90" s="131"/>
      <c r="AW90" s="131"/>
      <c r="AX90" s="131"/>
      <c r="AZ90" s="131"/>
      <c r="BA90" s="131"/>
      <c r="BB90" s="131"/>
      <c r="BD90" s="131"/>
      <c r="BE90" s="131"/>
      <c r="BF90" s="131"/>
    </row>
    <row r="91" spans="1:58" s="145" customFormat="1" ht="15" customHeight="1">
      <c r="A91" s="98"/>
      <c r="B91" s="93"/>
      <c r="C91" s="93"/>
      <c r="D91" s="93"/>
      <c r="E91" s="93"/>
      <c r="F91" s="93"/>
      <c r="G91" s="93"/>
      <c r="H91" s="93"/>
      <c r="I91" s="93"/>
      <c r="J91" s="93"/>
      <c r="K91" s="93"/>
      <c r="L91" s="93"/>
      <c r="M91" s="93"/>
      <c r="N91" s="118"/>
      <c r="O91" s="196"/>
      <c r="Q91" s="197"/>
      <c r="R91" s="194"/>
      <c r="S91" s="194"/>
      <c r="T91" s="194"/>
      <c r="U91" s="194"/>
      <c r="V91" s="194"/>
      <c r="W91" s="194"/>
      <c r="X91" s="194"/>
      <c r="Y91" s="194"/>
      <c r="Z91" s="194"/>
      <c r="AA91" s="194"/>
      <c r="AB91" s="194"/>
      <c r="AC91" s="200" t="str">
        <f t="shared" si="37"/>
        <v/>
      </c>
      <c r="AD91" s="200"/>
      <c r="AE91" s="200"/>
      <c r="AF91" s="200" t="str">
        <f t="shared" si="38"/>
        <v/>
      </c>
      <c r="AG91" s="200" t="str">
        <f t="shared" si="39"/>
        <v/>
      </c>
      <c r="AH91" s="194"/>
      <c r="AI91" s="194"/>
      <c r="AJ91" s="194"/>
      <c r="AK91" s="194"/>
      <c r="AL91" s="194"/>
      <c r="AM91" s="194"/>
      <c r="AN91" s="194"/>
      <c r="AO91" s="130"/>
      <c r="AP91" s="130"/>
      <c r="AQ91" s="130"/>
      <c r="AR91" s="130"/>
      <c r="AS91" s="130"/>
      <c r="AT91" s="131"/>
      <c r="AU91" s="131"/>
      <c r="AV91" s="131"/>
      <c r="AW91" s="131"/>
      <c r="AX91" s="131"/>
      <c r="AZ91" s="131"/>
      <c r="BA91" s="131"/>
      <c r="BB91" s="131"/>
      <c r="BD91" s="131"/>
      <c r="BE91" s="131"/>
      <c r="BF91" s="131"/>
    </row>
    <row r="92" spans="1:58" s="145" customFormat="1" ht="15" customHeight="1">
      <c r="A92" s="100"/>
      <c r="B92" s="107"/>
      <c r="C92" s="107"/>
      <c r="D92" s="107"/>
      <c r="E92" s="107"/>
      <c r="F92" s="108"/>
      <c r="G92" s="108"/>
      <c r="H92" s="108"/>
      <c r="I92" s="108"/>
      <c r="J92" s="108"/>
      <c r="K92" s="108"/>
      <c r="L92" s="108"/>
      <c r="M92" s="108"/>
      <c r="N92" s="119"/>
      <c r="O92" s="196"/>
      <c r="Q92" s="197"/>
      <c r="R92" s="194"/>
      <c r="S92" s="194"/>
      <c r="T92" s="194"/>
      <c r="U92" s="194"/>
      <c r="V92" s="194"/>
      <c r="W92" s="194"/>
      <c r="X92" s="194"/>
      <c r="Y92" s="194"/>
      <c r="Z92" s="194"/>
      <c r="AA92" s="194"/>
      <c r="AB92" s="194"/>
      <c r="AC92" s="200" t="str">
        <f t="shared" si="37"/>
        <v/>
      </c>
      <c r="AD92" s="200"/>
      <c r="AE92" s="200"/>
      <c r="AF92" s="200" t="str">
        <f t="shared" si="38"/>
        <v/>
      </c>
      <c r="AG92" s="200" t="str">
        <f t="shared" si="39"/>
        <v/>
      </c>
      <c r="AH92" s="194"/>
      <c r="AI92" s="194"/>
      <c r="AJ92" s="194"/>
      <c r="AK92" s="194"/>
      <c r="AL92" s="194"/>
      <c r="AM92" s="194"/>
      <c r="AN92" s="194"/>
      <c r="AO92" s="130"/>
      <c r="AP92" s="130"/>
      <c r="AQ92" s="130"/>
      <c r="AR92" s="130"/>
      <c r="AS92" s="130"/>
      <c r="AT92" s="131"/>
      <c r="AU92" s="131"/>
      <c r="AV92" s="131"/>
      <c r="AW92" s="131"/>
      <c r="AX92" s="131"/>
      <c r="AZ92" s="131"/>
      <c r="BA92" s="131"/>
      <c r="BB92" s="131"/>
      <c r="BD92" s="131"/>
      <c r="BE92" s="131"/>
      <c r="BF92" s="131"/>
    </row>
    <row r="93" spans="1:58" s="145" customFormat="1" ht="15" customHeight="1">
      <c r="A93" s="451" t="s">
        <v>123</v>
      </c>
      <c r="B93" s="452"/>
      <c r="C93" s="452"/>
      <c r="D93" s="452"/>
      <c r="E93" s="452"/>
      <c r="F93" s="452"/>
      <c r="G93" s="452"/>
      <c r="H93" s="452"/>
      <c r="I93" s="452"/>
      <c r="J93" s="452"/>
      <c r="K93" s="452"/>
      <c r="L93" s="452"/>
      <c r="M93" s="452"/>
      <c r="N93" s="453"/>
      <c r="O93" s="196"/>
      <c r="Q93" s="197"/>
      <c r="R93" s="194"/>
      <c r="S93" s="194"/>
      <c r="T93" s="194"/>
      <c r="U93" s="194"/>
      <c r="V93" s="194"/>
      <c r="W93" s="194"/>
      <c r="X93" s="194"/>
      <c r="Y93" s="194"/>
      <c r="Z93" s="194"/>
      <c r="AA93" s="194"/>
      <c r="AB93" s="194"/>
      <c r="AC93" s="200" t="str">
        <f t="shared" si="37"/>
        <v/>
      </c>
      <c r="AD93" s="200"/>
      <c r="AE93" s="200"/>
      <c r="AF93" s="200" t="str">
        <f t="shared" si="38"/>
        <v/>
      </c>
      <c r="AG93" s="200" t="str">
        <f t="shared" si="39"/>
        <v/>
      </c>
      <c r="AH93" s="194"/>
      <c r="AI93" s="194"/>
      <c r="AJ93" s="194"/>
      <c r="AK93" s="194"/>
      <c r="AL93" s="194"/>
      <c r="AM93" s="194"/>
      <c r="AN93" s="194"/>
      <c r="AO93" s="130"/>
      <c r="AP93" s="130"/>
      <c r="AQ93" s="130"/>
      <c r="AR93" s="130"/>
      <c r="AS93" s="130"/>
      <c r="AT93" s="131"/>
      <c r="AU93" s="131"/>
      <c r="AV93" s="131"/>
      <c r="AW93" s="131"/>
      <c r="AX93" s="131"/>
      <c r="AZ93" s="131"/>
      <c r="BA93" s="131"/>
      <c r="BB93" s="131"/>
      <c r="BD93" s="131"/>
      <c r="BE93" s="131"/>
      <c r="BF93" s="131"/>
    </row>
    <row r="94" spans="1:58" s="145" customFormat="1" ht="13.2">
      <c r="A94" s="479" t="str">
        <f>IF($M$35="yes","Lump Sum ","")</f>
        <v/>
      </c>
      <c r="B94" s="480"/>
      <c r="C94" s="536" t="str">
        <f>CONCATENATE(ROW(A38)-37," - Row ",ROW(A38)," ")</f>
        <v xml:space="preserve">1 - Row 38 </v>
      </c>
      <c r="D94" s="537"/>
      <c r="E94" s="337" t="str">
        <f>CONCATENATE(ROW($A$39)-37," - Row ",ROW($A$39)," ")</f>
        <v xml:space="preserve">2 - Row 39 </v>
      </c>
      <c r="F94" s="337" t="str">
        <f>CONCATENATE(ROW($A$40)-37," - Row ",ROW($A$40)," ")</f>
        <v xml:space="preserve">3 - Row 40 </v>
      </c>
      <c r="G94" s="536" t="str">
        <f>CONCATENATE(ROW($A$41)-37," - Row ",ROW($A$41)," ")</f>
        <v xml:space="preserve">4 - Row 41 </v>
      </c>
      <c r="H94" s="537"/>
      <c r="I94" s="536" t="str">
        <f>CONCATENATE(ROW($A$42)-37," - Row ",ROW($A$42)," ")</f>
        <v xml:space="preserve">5 - Row 42 </v>
      </c>
      <c r="J94" s="537"/>
      <c r="K94" s="536" t="str">
        <f>CONCATENATE(ROW($A$43)-37," - Row ",ROW($A$43)," ")</f>
        <v xml:space="preserve">6 - Row 43 </v>
      </c>
      <c r="L94" s="537"/>
      <c r="M94" s="542" t="str">
        <f>CONCATENATE(ROW($A$44)-37," - Row ",ROW($A$44)," ")</f>
        <v xml:space="preserve">7 - Row 44 </v>
      </c>
      <c r="N94" s="543"/>
      <c r="O94" s="196"/>
      <c r="P94" s="199"/>
      <c r="Q94" s="197"/>
      <c r="R94" s="194"/>
      <c r="S94" s="194"/>
      <c r="T94" s="194"/>
      <c r="U94" s="194"/>
      <c r="V94" s="194"/>
      <c r="W94" s="194"/>
      <c r="X94" s="194"/>
      <c r="Y94" s="194"/>
      <c r="Z94" s="194"/>
      <c r="AA94" s="194"/>
      <c r="AB94" s="194"/>
      <c r="AC94" s="200" t="str">
        <f t="shared" si="37"/>
        <v/>
      </c>
      <c r="AD94" s="200"/>
      <c r="AE94" s="200"/>
      <c r="AF94" s="200" t="str">
        <f t="shared" si="38"/>
        <v/>
      </c>
      <c r="AG94" s="200" t="str">
        <f t="shared" si="39"/>
        <v/>
      </c>
      <c r="AH94" s="194"/>
      <c r="AI94" s="194"/>
      <c r="AJ94" s="194"/>
      <c r="AK94" s="194"/>
      <c r="AL94" s="194"/>
      <c r="AM94" s="194"/>
      <c r="AN94" s="194"/>
      <c r="AO94" s="130"/>
      <c r="AP94" s="130"/>
      <c r="AQ94" s="130"/>
      <c r="AR94" s="130"/>
      <c r="AS94" s="130"/>
      <c r="AT94" s="131"/>
      <c r="AU94" s="131"/>
      <c r="AV94" s="131"/>
      <c r="AW94" s="131"/>
      <c r="AX94" s="131"/>
      <c r="AZ94" s="131"/>
      <c r="BA94" s="131"/>
      <c r="BB94" s="131"/>
      <c r="BD94" s="131"/>
      <c r="BE94" s="131"/>
      <c r="BF94" s="131"/>
    </row>
    <row r="95" spans="1:58" s="145" customFormat="1" ht="13.2">
      <c r="A95" s="534" t="str">
        <f>IF($AG$57=0,"",IF($M$35="yes",$AG57,""))</f>
        <v/>
      </c>
      <c r="B95" s="535"/>
      <c r="C95" s="538" t="str">
        <f>IF(OR($N$38="Incomplete",$N$38="",$N$38="No Hours?"),"",$AG$38)</f>
        <v/>
      </c>
      <c r="D95" s="539"/>
      <c r="E95" s="377" t="str">
        <f>IF(OR($N$39="Incomplete",$N$39="",$N$39="No Hours?"),"",$AG$39)</f>
        <v/>
      </c>
      <c r="F95" s="376" t="str">
        <f>IF(OR($N$40="Incomplete",$N$40="",$N$40="No Hours?"),"",$AG$40)</f>
        <v/>
      </c>
      <c r="G95" s="538" t="str">
        <f>IF(OR($N$41="Incomplete",$N$41="",$N$41="No Hours?"),"",$AG$41)</f>
        <v/>
      </c>
      <c r="H95" s="539"/>
      <c r="I95" s="538" t="str">
        <f>IF(OR($N$42="Incomplete",$N$42="",$N$42="No Hours?"),"",$AG$42)</f>
        <v/>
      </c>
      <c r="J95" s="539"/>
      <c r="K95" s="538" t="str">
        <f>IF(OR($N$43="Incomplete",$N$43="",$N$43="No Hours?"),"",$AG$43)</f>
        <v/>
      </c>
      <c r="L95" s="539"/>
      <c r="M95" s="544" t="str">
        <f>IF(OR($N$44="Incomplete",$N$44="",$N$44="No Hours?"),"",$AG$44)</f>
        <v/>
      </c>
      <c r="N95" s="545"/>
      <c r="O95" s="196"/>
      <c r="Q95" s="197"/>
      <c r="R95" s="194"/>
      <c r="S95" s="194"/>
      <c r="T95" s="194"/>
      <c r="U95" s="194"/>
      <c r="V95" s="194"/>
      <c r="W95" s="194"/>
      <c r="X95" s="194"/>
      <c r="Y95" s="194"/>
      <c r="Z95" s="194"/>
      <c r="AA95" s="194"/>
      <c r="AB95" s="194"/>
      <c r="AC95" s="200" t="str">
        <f t="shared" si="37"/>
        <v/>
      </c>
      <c r="AD95" s="200"/>
      <c r="AE95" s="200"/>
      <c r="AF95" s="200" t="str">
        <f t="shared" si="38"/>
        <v/>
      </c>
      <c r="AG95" s="200" t="str">
        <f t="shared" si="39"/>
        <v/>
      </c>
      <c r="AH95" s="194"/>
      <c r="AI95" s="194"/>
      <c r="AJ95" s="194"/>
      <c r="AK95" s="194"/>
      <c r="AL95" s="194"/>
      <c r="AM95" s="194"/>
      <c r="AN95" s="194"/>
      <c r="AO95" s="130"/>
      <c r="AP95" s="130"/>
      <c r="AQ95" s="130"/>
      <c r="AR95" s="130"/>
      <c r="AS95" s="130"/>
      <c r="AT95" s="131"/>
      <c r="AU95" s="131"/>
      <c r="AV95" s="131"/>
      <c r="AW95" s="131"/>
      <c r="AX95" s="131"/>
      <c r="AZ95" s="131"/>
      <c r="BA95" s="131"/>
      <c r="BB95" s="131"/>
      <c r="BD95" s="131"/>
      <c r="BE95" s="131"/>
      <c r="BF95" s="131"/>
    </row>
    <row r="96" spans="1:58" s="145" customFormat="1" ht="13.2">
      <c r="A96" s="534" t="str">
        <f>IF($AG$57=0,"",IF($M$35="yes",$AE57,""))</f>
        <v/>
      </c>
      <c r="B96" s="535"/>
      <c r="C96" s="538" t="str">
        <f>IF(OR($N$38="Incomplete",$N$38="",$N$38="No Hours?"),"",$AE$38)</f>
        <v/>
      </c>
      <c r="D96" s="539"/>
      <c r="E96" s="377" t="str">
        <f>IF(OR($N$39="Incomplete",$N$39="",$N$39="No Hours?"),"",$AE$39)</f>
        <v/>
      </c>
      <c r="F96" s="376" t="str">
        <f>IF(OR($N$40="Incomplete",$N$40="",$N$40="No Hours?"),"",$AE$40)</f>
        <v/>
      </c>
      <c r="G96" s="538" t="str">
        <f>IF(OR($N$41="Incomplete",$N$41="",$N$41="No Hours?"),"",$AE$41)</f>
        <v/>
      </c>
      <c r="H96" s="539"/>
      <c r="I96" s="538" t="str">
        <f>IF(OR($N$42="Incomplete",$N$42="",$N$42="No Hours?"),"",$AE$42)</f>
        <v/>
      </c>
      <c r="J96" s="539"/>
      <c r="K96" s="538" t="str">
        <f>IF(OR($N$43="Incomplete",$N$43="",$N$43="No Hours?"),"",$AE$43)</f>
        <v/>
      </c>
      <c r="L96" s="539"/>
      <c r="M96" s="544" t="str">
        <f>IF(OR($N$44="Incomplete",$N$44="",$N$44="No Hours?"),"",$AE$44)</f>
        <v/>
      </c>
      <c r="N96" s="545"/>
      <c r="O96" s="196"/>
      <c r="R96" s="335"/>
      <c r="S96" s="335"/>
      <c r="T96" s="335"/>
      <c r="U96" s="335"/>
      <c r="V96" s="335"/>
      <c r="W96" s="335"/>
      <c r="X96" s="335"/>
      <c r="Y96" s="335"/>
      <c r="Z96" s="335"/>
      <c r="AA96" s="335"/>
      <c r="AB96" s="194"/>
      <c r="AC96" s="200" t="str">
        <f t="shared" si="37"/>
        <v/>
      </c>
      <c r="AD96" s="200"/>
      <c r="AE96" s="200"/>
      <c r="AF96" s="200" t="str">
        <f t="shared" si="38"/>
        <v/>
      </c>
      <c r="AG96" s="200" t="str">
        <f t="shared" si="39"/>
        <v/>
      </c>
      <c r="AH96" s="194"/>
      <c r="AI96" s="194"/>
      <c r="AJ96" s="194"/>
      <c r="AK96" s="194"/>
      <c r="AL96" s="194"/>
      <c r="AM96" s="194"/>
      <c r="AN96" s="194"/>
      <c r="AO96" s="130"/>
      <c r="AP96" s="130"/>
      <c r="AQ96" s="130"/>
      <c r="AR96" s="130"/>
      <c r="AS96" s="130"/>
      <c r="AT96" s="131"/>
      <c r="AU96" s="131"/>
      <c r="AV96" s="131"/>
      <c r="AW96" s="131"/>
      <c r="AX96" s="131"/>
      <c r="AZ96" s="131"/>
      <c r="BA96" s="131"/>
      <c r="BB96" s="131"/>
      <c r="BD96" s="131"/>
      <c r="BE96" s="131"/>
      <c r="BF96" s="131"/>
    </row>
    <row r="97" spans="1:58" s="145" customFormat="1" ht="13.2">
      <c r="A97" s="534" t="str">
        <f>IF($AG$57=0,"",IF($M$35="yes",$AF57,""))</f>
        <v/>
      </c>
      <c r="B97" s="535"/>
      <c r="C97" s="538" t="str">
        <f>IF(OR($N$38="Incomplete",$N$38="",$N$38="No Hours?"),"",$AF$38)</f>
        <v/>
      </c>
      <c r="D97" s="539"/>
      <c r="E97" s="377" t="str">
        <f>IF(OR($N$39="Incomplete",$N$39="",$N$39="No Hours?"),"",$AF$39)</f>
        <v/>
      </c>
      <c r="F97" s="376" t="str">
        <f>IF(OR($N$40="Incomplete",$N$40="",$N$40="No Hours?"),"",$AF$40)</f>
        <v/>
      </c>
      <c r="G97" s="538" t="str">
        <f>IF(OR($N$41="Incomplete",$N$41="",$N$41="No Hours?"),"",$AF$41)</f>
        <v/>
      </c>
      <c r="H97" s="539"/>
      <c r="I97" s="538" t="str">
        <f>IF(OR($N$42="Incomplete",$N$42="",$N$42="No Hours?"),"",$AF$42)</f>
        <v/>
      </c>
      <c r="J97" s="539"/>
      <c r="K97" s="538" t="str">
        <f>IF(OR($N$43="Incomplete",$N$43="",$N$43="No Hours?"),"",$AF$43)</f>
        <v/>
      </c>
      <c r="L97" s="539"/>
      <c r="M97" s="544" t="str">
        <f>IF(OR($N$44="Incomplete",$N$44="",$N$44="No Hours?"),"",$AF$44)</f>
        <v/>
      </c>
      <c r="N97" s="545"/>
      <c r="O97" s="196"/>
      <c r="P97" s="336"/>
      <c r="Q97" s="335"/>
      <c r="R97" s="335"/>
      <c r="S97" s="335"/>
      <c r="T97" s="335"/>
      <c r="U97" s="335"/>
      <c r="V97" s="335"/>
      <c r="W97" s="335"/>
      <c r="X97" s="335"/>
      <c r="Y97" s="335"/>
      <c r="Z97" s="335"/>
      <c r="AA97" s="335"/>
      <c r="AB97" s="194"/>
      <c r="AC97" s="200" t="str">
        <f t="shared" si="37"/>
        <v/>
      </c>
      <c r="AD97" s="200"/>
      <c r="AE97" s="200"/>
      <c r="AF97" s="200" t="str">
        <f t="shared" si="38"/>
        <v/>
      </c>
      <c r="AG97" s="200" t="str">
        <f t="shared" si="39"/>
        <v/>
      </c>
      <c r="AH97" s="194"/>
      <c r="AI97" s="194"/>
      <c r="AJ97" s="194"/>
      <c r="AK97" s="194"/>
      <c r="AL97" s="194"/>
      <c r="AM97" s="194"/>
      <c r="AN97" s="194"/>
      <c r="AO97" s="130"/>
      <c r="AP97" s="130"/>
      <c r="AQ97" s="130"/>
      <c r="AR97" s="130"/>
      <c r="AS97" s="130"/>
      <c r="AT97" s="131"/>
      <c r="AU97" s="131"/>
      <c r="AV97" s="131"/>
      <c r="AW97" s="131"/>
      <c r="AX97" s="131"/>
      <c r="AZ97" s="131"/>
      <c r="BA97" s="131"/>
      <c r="BB97" s="131"/>
      <c r="BD97" s="131"/>
      <c r="BE97" s="131"/>
      <c r="BF97" s="131"/>
    </row>
    <row r="98" spans="1:58" s="145" customFormat="1" ht="13.2">
      <c r="A98" s="534" t="str">
        <f>IF($AG$57=0,"",IF($M$35="yes",$AB57,""))</f>
        <v/>
      </c>
      <c r="B98" s="535"/>
      <c r="C98" s="538" t="str">
        <f>IF(OR($N$38="Incomplete",$N$38="",$N$38="No Hours?"),"",$AB$38)</f>
        <v/>
      </c>
      <c r="D98" s="539"/>
      <c r="E98" s="377" t="str">
        <f>IF(OR($N$39="Incomplete",$N$39="",$N$39="No Hours?"),"",$AB$39)</f>
        <v/>
      </c>
      <c r="F98" s="376" t="str">
        <f>IF(OR($N$40="Incomplete",$N$40="",$N$40="No Hours?"),"",$AB$40)</f>
        <v/>
      </c>
      <c r="G98" s="538" t="str">
        <f>IF(OR($N$41="Incomplete",$N$41="",$N$41="No Hours?"),"",$AB$41)</f>
        <v/>
      </c>
      <c r="H98" s="539"/>
      <c r="I98" s="538" t="str">
        <f>IF(OR($N$42="Incomplete",$N$42="",$N$42="No Hours?"),"",$AB$42)</f>
        <v/>
      </c>
      <c r="J98" s="539"/>
      <c r="K98" s="538" t="str">
        <f>IF(OR($N$43="Incomplete",$N$43="",$N$43="No Hours?"),"",$AB$43)</f>
        <v/>
      </c>
      <c r="L98" s="539"/>
      <c r="M98" s="544" t="str">
        <f>IF(OR($N$44="Incomplete",$N$44="",$N$44="No Hours?"),"",$AB$44)</f>
        <v/>
      </c>
      <c r="N98" s="545"/>
      <c r="O98" s="196"/>
      <c r="P98" s="336"/>
      <c r="Q98" s="335"/>
      <c r="R98" s="335"/>
      <c r="S98" s="335"/>
      <c r="T98" s="335"/>
      <c r="U98" s="335"/>
      <c r="V98" s="335"/>
      <c r="W98" s="335"/>
      <c r="X98" s="335"/>
      <c r="Y98" s="335"/>
      <c r="Z98" s="335"/>
      <c r="AA98" s="335"/>
      <c r="AB98" s="194"/>
      <c r="AC98" s="200" t="str">
        <f t="shared" si="37"/>
        <v/>
      </c>
      <c r="AD98" s="200"/>
      <c r="AE98" s="200"/>
      <c r="AF98" s="200" t="str">
        <f t="shared" si="38"/>
        <v/>
      </c>
      <c r="AG98" s="200" t="str">
        <f t="shared" si="39"/>
        <v/>
      </c>
      <c r="AH98" s="194"/>
      <c r="AI98" s="194"/>
      <c r="AJ98" s="194"/>
      <c r="AK98" s="194"/>
      <c r="AL98" s="194"/>
      <c r="AM98" s="194"/>
      <c r="AN98" s="194"/>
      <c r="AO98" s="130"/>
      <c r="AP98" s="130"/>
      <c r="AQ98" s="130"/>
      <c r="AR98" s="130"/>
      <c r="AS98" s="130"/>
      <c r="AT98" s="131"/>
      <c r="AU98" s="131"/>
      <c r="AV98" s="131"/>
      <c r="AW98" s="131"/>
      <c r="AX98" s="131"/>
      <c r="AZ98" s="131"/>
      <c r="BA98" s="131"/>
      <c r="BB98" s="131"/>
      <c r="BD98" s="131"/>
      <c r="BE98" s="131"/>
      <c r="BF98" s="131"/>
    </row>
    <row r="99" spans="1:58" s="145" customFormat="1" ht="13.2">
      <c r="A99" s="534" t="str">
        <f>IF($AG$57=0,"",IF($M$35="yes",$AD57,""))</f>
        <v/>
      </c>
      <c r="B99" s="535"/>
      <c r="C99" s="538" t="str">
        <f>IF(OR($N$38="Incomplete",$N$38="",$N$38="No Hours?"),"",$AD$38)</f>
        <v/>
      </c>
      <c r="D99" s="539"/>
      <c r="E99" s="377" t="str">
        <f>IF(OR($N$39="Incomplete",$N$39="",$N$39="No Hours?"),"",$AD$39)</f>
        <v/>
      </c>
      <c r="F99" s="376" t="str">
        <f>IF(OR($N$40="Incomplete",$N$40="",$N$40="No Hours?"),"",$AD$40)</f>
        <v/>
      </c>
      <c r="G99" s="538" t="str">
        <f>IF(OR($N$41="Incomplete",$N$41="",$N$41="No Hours?"),"",$AD$41)</f>
        <v/>
      </c>
      <c r="H99" s="539"/>
      <c r="I99" s="538" t="str">
        <f>IF(OR($N$42="Incomplete",$N$42="",$N$42="No Hours?"),"",$AD$42)</f>
        <v/>
      </c>
      <c r="J99" s="539"/>
      <c r="K99" s="538" t="str">
        <f>IF(OR($N$43="Incomplete",$N$43="",$N$43="No Hours?"),"",$AD$43)</f>
        <v/>
      </c>
      <c r="L99" s="539"/>
      <c r="M99" s="544" t="str">
        <f>IF(OR($N$44="Incomplete",$N$44="",$N$44="No Hours?"),"",$AD$44)</f>
        <v/>
      </c>
      <c r="N99" s="545"/>
      <c r="O99" s="196"/>
      <c r="P99" s="336"/>
      <c r="Q99" s="335"/>
      <c r="R99" s="335"/>
      <c r="S99" s="335"/>
      <c r="T99" s="335"/>
      <c r="U99" s="335"/>
      <c r="V99" s="335"/>
      <c r="W99" s="335"/>
      <c r="X99" s="335"/>
      <c r="Y99" s="335"/>
      <c r="Z99" s="335"/>
      <c r="AA99" s="335"/>
      <c r="AB99" s="194"/>
      <c r="AC99" s="200" t="str">
        <f t="shared" si="37"/>
        <v/>
      </c>
      <c r="AD99" s="200"/>
      <c r="AE99" s="200"/>
      <c r="AF99" s="200" t="str">
        <f t="shared" si="38"/>
        <v/>
      </c>
      <c r="AG99" s="200" t="str">
        <f t="shared" si="39"/>
        <v/>
      </c>
      <c r="AH99" s="194"/>
      <c r="AI99" s="194"/>
      <c r="AJ99" s="194"/>
      <c r="AK99" s="194"/>
      <c r="AL99" s="194"/>
      <c r="AM99" s="194"/>
      <c r="AN99" s="194"/>
      <c r="AO99" s="130"/>
      <c r="AP99" s="130"/>
      <c r="AQ99" s="130"/>
      <c r="AR99" s="130"/>
      <c r="AS99" s="130"/>
      <c r="AT99" s="131"/>
      <c r="AU99" s="131"/>
      <c r="AV99" s="131"/>
      <c r="AW99" s="131"/>
      <c r="AX99" s="131"/>
      <c r="AZ99" s="131"/>
      <c r="BA99" s="131"/>
      <c r="BB99" s="131"/>
      <c r="BD99" s="131"/>
      <c r="BE99" s="131"/>
      <c r="BF99" s="131"/>
    </row>
    <row r="100" spans="1:58" s="145" customFormat="1" ht="13.2">
      <c r="A100" s="534" t="str">
        <f>IF($AG$57=0,"",IF($M$35="yes",$AC57,""))</f>
        <v/>
      </c>
      <c r="B100" s="535"/>
      <c r="C100" s="538" t="str">
        <f>IF(OR($N$38="Incomplete",$N$38="",$N$38="No Hours?"),"",$AC$38)</f>
        <v/>
      </c>
      <c r="D100" s="539"/>
      <c r="E100" s="377" t="str">
        <f>IF(OR($N$39="Incomplete",$N$39="",$N$39="No Hours?"),"",$AC$39)</f>
        <v/>
      </c>
      <c r="F100" s="376" t="str">
        <f>IF(OR($N$40="Incomplete",$N$40="",$N$40="No Hours?"),"",$AC$40)</f>
        <v/>
      </c>
      <c r="G100" s="538" t="str">
        <f>IF(OR($N$41="Incomplete",$N$41="",$N$41="No Hours?"),"",$AC$41)</f>
        <v/>
      </c>
      <c r="H100" s="539"/>
      <c r="I100" s="538" t="str">
        <f>IF(OR($N$42="Incomplete",$N$42="",$N$42="No Hours?"),"",$AC$42)</f>
        <v/>
      </c>
      <c r="J100" s="539"/>
      <c r="K100" s="538" t="str">
        <f>IF(OR($N$43="Incomplete",$N$43="",$N$43="No Hours?"),"",$AC$43)</f>
        <v/>
      </c>
      <c r="L100" s="539"/>
      <c r="M100" s="544" t="str">
        <f>IF(OR($N$44="Incomplete",$N$44="",$N$44="No Hours?"),"",$AC$44)</f>
        <v/>
      </c>
      <c r="N100" s="545"/>
      <c r="O100" s="196"/>
      <c r="P100" s="336"/>
      <c r="Q100" s="335"/>
      <c r="R100" s="335"/>
      <c r="S100" s="335"/>
      <c r="T100" s="335"/>
      <c r="U100" s="335"/>
      <c r="V100" s="335"/>
      <c r="W100" s="335"/>
      <c r="X100" s="335"/>
      <c r="Y100" s="335"/>
      <c r="Z100" s="335"/>
      <c r="AA100" s="335"/>
      <c r="AB100" s="194"/>
      <c r="AC100" s="200" t="str">
        <f t="shared" si="37"/>
        <v/>
      </c>
      <c r="AD100" s="200"/>
      <c r="AE100" s="200"/>
      <c r="AF100" s="200" t="str">
        <f t="shared" si="38"/>
        <v/>
      </c>
      <c r="AG100" s="200" t="str">
        <f t="shared" si="39"/>
        <v/>
      </c>
      <c r="AH100" s="194"/>
      <c r="AI100" s="194"/>
      <c r="AJ100" s="194"/>
      <c r="AK100" s="194"/>
      <c r="AL100" s="194"/>
      <c r="AM100" s="194"/>
      <c r="AN100" s="194"/>
      <c r="AO100" s="130"/>
      <c r="AP100" s="130"/>
      <c r="AQ100" s="130"/>
      <c r="AR100" s="130"/>
      <c r="AS100" s="130"/>
      <c r="AT100" s="131"/>
      <c r="AU100" s="131"/>
      <c r="AV100" s="131"/>
      <c r="AW100" s="131"/>
      <c r="AX100" s="131"/>
      <c r="AZ100" s="131"/>
      <c r="BA100" s="131"/>
      <c r="BB100" s="131"/>
      <c r="BD100" s="131"/>
      <c r="BE100" s="131"/>
      <c r="BF100" s="131"/>
    </row>
    <row r="101" spans="1:58" s="145" customFormat="1" ht="13.2">
      <c r="A101" s="534" t="str">
        <f>IF($AG$57=0,"",IF($M$35="yes",$AH57,""))</f>
        <v/>
      </c>
      <c r="B101" s="535"/>
      <c r="C101" s="538" t="str">
        <f>IF(OR($N$38="Incomplete",$N$38="",$N$38="No Hours?"),"",$AH$38)</f>
        <v/>
      </c>
      <c r="D101" s="539"/>
      <c r="E101" s="377" t="str">
        <f>IF(OR($N$39="Incomplete",$N$39="",$N$39="No Hours?"),"",$AH$39)</f>
        <v/>
      </c>
      <c r="F101" s="376" t="str">
        <f>IF(OR($N$40="Incomplete",$N$40="",$N$40="No Hours?"),"",$AH$40)</f>
        <v/>
      </c>
      <c r="G101" s="538" t="str">
        <f>IF(OR($N$41="Incomplete",$N$41="",$N$41="No Hours?"),"",$AH$41)</f>
        <v/>
      </c>
      <c r="H101" s="539"/>
      <c r="I101" s="538" t="str">
        <f>IF(OR($N$42="Incomplete",$N$42="",$N$42="No Hours?"),"",$AH$42)</f>
        <v/>
      </c>
      <c r="J101" s="539"/>
      <c r="K101" s="538" t="str">
        <f>IF(OR($N$43="Incomplete",$N$43="",$N$43="No Hours?"),"",$AH$43)</f>
        <v/>
      </c>
      <c r="L101" s="539"/>
      <c r="M101" s="544" t="str">
        <f>IF(OR($N$44="Incomplete",$N$44="",$N$44="No Hours?"),"",$AH$44)</f>
        <v/>
      </c>
      <c r="N101" s="545"/>
      <c r="O101" s="196"/>
      <c r="P101" s="336"/>
      <c r="Q101" s="335"/>
      <c r="R101" s="335"/>
      <c r="S101" s="335"/>
      <c r="T101" s="335"/>
      <c r="U101" s="335"/>
      <c r="V101" s="335"/>
      <c r="W101" s="335"/>
      <c r="X101" s="335"/>
      <c r="Y101" s="335"/>
      <c r="Z101" s="335"/>
      <c r="AA101" s="335"/>
      <c r="AB101" s="194"/>
      <c r="AC101" s="200" t="e">
        <f t="shared" ref="AC101:AC102" si="40">IF($N57&lt;&gt;"DNQ",AC57,0)</f>
        <v>#DIV/0!</v>
      </c>
      <c r="AD101" s="200"/>
      <c r="AE101" s="200"/>
      <c r="AF101" s="200" t="str">
        <f t="shared" ref="AF101:AF102" si="41">LEFT(G57,3)</f>
        <v/>
      </c>
      <c r="AG101" s="200">
        <f t="shared" ref="AG101:AG102" si="42">IF($N57&lt;&gt;"DNQ",AG57,0)</f>
        <v>0</v>
      </c>
      <c r="AH101" s="194"/>
      <c r="AI101" s="194"/>
      <c r="AJ101" s="194"/>
      <c r="AK101" s="194"/>
      <c r="AL101" s="194"/>
      <c r="AM101" s="194"/>
      <c r="AN101" s="194"/>
      <c r="AO101" s="130"/>
      <c r="AP101" s="130"/>
      <c r="AQ101" s="130"/>
      <c r="AR101" s="130"/>
      <c r="AS101" s="130"/>
      <c r="AT101" s="131"/>
      <c r="AU101" s="131"/>
      <c r="AV101" s="131"/>
      <c r="AW101" s="131"/>
      <c r="AX101" s="131"/>
      <c r="AZ101" s="131"/>
      <c r="BA101" s="131"/>
      <c r="BB101" s="131"/>
      <c r="BD101" s="131"/>
      <c r="BE101" s="131"/>
      <c r="BF101" s="131"/>
    </row>
    <row r="102" spans="1:58" s="145" customFormat="1" ht="13.2">
      <c r="A102" s="534" t="str">
        <f>IF($AG$57=0,"",IF($M$35="yes",$AI57,""))</f>
        <v/>
      </c>
      <c r="B102" s="535"/>
      <c r="C102" s="538" t="str">
        <f>IF(OR($N$38="Incomplete",$N$38="",$N$38="No Hours?"),"",$AI$38)</f>
        <v/>
      </c>
      <c r="D102" s="539"/>
      <c r="E102" s="377" t="str">
        <f>IF(OR($N$39="Incomplete",$N$39="",$N$39="No Hours?"),"",$AI$39)</f>
        <v/>
      </c>
      <c r="F102" s="376" t="str">
        <f>IF(OR($N$40="Incomplete",$N$40="",$N$40="No Hours?"),"",$AI$40)</f>
        <v/>
      </c>
      <c r="G102" s="538" t="str">
        <f>IF(OR($N$41="Incomplete",$N$41="",$N$41="No Hours?"),"",$AI$41)</f>
        <v/>
      </c>
      <c r="H102" s="539"/>
      <c r="I102" s="538" t="str">
        <f>IF(OR($N$42="Incomplete",$N$42="",$N$42="No Hours?"),"",$AI$42)</f>
        <v/>
      </c>
      <c r="J102" s="539"/>
      <c r="K102" s="538" t="str">
        <f>IF(OR($N$43="Incomplete",$N$43="",$N$43="No Hours?"),"",$AI$43)</f>
        <v/>
      </c>
      <c r="L102" s="539"/>
      <c r="M102" s="544" t="str">
        <f>IF(OR($N$44="Incomplete",$N$44="",$N$44="No Hours?"),"",$AI$44)</f>
        <v/>
      </c>
      <c r="N102" s="545"/>
      <c r="O102" s="196"/>
      <c r="P102" s="336"/>
      <c r="Q102" s="335"/>
      <c r="R102" s="335"/>
      <c r="S102" s="335"/>
      <c r="T102" s="335"/>
      <c r="U102" s="335"/>
      <c r="V102" s="335"/>
      <c r="W102" s="335"/>
      <c r="X102" s="335"/>
      <c r="Y102" s="335"/>
      <c r="Z102" s="335"/>
      <c r="AA102" s="335"/>
      <c r="AB102" s="194"/>
      <c r="AC102" s="200">
        <f t="shared" si="40"/>
        <v>0</v>
      </c>
      <c r="AD102" s="200"/>
      <c r="AE102" s="200"/>
      <c r="AF102" s="200" t="str">
        <f t="shared" si="41"/>
        <v/>
      </c>
      <c r="AG102" s="200">
        <f t="shared" si="42"/>
        <v>0</v>
      </c>
      <c r="AH102" s="194"/>
      <c r="AI102" s="194"/>
      <c r="AJ102" s="194"/>
      <c r="AK102" s="194"/>
      <c r="AL102" s="194"/>
      <c r="AM102" s="194"/>
      <c r="AN102" s="194"/>
      <c r="AO102" s="130"/>
      <c r="AP102" s="130"/>
      <c r="AQ102" s="130"/>
      <c r="AR102" s="130"/>
      <c r="AS102" s="130"/>
      <c r="AT102" s="131"/>
      <c r="AU102" s="131"/>
      <c r="AV102" s="131"/>
      <c r="AW102" s="131"/>
      <c r="AX102" s="131"/>
      <c r="AZ102" s="131"/>
      <c r="BA102" s="131"/>
      <c r="BB102" s="131"/>
      <c r="BD102" s="131"/>
      <c r="BE102" s="131"/>
      <c r="BF102" s="131"/>
    </row>
    <row r="103" spans="1:58" s="145" customFormat="1" ht="13.2">
      <c r="A103" s="534" t="str">
        <f>IF($AG$57=0,"",IF($M$35="yes","N/A",""))</f>
        <v/>
      </c>
      <c r="B103" s="535"/>
      <c r="C103" s="538" t="str">
        <f>IF(OR($N$38="Incomplete",$N$38="",$N$38="No Hours?"),"",$AA$38+1)</f>
        <v/>
      </c>
      <c r="D103" s="539"/>
      <c r="E103" s="377" t="str">
        <f>IF(OR($N$39="Incomplete",$N$39="",$N$39="No Hours?"),"",$AA$39+1)</f>
        <v/>
      </c>
      <c r="F103" s="344" t="str">
        <f>IF(OR($N$40="Incomplete",$N$40="",$N$40="No Hours?"),"",$AA$40+1)</f>
        <v/>
      </c>
      <c r="G103" s="538" t="str">
        <f>IF(OR($N$41="Incomplete",$N$41="",$N$41="No Hours?"),"",$AA$41+1)</f>
        <v/>
      </c>
      <c r="H103" s="539"/>
      <c r="I103" s="538" t="str">
        <f>IF(OR($N$42="Incomplete",$N$42="",$N$42="No Hours?"),"",$AA$42+1)</f>
        <v/>
      </c>
      <c r="J103" s="539"/>
      <c r="K103" s="538" t="str">
        <f>IF(OR($N$43="Incomplete",$N$43="",$N$43="No Hours?"),"",$AA$43+1)</f>
        <v/>
      </c>
      <c r="L103" s="539"/>
      <c r="M103" s="544" t="str">
        <f>IF(OR($N$44="Incomplete",$N$44="",$N$44="No Hours?"),"",$AA$44+1)</f>
        <v/>
      </c>
      <c r="N103" s="545"/>
      <c r="O103" s="196"/>
      <c r="P103" s="336"/>
      <c r="Q103" s="335"/>
      <c r="R103" s="335"/>
      <c r="S103" s="335"/>
      <c r="T103" s="335"/>
      <c r="U103" s="335"/>
      <c r="V103" s="335"/>
      <c r="W103" s="335"/>
      <c r="X103" s="335"/>
      <c r="Y103" s="335"/>
      <c r="Z103" s="335"/>
      <c r="AA103" s="335"/>
      <c r="AB103" s="194"/>
      <c r="AC103" s="194"/>
      <c r="AD103" s="194"/>
      <c r="AE103" s="194"/>
      <c r="AF103" s="194"/>
      <c r="AG103" s="194"/>
      <c r="AH103" s="194"/>
      <c r="AI103" s="194"/>
      <c r="AJ103" s="194"/>
      <c r="AK103" s="194"/>
      <c r="AL103" s="194"/>
      <c r="AM103" s="194"/>
      <c r="AN103" s="194"/>
      <c r="AO103" s="130"/>
      <c r="AP103" s="130"/>
      <c r="AQ103" s="130"/>
      <c r="AR103" s="130"/>
      <c r="AS103" s="130"/>
      <c r="AT103" s="131"/>
      <c r="AU103" s="131"/>
      <c r="AV103" s="131"/>
      <c r="AW103" s="131"/>
      <c r="AX103" s="131"/>
      <c r="AZ103" s="131"/>
      <c r="BA103" s="131"/>
      <c r="BB103" s="131"/>
      <c r="BD103" s="131"/>
      <c r="BE103" s="131"/>
      <c r="BF103" s="131"/>
    </row>
    <row r="104" spans="1:58" s="145" customFormat="1" ht="13.2">
      <c r="A104" s="534" t="str">
        <f>IF($AG$57=0,"",IF($M$35="yes","N/A",""))</f>
        <v/>
      </c>
      <c r="B104" s="535"/>
      <c r="C104" s="538" t="str">
        <f>IF(OR($N$38="Incomplete",$N$38="",$N$38="No Hours?"),"",$T$38)</f>
        <v/>
      </c>
      <c r="D104" s="539"/>
      <c r="E104" s="377" t="str">
        <f>IF(OR($N$39="Incomplete",$N$39="",$N$39="No Hours?"),"",$T$39)</f>
        <v/>
      </c>
      <c r="F104" s="376" t="str">
        <f>IF(OR($N$40="Incomplete",$N$40="",$N$40="No Hours?"),"",$T$40)</f>
        <v/>
      </c>
      <c r="G104" s="538" t="str">
        <f>IF(OR($N$41="Incomplete",$N$41="",$N$41="No Hours?"),"",$T$41)</f>
        <v/>
      </c>
      <c r="H104" s="539"/>
      <c r="I104" s="538" t="str">
        <f>IF(OR($N$42="Incomplete",$N$42="",$N$42="No Hours?"),"",$T$42)</f>
        <v/>
      </c>
      <c r="J104" s="539"/>
      <c r="K104" s="538" t="str">
        <f>IF(OR($N$43="Incomplete",$N$43="",$N$43="No Hours?"),"",$T$43)</f>
        <v/>
      </c>
      <c r="L104" s="539"/>
      <c r="M104" s="544" t="str">
        <f>IF(OR($N$44="Incomplete",$N$44="",$N$44="No Hours?"),"",$T$44)</f>
        <v/>
      </c>
      <c r="N104" s="545"/>
      <c r="O104" s="196"/>
      <c r="P104" s="336"/>
      <c r="Q104" s="335"/>
      <c r="R104" s="335"/>
      <c r="S104" s="335"/>
      <c r="T104" s="335"/>
      <c r="U104" s="335"/>
      <c r="V104" s="335"/>
      <c r="W104" s="335"/>
      <c r="X104" s="335"/>
      <c r="Y104" s="335"/>
      <c r="Z104" s="335"/>
      <c r="AA104" s="335"/>
      <c r="AB104" s="194"/>
      <c r="AC104" s="194"/>
      <c r="AD104" s="194"/>
      <c r="AE104" s="194"/>
      <c r="AF104" s="194"/>
      <c r="AG104" s="194"/>
      <c r="AH104" s="194"/>
      <c r="AI104" s="194"/>
      <c r="AJ104" s="194"/>
      <c r="AK104" s="194"/>
      <c r="AL104" s="194"/>
      <c r="AM104" s="194"/>
      <c r="AN104" s="194"/>
      <c r="AO104" s="130"/>
      <c r="AP104" s="130"/>
      <c r="AQ104" s="130"/>
      <c r="AR104" s="130"/>
      <c r="AS104" s="130"/>
      <c r="AT104" s="131"/>
      <c r="AU104" s="131"/>
      <c r="AV104" s="131"/>
      <c r="AW104" s="131"/>
      <c r="AX104" s="131"/>
      <c r="AZ104" s="131"/>
      <c r="BA104" s="131"/>
      <c r="BB104" s="131"/>
      <c r="BD104" s="131"/>
      <c r="BE104" s="131"/>
      <c r="BF104" s="131"/>
    </row>
    <row r="105" spans="1:58" s="145" customFormat="1" ht="13.2">
      <c r="A105" s="534" t="str">
        <f>IF($AG$57=0,"",IF($M$35="yes",$AJ57,""))</f>
        <v/>
      </c>
      <c r="B105" s="535"/>
      <c r="C105" s="538" t="str">
        <f>IF(OR($N$38="Incomplete",$N$38="",$N$38="No Hours?"),"",$AJ$38)</f>
        <v/>
      </c>
      <c r="D105" s="539"/>
      <c r="E105" s="377" t="str">
        <f>IF(OR($N$39="Incomplete",$N$39="",$N$39="No Hours?"),"",$AJ$39)</f>
        <v/>
      </c>
      <c r="F105" s="376" t="str">
        <f>IF(OR($N$40="Incomplete",$N$40="",$N$40="No Hours?"),"",$AJ$40)</f>
        <v/>
      </c>
      <c r="G105" s="538" t="str">
        <f>IF(OR($N$41="Incomplete",$N$41="",$N$41="No Hours?"),"",$AJ$41)</f>
        <v/>
      </c>
      <c r="H105" s="539"/>
      <c r="I105" s="538" t="str">
        <f>IF(OR($N$42="Incomplete",$N$42="",$N$42="No Hours?"),"",$AJ$42)</f>
        <v/>
      </c>
      <c r="J105" s="539"/>
      <c r="K105" s="538" t="str">
        <f>IF(OR($N$43="Incomplete",$N$43="",$N$43="No Hours?"),"",$AJ$43)</f>
        <v/>
      </c>
      <c r="L105" s="539"/>
      <c r="M105" s="544" t="str">
        <f>IF(OR($N$44="Incomplete",$N$44="",$N$44="No Hours?"),"",$AJ$44)</f>
        <v/>
      </c>
      <c r="N105" s="545"/>
      <c r="O105" s="196"/>
      <c r="P105" s="336"/>
      <c r="Q105" s="335"/>
      <c r="R105" s="335"/>
      <c r="S105" s="335"/>
      <c r="T105" s="335"/>
      <c r="U105" s="335"/>
      <c r="V105" s="335"/>
      <c r="W105" s="335"/>
      <c r="X105" s="335"/>
      <c r="Y105" s="335"/>
      <c r="Z105" s="335"/>
      <c r="AA105" s="335"/>
      <c r="AB105" s="194"/>
      <c r="AC105" s="194"/>
      <c r="AD105" s="194"/>
      <c r="AE105" s="194"/>
      <c r="AF105" s="194"/>
      <c r="AG105" s="194"/>
      <c r="AH105" s="194"/>
      <c r="AI105" s="194"/>
      <c r="AJ105" s="194"/>
      <c r="AK105" s="194"/>
      <c r="AL105" s="194"/>
      <c r="AM105" s="194"/>
      <c r="AN105" s="194"/>
      <c r="AO105" s="130"/>
      <c r="AP105" s="130"/>
      <c r="AQ105" s="130"/>
      <c r="AR105" s="130"/>
      <c r="AS105" s="130"/>
      <c r="AT105" s="131"/>
      <c r="AU105" s="131"/>
      <c r="AV105" s="131"/>
      <c r="AW105" s="131"/>
      <c r="AX105" s="131"/>
      <c r="AZ105" s="131"/>
      <c r="BA105" s="131"/>
      <c r="BB105" s="131"/>
      <c r="BD105" s="131"/>
      <c r="BE105" s="131"/>
      <c r="BF105" s="131"/>
    </row>
    <row r="106" spans="1:58" s="145" customFormat="1" ht="13.2">
      <c r="A106" s="534" t="str">
        <f>IF($AG$57=0,"",IF($M$35="yes",$AO61,""))</f>
        <v/>
      </c>
      <c r="B106" s="535"/>
      <c r="C106" s="538" t="str">
        <f>IF(OR($N$38="Incomplete",$N$38="",$N$38="No Hours?"),"",$AO$38)</f>
        <v/>
      </c>
      <c r="D106" s="539"/>
      <c r="E106" s="377" t="str">
        <f>IF(OR($N$39="Incomplete",$N$39="",$N$39="No Hours?"),"",$AO$39)</f>
        <v/>
      </c>
      <c r="F106" s="376" t="str">
        <f>IF(OR($N$40="Incomplete",$N$40="",$N$40="No Hours?"),"",$AO$40)</f>
        <v/>
      </c>
      <c r="G106" s="538" t="str">
        <f>IF(OR($N$41="Incomplete",$N$41="",$N$41="No Hours?"),"",$AO$41)</f>
        <v/>
      </c>
      <c r="H106" s="539"/>
      <c r="I106" s="538" t="str">
        <f>IF(OR($N$42="Incomplete",$N$42="",$N$42="No Hours?"),"",$AO$42)</f>
        <v/>
      </c>
      <c r="J106" s="539"/>
      <c r="K106" s="538" t="str">
        <f>IF(OR($N$43="Incomplete",$N$43="",$N$43="No Hours?"),"",$AO$43)</f>
        <v/>
      </c>
      <c r="L106" s="539"/>
      <c r="M106" s="544" t="str">
        <f>IF(OR($N$44="Incomplete",$N$44="",$N$44="No Hours?"),"",$AO$44)</f>
        <v/>
      </c>
      <c r="N106" s="545"/>
      <c r="O106" s="196"/>
      <c r="P106" s="336"/>
      <c r="Q106" s="335"/>
      <c r="R106" s="335"/>
      <c r="S106" s="335"/>
      <c r="T106" s="335"/>
      <c r="U106" s="335"/>
      <c r="V106" s="335"/>
      <c r="W106" s="335"/>
      <c r="X106" s="335"/>
      <c r="Y106" s="335"/>
      <c r="Z106" s="335"/>
      <c r="AA106" s="335"/>
      <c r="AB106" s="194"/>
      <c r="AC106" s="194"/>
      <c r="AD106" s="194"/>
      <c r="AE106" s="194"/>
      <c r="AF106" s="194"/>
      <c r="AG106" s="194"/>
      <c r="AH106" s="194"/>
      <c r="AI106" s="194"/>
      <c r="AJ106" s="194"/>
      <c r="AK106" s="194"/>
      <c r="AL106" s="194"/>
      <c r="AM106" s="194"/>
      <c r="AN106" s="194"/>
      <c r="AO106" s="130"/>
      <c r="AP106" s="130"/>
      <c r="AQ106" s="130"/>
      <c r="AR106" s="130"/>
      <c r="AS106" s="130"/>
      <c r="AT106" s="131"/>
      <c r="AU106" s="131"/>
      <c r="AV106" s="131"/>
      <c r="AW106" s="131"/>
      <c r="AX106" s="131"/>
      <c r="AZ106" s="131"/>
      <c r="BA106" s="131"/>
      <c r="BB106" s="131"/>
      <c r="BD106" s="131"/>
      <c r="BE106" s="131"/>
      <c r="BF106" s="131"/>
    </row>
    <row r="107" spans="1:58" s="145" customFormat="1">
      <c r="A107" s="332"/>
      <c r="B107" s="332"/>
      <c r="C107" s="379"/>
      <c r="D107" s="379"/>
      <c r="E107" s="379"/>
      <c r="F107" s="379"/>
      <c r="G107" s="379"/>
      <c r="H107" s="379"/>
      <c r="I107" s="379"/>
      <c r="J107" s="379"/>
      <c r="K107" s="379"/>
      <c r="L107" s="379"/>
      <c r="M107" s="380"/>
      <c r="N107" s="381"/>
      <c r="O107" s="196"/>
      <c r="P107" s="336"/>
      <c r="Q107" s="335"/>
      <c r="R107" s="335"/>
      <c r="S107" s="335"/>
      <c r="T107" s="335"/>
      <c r="U107" s="335"/>
      <c r="V107" s="335"/>
      <c r="W107" s="335"/>
      <c r="X107" s="339"/>
      <c r="Y107" s="339"/>
      <c r="Z107" s="340"/>
      <c r="AA107" s="335"/>
      <c r="AB107" s="194"/>
      <c r="AC107" s="194"/>
      <c r="AD107" s="194"/>
      <c r="AE107" s="194"/>
      <c r="AF107" s="194"/>
      <c r="AG107" s="194"/>
      <c r="AH107" s="194"/>
      <c r="AI107" s="194"/>
      <c r="AJ107" s="194"/>
      <c r="AK107" s="194"/>
      <c r="AL107" s="194"/>
      <c r="AM107" s="194"/>
      <c r="AN107" s="194"/>
      <c r="AO107" s="130"/>
      <c r="AP107" s="130"/>
      <c r="AQ107" s="130"/>
      <c r="AR107" s="130"/>
      <c r="AS107" s="130"/>
      <c r="AT107" s="131"/>
      <c r="AU107" s="131"/>
      <c r="AV107" s="131"/>
      <c r="AW107" s="131"/>
      <c r="AX107" s="131"/>
      <c r="AZ107" s="131"/>
      <c r="BA107" s="131"/>
      <c r="BB107" s="131"/>
      <c r="BD107" s="131"/>
      <c r="BE107" s="131"/>
      <c r="BF107" s="131"/>
    </row>
    <row r="108" spans="1:58" s="145" customFormat="1" ht="13.2">
      <c r="A108" s="540" t="str">
        <f>CONCATENATE(ROW($A$45)-37," - Row ",ROW($A$45)," ")</f>
        <v xml:space="preserve">8 - Row 45 </v>
      </c>
      <c r="B108" s="540"/>
      <c r="C108" s="540" t="str">
        <f>CONCATENATE(ROW($A$46)-37," - Row ",ROW($A$46)," ")</f>
        <v xml:space="preserve">9 - Row 46 </v>
      </c>
      <c r="D108" s="540"/>
      <c r="E108" s="338" t="str">
        <f>CONCATENATE(ROW($A$47)-37," - Row ",ROW($A$47)," ")</f>
        <v xml:space="preserve">10 - Row 47 </v>
      </c>
      <c r="F108" s="338" t="str">
        <f>CONCATENATE(ROW($A$48)-37," - Row ",ROW($A$48)," ")</f>
        <v xml:space="preserve">11 - Row 48 </v>
      </c>
      <c r="G108" s="540" t="str">
        <f>CONCATENATE(ROW($A$49)-37," - Row ",ROW($A$49)," ")</f>
        <v xml:space="preserve">12 - Row 49 </v>
      </c>
      <c r="H108" s="540"/>
      <c r="I108" s="540" t="str">
        <f>CONCATENATE(ROW($A$50)-37," - Row ",ROW($A$50)," ")</f>
        <v xml:space="preserve">13 - Row 50 </v>
      </c>
      <c r="J108" s="540"/>
      <c r="K108" s="540" t="str">
        <f>CONCATENATE(ROW($A$51)-37," - Row ",ROW($A$51)," ")</f>
        <v xml:space="preserve">14 - Row 51 </v>
      </c>
      <c r="L108" s="540"/>
      <c r="M108" s="540" t="str">
        <f>CONCATENATE(ROW($A$52)-37," - Row ",ROW($A$52)," ")</f>
        <v xml:space="preserve">15 - Row 52 </v>
      </c>
      <c r="N108" s="540"/>
      <c r="O108" s="196"/>
      <c r="P108" s="336"/>
      <c r="Q108" s="335"/>
      <c r="R108" s="335"/>
      <c r="S108" s="335"/>
      <c r="T108" s="335"/>
      <c r="U108" s="335"/>
      <c r="V108" s="335"/>
      <c r="W108" s="335"/>
      <c r="X108" s="335"/>
      <c r="Y108" s="335"/>
      <c r="Z108" s="335"/>
      <c r="AA108" s="335"/>
      <c r="AB108" s="194"/>
      <c r="AC108" s="194"/>
      <c r="AD108" s="194"/>
      <c r="AE108" s="194"/>
      <c r="AF108" s="194"/>
      <c r="AG108" s="194"/>
      <c r="AH108" s="194"/>
      <c r="AI108" s="194"/>
      <c r="AJ108" s="194"/>
      <c r="AK108" s="194"/>
      <c r="AL108" s="194"/>
      <c r="AM108" s="194"/>
      <c r="AN108" s="194"/>
      <c r="AO108" s="130"/>
      <c r="AP108" s="130"/>
      <c r="AQ108" s="130"/>
      <c r="AR108" s="130"/>
      <c r="AS108" s="130"/>
      <c r="AT108" s="131"/>
      <c r="AU108" s="131"/>
      <c r="AV108" s="131"/>
      <c r="AW108" s="131"/>
      <c r="AX108" s="131"/>
      <c r="AZ108" s="131"/>
      <c r="BA108" s="131"/>
      <c r="BB108" s="131"/>
      <c r="BD108" s="131"/>
      <c r="BE108" s="131"/>
      <c r="BF108" s="131"/>
    </row>
    <row r="109" spans="1:58" s="145" customFormat="1" ht="13.2">
      <c r="A109" s="541" t="str">
        <f>IF(OR($N$45="Incomplete",$N$45="",$N$45="No Hours?"),"",$AG$45)</f>
        <v/>
      </c>
      <c r="B109" s="541"/>
      <c r="C109" s="541" t="str">
        <f>IF(OR($N$46="Incomplete",$N$46="",$N$46="No Hours?"),"",$AG$46)</f>
        <v/>
      </c>
      <c r="D109" s="541"/>
      <c r="E109" s="375" t="str">
        <f>IF(OR($N$47="Incomplete",$N$47="",$N$47="No Hours?"),"",$AG$47)</f>
        <v/>
      </c>
      <c r="F109" s="375" t="str">
        <f>IF(OR($N$48="Incomplete",$N$48="",$N$48="No Hours?"),"",$AG$48)</f>
        <v/>
      </c>
      <c r="G109" s="541" t="str">
        <f>IF(OR($N$49="Incomplete",$N$49="",$N$49="No Hours?"),"",$AG$49)</f>
        <v/>
      </c>
      <c r="H109" s="541"/>
      <c r="I109" s="541" t="str">
        <f>IF(OR($N$50="Incomplete",$N$50="",$N$50="No Hours?"),"",$AG$50)</f>
        <v/>
      </c>
      <c r="J109" s="541"/>
      <c r="K109" s="541" t="str">
        <f>IF(OR($N$51="Incomplete",$N$51="",$N$51="No Hours?"),"",$AG$51)</f>
        <v/>
      </c>
      <c r="L109" s="541"/>
      <c r="M109" s="541" t="str">
        <f>IF(OR($N$52="Incomplete",$N$52="",$N$52="No Hours?"),"",$AG$52)</f>
        <v/>
      </c>
      <c r="N109" s="541"/>
      <c r="O109" s="196"/>
      <c r="P109" s="336"/>
      <c r="Q109" s="335"/>
      <c r="R109" s="335"/>
      <c r="S109" s="335"/>
      <c r="T109" s="335"/>
      <c r="U109" s="335"/>
      <c r="V109" s="335"/>
      <c r="W109" s="335"/>
      <c r="X109" s="335"/>
      <c r="Y109" s="335"/>
      <c r="Z109" s="335"/>
      <c r="AA109" s="335"/>
      <c r="AB109" s="194"/>
      <c r="AC109" s="194"/>
      <c r="AD109" s="194"/>
      <c r="AE109" s="194"/>
      <c r="AF109" s="194"/>
      <c r="AG109" s="194"/>
      <c r="AH109" s="194"/>
      <c r="AI109" s="194"/>
      <c r="AJ109" s="194"/>
      <c r="AK109" s="194"/>
      <c r="AL109" s="194"/>
      <c r="AM109" s="194"/>
      <c r="AN109" s="194"/>
      <c r="AO109" s="130"/>
      <c r="AP109" s="130"/>
      <c r="AQ109" s="130"/>
      <c r="AR109" s="130"/>
      <c r="AS109" s="130"/>
      <c r="AT109" s="131"/>
      <c r="AU109" s="131"/>
      <c r="AV109" s="131"/>
      <c r="AW109" s="131"/>
      <c r="AX109" s="131"/>
      <c r="AZ109" s="131"/>
      <c r="BA109" s="131"/>
      <c r="BB109" s="131"/>
      <c r="BD109" s="131"/>
      <c r="BE109" s="131"/>
      <c r="BF109" s="131"/>
    </row>
    <row r="110" spans="1:58" s="145" customFormat="1" ht="13.2">
      <c r="A110" s="541" t="str">
        <f>IF(OR($N$45="Incomplete",$N$45="",$N$45="No Hours?"),"",$AE$45)</f>
        <v/>
      </c>
      <c r="B110" s="541"/>
      <c r="C110" s="541" t="str">
        <f>IF(OR($N$46="Incomplete",$N$46="",$N$46="No Hours?"),"",$AE$46)</f>
        <v/>
      </c>
      <c r="D110" s="541"/>
      <c r="E110" s="375" t="str">
        <f>IF(OR($N$47="Incomplete",$N$47="",$N$47="No Hours?"),"",$AE$47)</f>
        <v/>
      </c>
      <c r="F110" s="375" t="str">
        <f>IF(OR($N$48="Incomplete",$N$48="",$N$48="No Hours?"),"",$AE$48)</f>
        <v/>
      </c>
      <c r="G110" s="541" t="str">
        <f>IF(OR($N$49="Incomplete",$N$49="",$N$49="No Hours?"),"",$AE$49)</f>
        <v/>
      </c>
      <c r="H110" s="541"/>
      <c r="I110" s="541" t="str">
        <f>IF(OR($N$50="Incomplete",$N$50="",$N$50="No Hours?"),"",$AE$50)</f>
        <v/>
      </c>
      <c r="J110" s="541"/>
      <c r="K110" s="541" t="str">
        <f>IF(OR($N$51="Incomplete",$N$51="",$N$51="No Hours?"),"",$AE$51)</f>
        <v/>
      </c>
      <c r="L110" s="541"/>
      <c r="M110" s="541" t="str">
        <f>IF(OR($N$52="Incomplete",$N$52="",$N$52="No Hours?"),"",$AE$52)</f>
        <v/>
      </c>
      <c r="N110" s="541"/>
      <c r="O110" s="196"/>
      <c r="P110" s="336"/>
      <c r="Q110" s="335"/>
      <c r="R110" s="335"/>
      <c r="S110" s="335"/>
      <c r="T110" s="335"/>
      <c r="U110" s="335"/>
      <c r="V110" s="335"/>
      <c r="W110" s="335"/>
      <c r="X110" s="335"/>
      <c r="Y110" s="335"/>
      <c r="Z110" s="335"/>
      <c r="AA110" s="335"/>
      <c r="AB110" s="194"/>
      <c r="AC110" s="194"/>
      <c r="AD110" s="194"/>
      <c r="AE110" s="194"/>
      <c r="AF110" s="194"/>
      <c r="AG110" s="194"/>
      <c r="AH110" s="194"/>
      <c r="AI110" s="194"/>
      <c r="AJ110" s="194"/>
      <c r="AK110" s="194"/>
      <c r="AL110" s="194"/>
      <c r="AM110" s="194"/>
      <c r="AN110" s="194"/>
      <c r="AO110" s="130"/>
      <c r="AP110" s="130"/>
      <c r="AQ110" s="130"/>
      <c r="AR110" s="130"/>
      <c r="AS110" s="130"/>
      <c r="AT110" s="131"/>
      <c r="AU110" s="131"/>
      <c r="AV110" s="131"/>
      <c r="AW110" s="131"/>
      <c r="AX110" s="131"/>
      <c r="AZ110" s="131"/>
      <c r="BA110" s="131"/>
      <c r="BB110" s="131"/>
      <c r="BD110" s="131"/>
      <c r="BE110" s="131"/>
      <c r="BF110" s="131"/>
    </row>
    <row r="111" spans="1:58" s="145" customFormat="1" ht="13.2">
      <c r="A111" s="541" t="str">
        <f>IF(OR($N$45="Incomplete",$N$45="",$N$45="No Hours?"),"",$AF$45)</f>
        <v/>
      </c>
      <c r="B111" s="541"/>
      <c r="C111" s="541" t="str">
        <f>IF(OR($N$46="Incomplete",$N$46="",$N$46="No Hours?"),"",$AF$46)</f>
        <v/>
      </c>
      <c r="D111" s="541"/>
      <c r="E111" s="375" t="str">
        <f>IF(OR($N$47="Incomplete",$N$47="",$N$47="No Hours?"),"",$AF$47)</f>
        <v/>
      </c>
      <c r="F111" s="375" t="str">
        <f>IF(OR($N$48="Incomplete",$N$48="",$N$48="No Hours?"),"",$AF$48)</f>
        <v/>
      </c>
      <c r="G111" s="541" t="str">
        <f>IF(OR($N$49="Incomplete",$N$49="",$N$49="No Hours?"),"",$AF$49)</f>
        <v/>
      </c>
      <c r="H111" s="541"/>
      <c r="I111" s="541" t="str">
        <f>IF(OR($N$50="Incomplete",$N$50="",$N$50="No Hours?"),"",$AF$50)</f>
        <v/>
      </c>
      <c r="J111" s="541"/>
      <c r="K111" s="541" t="str">
        <f>IF(OR($N$51="Incomplete",$N$51="",$N$51="No Hours?"),"",$AF$51)</f>
        <v/>
      </c>
      <c r="L111" s="541"/>
      <c r="M111" s="541" t="str">
        <f>IF(OR($N$52="Incomplete",$N$52="",$N$52="No Hours?"),"",$AF$52)</f>
        <v/>
      </c>
      <c r="N111" s="541"/>
      <c r="O111" s="196"/>
      <c r="P111" s="336"/>
      <c r="Q111" s="335"/>
      <c r="R111" s="335"/>
      <c r="S111" s="335"/>
      <c r="T111" s="335"/>
      <c r="U111" s="335"/>
      <c r="V111" s="335"/>
      <c r="W111" s="335"/>
      <c r="X111" s="335"/>
      <c r="Y111" s="335"/>
      <c r="Z111" s="335"/>
      <c r="AA111" s="335"/>
      <c r="AB111" s="194"/>
      <c r="AC111" s="194"/>
      <c r="AD111" s="194"/>
      <c r="AE111" s="194"/>
      <c r="AF111" s="194"/>
      <c r="AG111" s="194"/>
      <c r="AH111" s="194"/>
      <c r="AI111" s="194"/>
      <c r="AJ111" s="194"/>
      <c r="AK111" s="194"/>
      <c r="AL111" s="194"/>
      <c r="AM111" s="194"/>
      <c r="AN111" s="194"/>
      <c r="AO111" s="130"/>
      <c r="AP111" s="130"/>
      <c r="AQ111" s="130"/>
      <c r="AR111" s="130"/>
      <c r="AS111" s="130"/>
      <c r="AT111" s="131"/>
      <c r="AU111" s="131"/>
      <c r="AV111" s="131"/>
      <c r="AW111" s="131"/>
      <c r="AX111" s="131"/>
      <c r="AZ111" s="131"/>
      <c r="BA111" s="131"/>
      <c r="BB111" s="131"/>
      <c r="BD111" s="131"/>
      <c r="BE111" s="131"/>
      <c r="BF111" s="131"/>
    </row>
    <row r="112" spans="1:58" s="145" customFormat="1" ht="13.2">
      <c r="A112" s="541" t="str">
        <f>IF(OR($N$45="Incomplete",$N$45="",$N$45="No Hours?"),"",$AB$45)</f>
        <v/>
      </c>
      <c r="B112" s="541"/>
      <c r="C112" s="541" t="str">
        <f>IF(OR($N$46="Incomplete",$N$46="",$N$46="No Hours?"),"",$AB$46)</f>
        <v/>
      </c>
      <c r="D112" s="541"/>
      <c r="E112" s="378" t="str">
        <f>IF(OR($N$47="Incomplete",$N$47="",$N$47="No Hours?"),"",$AB$47)</f>
        <v/>
      </c>
      <c r="F112" s="378" t="str">
        <f>IF(OR($N$48="Incomplete",$N$48="",$N$48="No Hours?"),"",$AB$48)</f>
        <v/>
      </c>
      <c r="G112" s="548" t="str">
        <f>IF(OR($N$49="Incomplete",$N$49="",$N$49="No Hours?"),"",$AB$49)</f>
        <v/>
      </c>
      <c r="H112" s="549"/>
      <c r="I112" s="548" t="str">
        <f>IF(OR($N$50="Incomplete",$N$50="",$N$50="No Hours?"),"",$AB$50)</f>
        <v/>
      </c>
      <c r="J112" s="549"/>
      <c r="K112" s="548" t="str">
        <f>IF(OR($N$51="Incomplete",$N$51="",$N$51="No Hours?"),"",$AB$51)</f>
        <v/>
      </c>
      <c r="L112" s="549"/>
      <c r="M112" s="548" t="str">
        <f>IF(OR($N$52="Incomplete",$N$52="",$N$52="No Hours?"),"",$AB$52)</f>
        <v/>
      </c>
      <c r="N112" s="549"/>
      <c r="O112" s="196"/>
      <c r="P112" s="336"/>
      <c r="Q112" s="335"/>
      <c r="R112" s="335"/>
      <c r="S112" s="335"/>
      <c r="T112" s="335"/>
      <c r="U112" s="335"/>
      <c r="V112" s="335"/>
      <c r="W112" s="335"/>
      <c r="X112" s="335"/>
      <c r="Y112" s="335"/>
      <c r="Z112" s="335"/>
      <c r="AA112" s="335"/>
      <c r="AB112" s="194"/>
      <c r="AC112" s="194"/>
      <c r="AD112" s="194"/>
      <c r="AE112" s="194"/>
      <c r="AF112" s="194"/>
      <c r="AG112" s="194"/>
      <c r="AH112" s="194"/>
      <c r="AI112" s="194"/>
      <c r="AJ112" s="194"/>
      <c r="AK112" s="194"/>
      <c r="AL112" s="194"/>
      <c r="AM112" s="194"/>
      <c r="AN112" s="194"/>
      <c r="AO112" s="130"/>
      <c r="AP112" s="130"/>
      <c r="AQ112" s="130"/>
      <c r="AR112" s="130"/>
      <c r="AS112" s="130"/>
      <c r="AT112" s="131"/>
      <c r="AU112" s="131"/>
      <c r="AV112" s="131"/>
      <c r="AW112" s="131"/>
      <c r="AX112" s="131"/>
      <c r="AZ112" s="131"/>
      <c r="BA112" s="131"/>
      <c r="BB112" s="131"/>
      <c r="BD112" s="131"/>
      <c r="BE112" s="131"/>
      <c r="BF112" s="131"/>
    </row>
    <row r="113" spans="1:58" s="145" customFormat="1" ht="13.2">
      <c r="A113" s="547" t="str">
        <f>IF(OR($N$45="Incomplete",$N$45="",$N$45="No Hours?"),"",$AD$45)</f>
        <v/>
      </c>
      <c r="B113" s="547"/>
      <c r="C113" s="541" t="str">
        <f>IF(OR($N$46="Incomplete",$N$46="",$N$46="No Hours?"),"",$AD$46)</f>
        <v/>
      </c>
      <c r="D113" s="541"/>
      <c r="E113" s="378" t="str">
        <f>IF(OR($N$47="Incomplete",$N$47="",$N$47="No Hours?"),"",$AD$47)</f>
        <v/>
      </c>
      <c r="F113" s="378" t="str">
        <f>IF(OR($N$48="Incomplete",$N$48="",$N$48="No Hours?"),"",$AD$48)</f>
        <v/>
      </c>
      <c r="G113" s="547" t="str">
        <f>IF(OR($N$49="Incomplete",$N$49="",$N$49="No Hours?"),"",$AD$49)</f>
        <v/>
      </c>
      <c r="H113" s="547"/>
      <c r="I113" s="547" t="str">
        <f>IF(OR($N$50="Incomplete",$N$50="",$N$50="No Hours?"),"",$AD$50)</f>
        <v/>
      </c>
      <c r="J113" s="547"/>
      <c r="K113" s="547" t="str">
        <f>IF(OR($N$51="Incomplete",$N$51="",$N$51="No Hours?"),"",$AD$51)</f>
        <v/>
      </c>
      <c r="L113" s="547"/>
      <c r="M113" s="547" t="str">
        <f>IF(OR($N$52="Incomplete",$N$52="",$N$52="No Hours?"),"",$AD$52)</f>
        <v/>
      </c>
      <c r="N113" s="547"/>
      <c r="O113" s="196"/>
      <c r="P113" s="336"/>
      <c r="Q113" s="335"/>
      <c r="R113" s="335"/>
      <c r="S113" s="335"/>
      <c r="T113" s="335"/>
      <c r="U113" s="335"/>
      <c r="V113" s="335"/>
      <c r="W113" s="335"/>
      <c r="X113" s="335"/>
      <c r="Y113" s="335"/>
      <c r="Z113" s="335"/>
      <c r="AA113" s="335"/>
      <c r="AB113" s="194"/>
      <c r="AC113" s="194"/>
      <c r="AD113" s="194"/>
      <c r="AE113" s="194"/>
      <c r="AF113" s="194"/>
      <c r="AG113" s="194"/>
      <c r="AH113" s="194"/>
      <c r="AI113" s="194"/>
      <c r="AJ113" s="194"/>
      <c r="AK113" s="194"/>
      <c r="AL113" s="194"/>
      <c r="AM113" s="194"/>
      <c r="AN113" s="194"/>
      <c r="AO113" s="130"/>
      <c r="AP113" s="130"/>
      <c r="AQ113" s="130"/>
      <c r="AR113" s="130"/>
      <c r="AS113" s="130"/>
      <c r="AT113" s="131"/>
      <c r="AU113" s="131"/>
      <c r="AV113" s="131"/>
      <c r="AW113" s="131"/>
      <c r="AX113" s="131"/>
      <c r="AZ113" s="131"/>
      <c r="BA113" s="131"/>
      <c r="BB113" s="131"/>
      <c r="BD113" s="131"/>
      <c r="BE113" s="131"/>
      <c r="BF113" s="131"/>
    </row>
    <row r="114" spans="1:58" ht="13.2">
      <c r="A114" s="541" t="str">
        <f>IF(OR($N$45="Incomplete",$N$45="",$N$45="No Hours?"),"",$AC$45)</f>
        <v/>
      </c>
      <c r="B114" s="541"/>
      <c r="C114" s="541" t="str">
        <f>IF(OR($N$46="Incomplete",$N$46="",$N$46="No Hours?"),"",$AC$46)</f>
        <v/>
      </c>
      <c r="D114" s="541"/>
      <c r="E114" s="375" t="str">
        <f>IF(OR($N$47="Incomplete",$N$47="",$N$47="No Hours?"),"",$AC$47)</f>
        <v/>
      </c>
      <c r="F114" s="375" t="str">
        <f>IF(OR($N$48="Incomplete",$N$48="",$N$48="No Hours?"),"",$AC$48)</f>
        <v/>
      </c>
      <c r="G114" s="541" t="str">
        <f>IF(OR($N$49="Incomplete",$N$49="",$N$49="No Hours?"),"",$AC$49)</f>
        <v/>
      </c>
      <c r="H114" s="541"/>
      <c r="I114" s="541" t="str">
        <f>IF(OR($N$50="Incomplete",$N$50="",$N$50="No Hours?"),"",$AC$50)</f>
        <v/>
      </c>
      <c r="J114" s="541"/>
      <c r="K114" s="541" t="str">
        <f>IF(OR($N$51="Incomplete",$N$51="",$N$51="No Hours?"),"",$AC$51)</f>
        <v/>
      </c>
      <c r="L114" s="541"/>
      <c r="M114" s="541" t="str">
        <f>IF(OR($N$52="Incomplete",$N$52="",$N$52="No Hours?"),"",$AC$52)</f>
        <v/>
      </c>
      <c r="N114" s="541"/>
      <c r="O114" s="207"/>
      <c r="P114" s="336"/>
      <c r="Q114" s="335"/>
      <c r="R114" s="335"/>
      <c r="S114" s="335"/>
      <c r="T114" s="335"/>
      <c r="U114" s="335"/>
      <c r="V114" s="335"/>
      <c r="W114" s="335"/>
      <c r="X114" s="335"/>
      <c r="Y114" s="335"/>
      <c r="Z114" s="335"/>
      <c r="AA114" s="335"/>
      <c r="AB114" s="207"/>
      <c r="AC114" s="207"/>
      <c r="AD114" s="207"/>
      <c r="AE114" s="207"/>
      <c r="AF114" s="207"/>
      <c r="AG114" s="207"/>
      <c r="AH114" s="207"/>
      <c r="AI114" s="207"/>
      <c r="AJ114" s="207"/>
      <c r="AK114" s="207"/>
      <c r="AL114" s="207"/>
      <c r="AM114" s="207"/>
      <c r="AN114" s="207"/>
    </row>
    <row r="115" spans="1:58" ht="13.2">
      <c r="A115" s="547" t="str">
        <f>IF(OR($N$45="Incomplete",$N$45="",$N$45="No Hours?"),"",$AH$45)</f>
        <v/>
      </c>
      <c r="B115" s="547"/>
      <c r="C115" s="547" t="str">
        <f>IF(OR($N$46="Incomplete",$N$46="",$N$46="No Hours?"),"",$AH$46)</f>
        <v/>
      </c>
      <c r="D115" s="547"/>
      <c r="E115" s="378" t="str">
        <f>IF(OR($N$47="Incomplete",$N$47="",$N$47="No Hours?"),"",$AH$47)</f>
        <v/>
      </c>
      <c r="F115" s="378" t="str">
        <f>IF(OR($N$48="Incomplete",$N$48="",$N$48="No Hours?"),"",$AH$48)</f>
        <v/>
      </c>
      <c r="G115" s="547" t="str">
        <f>IF(OR($N$49="Incomplete",$N$49="",$N$49="No Hours?"),"",$AH$49)</f>
        <v/>
      </c>
      <c r="H115" s="547"/>
      <c r="I115" s="547" t="str">
        <f>IF(OR($N$50="Incomplete",$N$50="",$N$50="No Hours?"),"",$AH$50)</f>
        <v/>
      </c>
      <c r="J115" s="547"/>
      <c r="K115" s="547" t="str">
        <f>IF(OR($N$51="Incomplete",$N$51="",$N$51="No Hours?"),"",$AH$51)</f>
        <v/>
      </c>
      <c r="L115" s="547"/>
      <c r="M115" s="547" t="str">
        <f>IF(OR($N$52="Incomplete",$N$52="",$N$52="No Hours?"),"",$AH$52)</f>
        <v/>
      </c>
      <c r="N115" s="547"/>
      <c r="O115" s="207"/>
      <c r="P115" s="145"/>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58" ht="13.2">
      <c r="A116" s="541" t="str">
        <f>IF(OR($N$45="Incomplete",$N$45="",$N$45="No Hours?"),"",$AI$45)</f>
        <v/>
      </c>
      <c r="B116" s="541"/>
      <c r="C116" s="541" t="str">
        <f>IF(OR($N$46="Incomplete",$N$46="",$N$46="No Hours?"),"",$AI$46)</f>
        <v/>
      </c>
      <c r="D116" s="541"/>
      <c r="E116" s="375" t="str">
        <f>IF(OR($N$47="Incomplete",$N$47="",$N$47="No Hours?"),"",$AI$47)</f>
        <v/>
      </c>
      <c r="F116" s="375" t="str">
        <f>IF(OR($N$48="Incomplete",$N$48="",$N$48="No Hours?"),"",$AI$48)</f>
        <v/>
      </c>
      <c r="G116" s="541" t="str">
        <f>IF(OR($N$49="Incomplete",$N$49="",$N$49="No Hours?"),"",$AI$49)</f>
        <v/>
      </c>
      <c r="H116" s="541"/>
      <c r="I116" s="541" t="str">
        <f>IF(OR($N$50="Incomplete",$N$50="",$N$50="No Hours?"),"",$AI$50)</f>
        <v/>
      </c>
      <c r="J116" s="541"/>
      <c r="K116" s="541" t="str">
        <f>IF(OR($N$51="Incomplete",$N$51="",$N$51="No Hours?"),"",$AI$51)</f>
        <v/>
      </c>
      <c r="L116" s="541"/>
      <c r="M116" s="541" t="str">
        <f>IF(OR($N$52="Incomplete",$N$52="",$N$52="No Hours?"),"",$AI$52)</f>
        <v/>
      </c>
      <c r="N116" s="541"/>
      <c r="O116" s="207"/>
      <c r="P116" s="145"/>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58" ht="13.2">
      <c r="A117" s="541" t="str">
        <f>IF(OR($N$45="Incomplete",$N$45="",$N$45="No Hours?"),"",$AA$45+1)</f>
        <v/>
      </c>
      <c r="B117" s="541"/>
      <c r="C117" s="541" t="str">
        <f>IF(OR($N$46="Incomplete",$N$46="",$N$46="No Hours?"),"",$AA$46+1)</f>
        <v/>
      </c>
      <c r="D117" s="541"/>
      <c r="E117" s="375" t="str">
        <f>IF(OR($N$47="Incomplete",$N$47="",$N$47="No Hours?"),"",$AA$47+1)</f>
        <v/>
      </c>
      <c r="F117" s="375" t="str">
        <f>IF(OR($N$48="Incomplete",$N$48="",$N$48="No Hours?"),"",$AA$48+1)</f>
        <v/>
      </c>
      <c r="G117" s="541" t="str">
        <f>IF(OR($N$49="Incomplete",$N$49="",$N$49="No Hours?"),"",$AA$49+1)</f>
        <v/>
      </c>
      <c r="H117" s="541"/>
      <c r="I117" s="541" t="str">
        <f>IF(OR($N$50="Incomplete",$N$50="",$N$50="No Hours?"),"",$AA$50+1)</f>
        <v/>
      </c>
      <c r="J117" s="541"/>
      <c r="K117" s="541" t="str">
        <f>IF(OR($N$51="Incomplete",$N$51="",$N$51="No Hours?"),"",$AA$51+1)</f>
        <v/>
      </c>
      <c r="L117" s="541"/>
      <c r="M117" s="541" t="str">
        <f>IF(OR($N$52="Incomplete",$N$52="",$N$52="No Hours?"),"",$AA$52+1)</f>
        <v/>
      </c>
      <c r="N117" s="541"/>
      <c r="O117" s="207"/>
      <c r="P117" s="145"/>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58" ht="13.2">
      <c r="A118" s="541" t="str">
        <f>IF(OR($N$45="Incomplete",$N$45="",$N$45="No Hours?"),"",$T$45)</f>
        <v/>
      </c>
      <c r="B118" s="541"/>
      <c r="C118" s="541" t="str">
        <f>IF(OR($N$46="Incomplete",$N$46="",$N$46="No Hours?"),"",$T$46)</f>
        <v/>
      </c>
      <c r="D118" s="541"/>
      <c r="E118" s="375" t="str">
        <f>IF(OR($N$47="Incomplete",$N$47="",$N$47="No Hours?"),"",$T$47)</f>
        <v/>
      </c>
      <c r="F118" s="375" t="str">
        <f>IF(OR($N$48="Incomplete",$N$48="",$N$48="No Hours?"),"",$T$48)</f>
        <v/>
      </c>
      <c r="G118" s="541" t="str">
        <f>IF(OR($N$49="Incomplete",$N$49="",$N$49="No Hours?"),"",$T$49)</f>
        <v/>
      </c>
      <c r="H118" s="541"/>
      <c r="I118" s="541" t="str">
        <f>IF(OR($N$50="Incomplete",$N$50="",$N$50="No Hours?"),"",$T$50)</f>
        <v/>
      </c>
      <c r="J118" s="541"/>
      <c r="K118" s="541" t="str">
        <f>IF(OR($N$51="Incomplete",$N$51="",$N$51="No Hours?"),"",$T$51)</f>
        <v/>
      </c>
      <c r="L118" s="541"/>
      <c r="M118" s="541" t="str">
        <f>IF(OR($N$52="Incomplete",$N$52="",$N$52="No Hours?"),"",$T$52)</f>
        <v/>
      </c>
      <c r="N118" s="541"/>
      <c r="O118" s="207"/>
      <c r="P118" s="145"/>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58" ht="13.2">
      <c r="A119" s="541" t="str">
        <f>IF(OR($N$45="Incomplete",$N$45="",$N$45="No Hours?"),"",$AJ$45)</f>
        <v/>
      </c>
      <c r="B119" s="541"/>
      <c r="C119" s="541" t="str">
        <f>IF(OR($N$46="Incomplete",$N$46="",$N$46="No Hours?"),"",$AJ$46)</f>
        <v/>
      </c>
      <c r="D119" s="541"/>
      <c r="E119" s="375" t="str">
        <f>IF(OR($N$47="Incomplete",$N$47="",$N$47="No Hours?"),"",$AJ$47)</f>
        <v/>
      </c>
      <c r="F119" s="375" t="str">
        <f>IF(OR($N$48="Incomplete",$N$48="",$N$48="No Hours?"),"",$AJ$48)</f>
        <v/>
      </c>
      <c r="G119" s="541" t="str">
        <f>IF(OR($N$49="Incomplete",$N$49="",$N$49="No Hours?"),"",$AJ$49)</f>
        <v/>
      </c>
      <c r="H119" s="541"/>
      <c r="I119" s="541" t="str">
        <f>IF(OR($N$50="Incomplete",$N$50="",$N$50="No Hours?"),"",$AJ$50)</f>
        <v/>
      </c>
      <c r="J119" s="541"/>
      <c r="K119" s="541" t="str">
        <f>IF(OR($N$51="Incomplete",$N$51="",$N$51="No Hours?"),"",$AJ$51)</f>
        <v/>
      </c>
      <c r="L119" s="541"/>
      <c r="M119" s="541" t="str">
        <f>IF(OR($N$52="Incomplete",$N$52="",$N$52="No Hours?"),"",$AJ$52)</f>
        <v/>
      </c>
      <c r="N119" s="541"/>
      <c r="O119" s="207"/>
      <c r="P119" s="145"/>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58" ht="13.2">
      <c r="A120" s="541" t="str">
        <f>IF(OR($N$45="Incomplete",$N$45="",$N$45="No Hours?"),"",$AO$45)</f>
        <v/>
      </c>
      <c r="B120" s="541"/>
      <c r="C120" s="541" t="str">
        <f>IF(OR($N$46="Incomplete",$N$46="",$N$46="No Hours?"),"",$AO$46)</f>
        <v/>
      </c>
      <c r="D120" s="541"/>
      <c r="E120" s="375" t="str">
        <f>IF(OR($N$47="Incomplete",$N$47="",$N$47="No Hours?"),"",$AO$47)</f>
        <v/>
      </c>
      <c r="F120" s="375" t="str">
        <f>IF(OR($N$48="Incomplete",$N$48="",$N$48="No Hours?"),"",$AO$48)</f>
        <v/>
      </c>
      <c r="G120" s="541" t="str">
        <f>IF(OR($N$49="Incomplete",$N$49="",$N$49="No Hours?"),"",$AO$49)</f>
        <v/>
      </c>
      <c r="H120" s="541"/>
      <c r="I120" s="541" t="str">
        <f>IF(OR($N$50="Incomplete",$N$50="",$N$50="No Hours?"),"",$AO$50)</f>
        <v/>
      </c>
      <c r="J120" s="541"/>
      <c r="K120" s="541" t="str">
        <f>IF(OR($N$51="Incomplete",$N$51="",$N$51="No Hours?"),"",$AO$51)</f>
        <v/>
      </c>
      <c r="L120" s="541"/>
      <c r="M120" s="541" t="str">
        <f>IF(OR($N$52="Incomplete",$N$52="",$N$52="No Hours?"),"",$AO$52)</f>
        <v/>
      </c>
      <c r="N120" s="541"/>
      <c r="O120" s="207"/>
      <c r="P120" s="145"/>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58" ht="13.2">
      <c r="A121" s="546"/>
      <c r="B121" s="546"/>
      <c r="C121" s="333"/>
      <c r="D121" s="333"/>
      <c r="E121" s="333"/>
      <c r="F121" s="333"/>
      <c r="G121" s="333"/>
      <c r="H121" s="333"/>
      <c r="I121" s="334"/>
      <c r="J121" s="334"/>
      <c r="K121" s="334"/>
      <c r="L121" s="334"/>
      <c r="M121" s="334"/>
      <c r="N121" s="334"/>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58" ht="13.2">
      <c r="A122" s="542" t="str">
        <f>CONCATENATE(ROW($A$53)-37," - Row ",ROW($A$53)," ")</f>
        <v xml:space="preserve">16 - Row 53 </v>
      </c>
      <c r="B122" s="543"/>
      <c r="C122" s="542" t="str">
        <f>CONCATENATE(ROW($A$54)-37," - Row ",ROW($A$54)," ")</f>
        <v xml:space="preserve">17 - Row 54 </v>
      </c>
      <c r="D122" s="543"/>
      <c r="E122" s="338" t="str">
        <f>CONCATENATE(ROW($A$55)-37," - Row ",ROW($A$55)," ")</f>
        <v xml:space="preserve">18 - Row 55 </v>
      </c>
      <c r="F122" s="345"/>
      <c r="G122" s="345"/>
      <c r="H122" s="345"/>
      <c r="I122" s="346"/>
      <c r="J122" s="346"/>
      <c r="K122" s="346"/>
      <c r="L122" s="346"/>
      <c r="M122" s="346"/>
      <c r="N122" s="346"/>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58" ht="13.2">
      <c r="A123" s="544" t="str">
        <f>IF(OR($N$53="Incomplete",$N$53="",$N$53="No Hours?"),"",$AG$53)</f>
        <v/>
      </c>
      <c r="B123" s="545"/>
      <c r="C123" s="544" t="str">
        <f>IF(OR($N$54="Incomplete",$N$54="",$N$54="No Hours?"),"",$AG$54)</f>
        <v/>
      </c>
      <c r="D123" s="545"/>
      <c r="E123" s="375" t="str">
        <f>IF(OR($N$55="Incomplete",$N$55="",$N$55="No Hours?"),"",$AG$55)</f>
        <v/>
      </c>
      <c r="F123" s="345"/>
      <c r="G123" s="345"/>
      <c r="H123" s="345"/>
      <c r="I123" s="347"/>
      <c r="J123" s="347"/>
      <c r="K123" s="347"/>
      <c r="L123" s="347"/>
      <c r="M123" s="347"/>
      <c r="N123" s="347"/>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row>
    <row r="124" spans="1:58" ht="13.2">
      <c r="A124" s="544" t="str">
        <f>IF(OR($N$53="Incomplete",$N$53="",$N$53="No Hours?"),"",$AE$53)</f>
        <v/>
      </c>
      <c r="B124" s="545"/>
      <c r="C124" s="544" t="str">
        <f>IF(OR($N$54="Incomplete",$N$54="",$N$54="No Hours?"),"",$AE$54)</f>
        <v/>
      </c>
      <c r="D124" s="545"/>
      <c r="E124" s="375" t="str">
        <f>IF(OR($N$55="Incomplete",$N$55="",$N$55="No Hours?"),"",$AE$55)</f>
        <v/>
      </c>
      <c r="F124" s="345"/>
      <c r="G124" s="345"/>
      <c r="H124" s="345"/>
      <c r="I124" s="347"/>
      <c r="J124" s="347"/>
      <c r="K124" s="347"/>
      <c r="L124" s="347"/>
      <c r="M124" s="347"/>
      <c r="N124" s="347"/>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row>
    <row r="125" spans="1:58" ht="13.2">
      <c r="A125" s="544" t="str">
        <f>IF(OR($N$53="Incomplete",$N$53="",$N$53="No Hours?"),"",$AF$53)</f>
        <v/>
      </c>
      <c r="B125" s="545"/>
      <c r="C125" s="544" t="str">
        <f>IF(OR($N$54="Incomplete",$N$54="",$N$54="No Hours?"),"",$AF$54)</f>
        <v/>
      </c>
      <c r="D125" s="545"/>
      <c r="E125" s="375" t="str">
        <f>IF(OR($N$55="Incomplete",$N$55="",$N$55="No Hours?"),"",$AF$55)</f>
        <v/>
      </c>
      <c r="F125" s="348"/>
      <c r="G125" s="349"/>
      <c r="H125" s="349"/>
      <c r="I125" s="350"/>
      <c r="J125" s="350"/>
      <c r="K125" s="350"/>
      <c r="L125" s="350"/>
      <c r="M125" s="350"/>
      <c r="N125" s="350"/>
      <c r="O125" s="143"/>
      <c r="P125" s="143"/>
      <c r="Q125" s="143"/>
      <c r="R125" s="143"/>
      <c r="S125" s="143"/>
      <c r="T125" s="143"/>
      <c r="U125" s="143"/>
      <c r="V125" s="143"/>
      <c r="W125" s="143"/>
      <c r="X125" s="208" t="s">
        <v>183</v>
      </c>
      <c r="Y125" s="143"/>
      <c r="Z125" s="143"/>
      <c r="AA125" s="143"/>
      <c r="AB125" s="143"/>
      <c r="AC125" s="143"/>
      <c r="AD125" s="143"/>
      <c r="AE125" s="143"/>
      <c r="AF125" s="143"/>
      <c r="AG125" s="143"/>
      <c r="AH125" s="143"/>
      <c r="AI125" s="143"/>
      <c r="AJ125" s="143"/>
      <c r="AK125" s="143"/>
      <c r="AL125" s="143"/>
      <c r="AM125" s="143"/>
      <c r="AN125" s="143"/>
    </row>
    <row r="126" spans="1:58" ht="13.2">
      <c r="A126" s="544" t="str">
        <f>IF(OR($N$53="Incomplete",$N$53="",$N$53="No Hours?"),"",$AB$53)</f>
        <v/>
      </c>
      <c r="B126" s="545"/>
      <c r="C126" s="544" t="str">
        <f>IF(OR($N$54="Incomplete",$N$54="",$N$54="No Hours?"),"",$AB$54)</f>
        <v/>
      </c>
      <c r="D126" s="545"/>
      <c r="E126" s="375" t="str">
        <f>IF(OR($N$55="Incomplete",$N$55="",$N$55="No Hours?"),"",$AB$55)</f>
        <v/>
      </c>
      <c r="F126" s="351"/>
      <c r="G126" s="352"/>
      <c r="H126" s="352"/>
      <c r="I126" s="352"/>
      <c r="J126" s="352"/>
      <c r="K126" s="352"/>
      <c r="L126" s="352"/>
      <c r="M126" s="352"/>
      <c r="N126" s="352"/>
      <c r="O126" s="209"/>
      <c r="P126" s="207"/>
      <c r="Q126" s="207"/>
      <c r="R126" s="207"/>
      <c r="S126" s="207"/>
      <c r="T126" s="207"/>
      <c r="U126" s="207"/>
      <c r="V126" s="207"/>
      <c r="W126" s="207"/>
      <c r="X126" s="210" t="s">
        <v>182</v>
      </c>
      <c r="Y126" s="207"/>
      <c r="Z126" s="207"/>
      <c r="AA126" s="207"/>
      <c r="AB126" s="207"/>
      <c r="AC126" s="207"/>
      <c r="AD126" s="207"/>
      <c r="AE126" s="207"/>
      <c r="AF126" s="207"/>
      <c r="AG126" s="207"/>
      <c r="AH126" s="207"/>
      <c r="AI126" s="207"/>
      <c r="AJ126" s="207"/>
      <c r="AK126" s="207"/>
      <c r="AL126" s="207"/>
      <c r="AM126" s="207"/>
      <c r="AN126" s="207"/>
    </row>
    <row r="127" spans="1:58" ht="13.2">
      <c r="A127" s="544" t="str">
        <f>IF(OR($N$53="Incomplete",$N$53="",$N$53="No Hours?"),"",$AD$53)</f>
        <v/>
      </c>
      <c r="B127" s="545"/>
      <c r="C127" s="544" t="str">
        <f>IF(OR($N$54="Incomplete",$N$54="",$N$54="No Hours?"),"",$AD$54)</f>
        <v/>
      </c>
      <c r="D127" s="545"/>
      <c r="E127" s="375" t="str">
        <f>IF(OR($N$55="Incomplete",$N$55="",$N$55="No Hours?"),"",$AD$55)</f>
        <v/>
      </c>
      <c r="F127" s="345"/>
      <c r="G127" s="345"/>
      <c r="H127" s="345"/>
      <c r="I127" s="346"/>
      <c r="J127" s="346"/>
      <c r="K127" s="346"/>
      <c r="L127" s="346"/>
      <c r="M127" s="346"/>
      <c r="N127" s="346"/>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58" ht="13.2">
      <c r="A128" s="544" t="str">
        <f>IF(OR($N$53="Incomplete",$N$53="",$N$53="No Hours?"),"",$AC$53)</f>
        <v/>
      </c>
      <c r="B128" s="545"/>
      <c r="C128" s="544" t="str">
        <f>IF(OR($N$54="Incomplete",$N$54="",$N$54="No Hours?"),"",$AC$54)</f>
        <v/>
      </c>
      <c r="D128" s="545"/>
      <c r="E128" s="375" t="str">
        <f>IF(OR($N$55="Incomplete",$N$55="",$N$55="No Hours?"),"",$AC$55)</f>
        <v/>
      </c>
      <c r="F128" s="353"/>
      <c r="G128" s="354"/>
      <c r="H128" s="354"/>
      <c r="I128" s="354"/>
      <c r="J128" s="354"/>
      <c r="K128" s="354"/>
      <c r="L128" s="354"/>
      <c r="M128" s="354"/>
      <c r="N128" s="354"/>
    </row>
    <row r="129" spans="1:45" ht="13.2">
      <c r="A129" s="544" t="str">
        <f>IF(OR($N$53="Incomplete",$N$53="",$N$53="No Hours?"),"",$AH$53)</f>
        <v/>
      </c>
      <c r="B129" s="545"/>
      <c r="C129" s="544" t="str">
        <f>IF(OR($N$54="Incomplete",$N$54="",$N$54="No Hours?"),"",$AH$54)</f>
        <v/>
      </c>
      <c r="D129" s="545"/>
      <c r="E129" s="375" t="str">
        <f>IF(OR($N$55="Incomplete",$N$55="",$N$55="No Hours?"),"",$AH$55)</f>
        <v/>
      </c>
      <c r="F129" s="345"/>
      <c r="G129" s="345"/>
      <c r="H129" s="345"/>
      <c r="I129" s="355"/>
      <c r="J129" s="355"/>
      <c r="K129" s="355"/>
      <c r="L129" s="355"/>
      <c r="M129" s="355"/>
      <c r="N129" s="355"/>
      <c r="O129" s="211"/>
      <c r="P129" s="211"/>
      <c r="Q129" s="211"/>
      <c r="AE129" s="211"/>
      <c r="AM129" s="141"/>
    </row>
    <row r="130" spans="1:45">
      <c r="A130" s="544" t="str">
        <f>IF(OR($N$53="Incomplete",$N$53="",$N$53="No Hours?"),"",$AI$53)</f>
        <v/>
      </c>
      <c r="B130" s="545"/>
      <c r="C130" s="544" t="str">
        <f>IF(OR($N$54="Incomplete",$N$54="",$N$54="No Hours?"),"",$AI$54)</f>
        <v/>
      </c>
      <c r="D130" s="545"/>
      <c r="E130" s="375" t="str">
        <f>IF(OR($N$55="Incomplete",$N$55="",$N$55="No Hours?"),"",$AI$55)</f>
        <v/>
      </c>
      <c r="F130" s="281"/>
      <c r="G130" s="281"/>
      <c r="H130" s="281"/>
      <c r="I130" s="281"/>
      <c r="J130" s="281"/>
      <c r="K130" s="281"/>
      <c r="L130" s="281"/>
      <c r="M130" s="281"/>
      <c r="N130" s="356"/>
      <c r="O130" s="209"/>
      <c r="P130" s="212"/>
      <c r="Q130" s="212"/>
      <c r="R130" s="448" t="s">
        <v>161</v>
      </c>
      <c r="S130" s="449"/>
      <c r="T130" s="449"/>
      <c r="U130" s="449"/>
      <c r="V130" s="449"/>
      <c r="W130" s="449"/>
      <c r="X130" s="449"/>
      <c r="Y130" s="449"/>
      <c r="Z130" s="449"/>
      <c r="AA130" s="449"/>
      <c r="AB130" s="449"/>
      <c r="AC130" s="449"/>
      <c r="AD130" s="450"/>
      <c r="AE130" s="212"/>
      <c r="AF130" s="213"/>
      <c r="AG130" s="213"/>
      <c r="AH130" s="213"/>
      <c r="AI130" s="214" t="s">
        <v>231</v>
      </c>
      <c r="AJ130" s="214" t="s">
        <v>230</v>
      </c>
      <c r="AK130" s="214" t="s">
        <v>232</v>
      </c>
      <c r="AL130" s="214" t="s">
        <v>147</v>
      </c>
      <c r="AM130" s="213"/>
      <c r="AN130" s="213"/>
    </row>
    <row r="131" spans="1:45">
      <c r="A131" s="544" t="str">
        <f>IF(OR($N$53="Incomplete",$N$53="",$N$53="No Hours?"),"",$AA$53+1)</f>
        <v/>
      </c>
      <c r="B131" s="545"/>
      <c r="C131" s="544" t="str">
        <f>IF(OR($N$54="Incomplete",$N$54="",$N$54="No Hours?"),"",$AA$54+1)</f>
        <v/>
      </c>
      <c r="D131" s="545"/>
      <c r="E131" s="375" t="str">
        <f>IF(OR($N$55="Incomplete",$N$55="",$N$55="No Hours?"),"",$AA$55+1)</f>
        <v/>
      </c>
      <c r="F131" s="281"/>
      <c r="G131" s="281"/>
      <c r="H131" s="281"/>
      <c r="I131" s="281"/>
      <c r="J131" s="281"/>
      <c r="K131" s="281"/>
      <c r="L131" s="281"/>
      <c r="M131" s="281"/>
      <c r="N131" s="356"/>
      <c r="O131" s="212"/>
      <c r="P131" s="212"/>
      <c r="Q131" s="212"/>
      <c r="R131" s="215"/>
      <c r="S131" s="215"/>
      <c r="T131" s="215"/>
      <c r="U131" s="216" t="s">
        <v>12</v>
      </c>
      <c r="V131" s="216" t="s">
        <v>13</v>
      </c>
      <c r="W131" s="216" t="s">
        <v>14</v>
      </c>
      <c r="X131" s="216" t="s">
        <v>15</v>
      </c>
      <c r="Y131" s="216" t="s">
        <v>16</v>
      </c>
      <c r="Z131" s="216" t="s">
        <v>194</v>
      </c>
      <c r="AA131" s="216" t="s">
        <v>17</v>
      </c>
      <c r="AB131" s="216" t="s">
        <v>18</v>
      </c>
      <c r="AC131" s="216" t="s">
        <v>41</v>
      </c>
      <c r="AD131" s="216" t="s">
        <v>42</v>
      </c>
      <c r="AE131" s="212"/>
      <c r="AF131" s="213"/>
      <c r="AG131" s="214" t="s">
        <v>141</v>
      </c>
      <c r="AH131" s="279" t="s">
        <v>142</v>
      </c>
      <c r="AI131" s="279" t="s">
        <v>143</v>
      </c>
      <c r="AJ131" s="214" t="s">
        <v>233</v>
      </c>
      <c r="AK131" s="214" t="s">
        <v>234</v>
      </c>
      <c r="AL131" s="279" t="s">
        <v>144</v>
      </c>
      <c r="AM131" s="214" t="s">
        <v>145</v>
      </c>
      <c r="AN131" s="214" t="s">
        <v>146</v>
      </c>
    </row>
    <row r="132" spans="1:45">
      <c r="A132" s="544" t="str">
        <f>IF(OR($N$53="Incomplete",$N$53="",$N$53="No Hours?"),"",$T$53)</f>
        <v/>
      </c>
      <c r="B132" s="545"/>
      <c r="C132" s="544" t="str">
        <f>IF(OR($N$54="Incomplete",$N$54="",$N$54="No Hours?"),"",$T$54)</f>
        <v/>
      </c>
      <c r="D132" s="545"/>
      <c r="E132" s="375" t="str">
        <f>IF(OR($N$55="Incomplete",$N$55="",$N$55="No Hours?"),"",$T$55)</f>
        <v/>
      </c>
      <c r="F132" s="281"/>
      <c r="G132" s="281"/>
      <c r="H132" s="281"/>
      <c r="I132" s="281"/>
      <c r="J132" s="281"/>
      <c r="K132" s="281"/>
      <c r="L132" s="281"/>
      <c r="M132" s="281"/>
      <c r="N132" s="356"/>
      <c r="O132" s="212"/>
      <c r="P132" s="212"/>
      <c r="Q132" s="212"/>
      <c r="R132" s="215"/>
      <c r="S132" s="215"/>
      <c r="T132" s="215"/>
      <c r="U132" s="216"/>
      <c r="V132" s="216"/>
      <c r="W132" s="216"/>
      <c r="X132" s="216"/>
      <c r="Y132" s="216"/>
      <c r="Z132" s="216"/>
      <c r="AA132" s="216"/>
      <c r="AB132" s="216"/>
      <c r="AC132" s="216"/>
      <c r="AD132" s="216"/>
      <c r="AE132" s="212"/>
      <c r="AF132" s="213"/>
      <c r="AG132" s="214"/>
      <c r="AH132" s="279"/>
      <c r="AI132" s="341"/>
      <c r="AJ132" s="214"/>
      <c r="AK132" s="214"/>
      <c r="AL132" s="279"/>
      <c r="AM132" s="214"/>
      <c r="AN132" s="214"/>
    </row>
    <row r="133" spans="1:45">
      <c r="A133" s="544" t="str">
        <f>IF(OR($N$53="Incomplete",$N$53="",$N$53="No Hours?"),"",$AJ$53)</f>
        <v/>
      </c>
      <c r="B133" s="545"/>
      <c r="C133" s="544" t="str">
        <f>IF(OR($N$54="Incomplete",$N$54="",$N$54="No Hours?"),"",$AJ$54)</f>
        <v/>
      </c>
      <c r="D133" s="545"/>
      <c r="E133" s="375" t="str">
        <f>IF(OR($N$55="Incomplete",$N$55="",$N$55="No Hours?"),"",$AJ$55)</f>
        <v/>
      </c>
      <c r="F133" s="281"/>
      <c r="G133" s="281"/>
      <c r="H133" s="281"/>
      <c r="I133" s="281"/>
      <c r="J133" s="281"/>
      <c r="K133" s="281"/>
      <c r="L133" s="281"/>
      <c r="M133" s="281"/>
      <c r="N133" s="356"/>
      <c r="R133" s="215"/>
      <c r="S133" s="215"/>
      <c r="T133" s="216" t="s">
        <v>5</v>
      </c>
      <c r="U133" s="216">
        <f>INT(B17*1440)/60</f>
        <v>0</v>
      </c>
      <c r="V133" s="216">
        <f>INT(C17*1440)/60</f>
        <v>0</v>
      </c>
      <c r="W133" s="216">
        <f>IF(U133&lt;=6,IF(AND(V133&lt;=6, V133&gt;U133),0,IF(AND(V133&lt;12, V133&gt;6),V133-6,IF(V133&gt;=12,6,IF(V133&lt;=U133,6)))))</f>
        <v>6</v>
      </c>
      <c r="X133" s="217" t="b">
        <f>IF(AND(U133&gt;=6,U133&lt;=12),IF(AND(V133&lt;U133,V133&lt;=6),12-U133,IF(AND(V133&lt;U133,V133&gt;6),12-U133+V133-6,IF(V133&gt;=12,12-U133,IF(U133=V133,6,V133-U133)))))</f>
        <v>0</v>
      </c>
      <c r="Y133" s="216" t="b">
        <f>IF(AND(U133&gt;12, U133&lt;=22), IF(AND(V133&gt;12, V133&lt;U133), 6, IF(AND(V133&gt;12, V133&gt;U133), 0, IF(V133&lt;=6, 0,IF(AND(V133&lt;=12, V133&gt;6), V133-6, IF(U133=V133, 6))))))</f>
        <v>0</v>
      </c>
      <c r="Z133" s="216">
        <f>IF(U133=V133,8,IF(AND(U133&gt;=12,V133&gt;=12,U133&lt;=20,V133&lt;=20,V133&gt;U133),(V133-U133),IF(AND(V133&lt;=12,V133&lt;U133,(24-U133&gt;=4),U133&gt;=12),20-U133,IF(AND(V133&lt;=12,V133&gt;U133),0,IF(AND(V133&gt;12,V133&lt;=20,U133&lt;=12,V133&gt;U133),V133-12,IF(AND(V133&gt;20,U133&gt;=20),0,IF(AND(V133&gt;=20,U133&lt;=12),8,"Stop")))))))</f>
        <v>8</v>
      </c>
      <c r="AA133" s="216">
        <f>IF(Z133&lt;&gt;"Stop",Z133,IF(AND(V133&gt;=20,U133&gt;=12,V133&gt;U133),20-U133,IF(AND(U133&gt;12,U133&gt;V133,U133&lt;=20,V133&gt;=12),(20-U133)+(V133-12),IF(AND(V133&lt;U133,V133&lt;=20,V133&gt;=12,U133&gt;=20),V133-12,IF(AND(U133&lt;12,U133&gt;V133),8,0)))))</f>
        <v>8</v>
      </c>
      <c r="AB133" s="216" t="b">
        <f>IF(AND(U133&gt;6,U133&lt;=12),IF(AND(V133&lt;12,V133&lt;U133),10,IF(AND(V133&lt;12,V133&gt;U133),0,IF(AND(V133&gt;12,V133&lt;=22),V133-12,IF(V133&gt;22,10, IF(U133=V133, 10))))))</f>
        <v>0</v>
      </c>
      <c r="AC133" s="216" t="b">
        <f>IF(AND(U133&gt;12,U133&lt;=20),IF(V133&lt;=20,20-U133,IF(AND(V133&gt;12,V133&lt;U133),20-U133+V133-12,IF(AND(V133&gt;=12,V133&lt;=20,V133&gt;U133),V133-U133,IF(V133&gt;20,20-U133,IF(U133=V133,10))))))</f>
        <v>0</v>
      </c>
      <c r="AD133" s="216" t="b">
        <f>IF(U133&gt;20, IF(V133&lt;=12, 0, IF(AND(V133&gt;12, V133&lt;=20), V133-12, IF(AND(V133&gt;20, V133&lt;U133), 10,  IF(AND(V133&gt;20, V133&gt;U133), 0, IF(U133=V133, 10))))))</f>
        <v>0</v>
      </c>
      <c r="AF133" s="186"/>
      <c r="AG133" s="218">
        <v>1</v>
      </c>
      <c r="AH133" s="219">
        <v>12.033964059680134</v>
      </c>
      <c r="AI133" s="220">
        <v>2.0302756434120842E-2</v>
      </c>
      <c r="AJ133" s="219">
        <v>5.5340696658739107E-2</v>
      </c>
      <c r="AK133" s="219">
        <v>5.5340696658739107E-2</v>
      </c>
      <c r="AL133" s="219">
        <v>2.0378281254465235E-2</v>
      </c>
      <c r="AM133" s="219">
        <v>5.1177980239526459E-2</v>
      </c>
      <c r="AN133" s="219">
        <v>5.1177980239526459E-2</v>
      </c>
      <c r="AO133" s="275"/>
      <c r="AQ133" s="276"/>
      <c r="AS133" s="277"/>
    </row>
    <row r="134" spans="1:45">
      <c r="A134" s="544" t="str">
        <f>IF(OR($N$53="Incomplete",$N$53="",$N$53="No Hours?"),"",$AO$53)</f>
        <v/>
      </c>
      <c r="B134" s="545"/>
      <c r="C134" s="544" t="str">
        <f>IF(OR($N$54="Incomplete",$N$54="",$N$54="No Hours?"),"",$AO$54)</f>
        <v/>
      </c>
      <c r="D134" s="545"/>
      <c r="E134" s="375" t="str">
        <f>IF(OR($N$55="Incomplete",$N$55="",$N$55="No Hours?"),"",$AO$55)</f>
        <v/>
      </c>
      <c r="F134" s="281"/>
      <c r="G134" s="281"/>
      <c r="H134" s="281"/>
      <c r="I134" s="281"/>
      <c r="J134" s="281"/>
      <c r="K134" s="281"/>
      <c r="L134" s="281"/>
      <c r="M134" s="281"/>
      <c r="N134" s="356"/>
      <c r="R134" s="221"/>
      <c r="S134" s="221"/>
      <c r="T134" s="216"/>
      <c r="U134" s="216"/>
      <c r="V134" s="216"/>
      <c r="W134" s="216"/>
      <c r="X134" s="217"/>
      <c r="Y134" s="216"/>
      <c r="Z134" s="216"/>
      <c r="AA134" s="216"/>
      <c r="AB134" s="216"/>
      <c r="AC134" s="216"/>
      <c r="AD134" s="216"/>
      <c r="AF134" s="186"/>
      <c r="AG134" s="218">
        <v>2</v>
      </c>
      <c r="AH134" s="219">
        <v>47.425419096280855</v>
      </c>
      <c r="AI134" s="220">
        <v>1.930681964411526E-2</v>
      </c>
      <c r="AJ134" s="219">
        <v>5.5605081140072253E-2</v>
      </c>
      <c r="AK134" s="219">
        <v>5.5605081140072253E-2</v>
      </c>
      <c r="AL134" s="219">
        <v>1.9554161953203995E-2</v>
      </c>
      <c r="AM134" s="219">
        <v>5.2793121969894941E-2</v>
      </c>
      <c r="AN134" s="219">
        <v>5.2793121969894941E-2</v>
      </c>
      <c r="AO134" s="275"/>
      <c r="AQ134" s="276"/>
      <c r="AS134" s="277"/>
    </row>
    <row r="135" spans="1:45" hidden="1">
      <c r="R135" s="215"/>
      <c r="S135" s="215"/>
      <c r="T135" s="216" t="s">
        <v>6</v>
      </c>
      <c r="U135" s="216">
        <f t="shared" ref="U135:V138" si="43">INT(B18*1440)/60</f>
        <v>0</v>
      </c>
      <c r="V135" s="216">
        <f t="shared" si="43"/>
        <v>0</v>
      </c>
      <c r="W135" s="216">
        <f t="shared" ref="W135:W141" si="44">IF(U135&lt;=6,IF(AND(V135&lt;=6, V135&gt;U135),0,IF(AND(V135&lt;12, V135&gt;6),V135-6,IF(V135&gt;=12,6,IF(V135&lt;=U135,6)))))</f>
        <v>6</v>
      </c>
      <c r="X135" s="216" t="b">
        <f t="shared" ref="X135:X141" si="45">IF(AND(U135&gt;6, U135&lt;=12), IF(AND(V135&lt;U135, V135&lt;=6), 12-U135, IF(AND(V135&lt;U135, V135&gt;6), 12-U135+V135-6, IF(V135&gt;=12, 12-U135, IF(U135=V135, 6, V135-U135)))))</f>
        <v>0</v>
      </c>
      <c r="Y135" s="216" t="b">
        <f t="shared" ref="Y135:Y141" si="46">IF(AND(U135&gt;12, U135&lt;=22), IF(AND(V135&gt;12, V135&lt;U135), 6, IF(AND(V135&gt;12, V135&gt;U135), 0, IF(V135&lt;=6, 0,IF(AND(V135&lt;=12, V135&gt;6), V135-6, IF(U135=V135, 6))))))</f>
        <v>0</v>
      </c>
      <c r="Z135" s="216">
        <f>IF(U135=V135,8,IF(AND(U135&gt;=12,V135&gt;=12,U135&lt;=20,V135&lt;=20,V135&gt;U135),(V135-U135),IF(AND(V135&lt;=12,V135&lt;U135,(24-U135&gt;=4),U135&gt;=12),20-U135,IF(AND(V135&lt;=12,V135&gt;U135),0,IF(AND(V135&gt;12,V135&lt;=20,U135&lt;=12,V135&gt;U135),V135-12,IF(AND(V135&gt;20,U135&gt;=20),0,IF(AND(V135&gt;=20,U135&lt;=12),8,"Stop")))))))</f>
        <v>8</v>
      </c>
      <c r="AA135" s="216">
        <f>IF(Z135&lt;&gt;"Stop",Z135,IF(AND(V135&gt;=20,U135&gt;=12,V135&gt;U135),20-U135,IF(AND(U135&gt;12,U135&gt;V135,U135&lt;=20,V135&gt;=12),(20-U135)+(V135-12),IF(AND(V135&lt;U135,V135&lt;=20,V135&gt;=12,U135&gt;=20),V135-12,IF(AND(U135&lt;12,U135&gt;V135),8,0)))))</f>
        <v>8</v>
      </c>
      <c r="AB135" s="216" t="b">
        <f>IF(AND(U135&gt;6,U135&lt;=12),IF(AND(V135&lt;12,V135&lt;U135),10,IF(AND(V135&lt;12,V135&gt;U135),0,IF(AND(V135&gt;12,V135&lt;=22),V135-12,IF(V135&gt;22,10, IF(U135=V135, 10))))))</f>
        <v>0</v>
      </c>
      <c r="AC135" s="216" t="b">
        <f t="shared" ref="AC135:AC141" si="47">IF(AND(U135&gt;12, U135&lt;=20), IF(V135&lt;=20, 20-U135, IF(AND(V135&gt;12, V135&lt;U135), 20-U135+V135-12, IF(AND(V135&gt;12, V135&lt;=20, V135&gt;U135), V135-U135, IF(V135&gt;20, 20-U135,IF(U135=V135, 10))))))</f>
        <v>0</v>
      </c>
      <c r="AD135" s="216" t="b">
        <f t="shared" ref="AD135:AD141" si="48">IF(U135&gt;20, IF(V135&lt;=12, 0, IF(AND(V135&gt;12, V135&lt;=20), V135-12, IF(AND(V135&gt;20, V135&lt;U135), 10,  IF(AND(V135&gt;20, V135&gt;U135), 0, IF(U135=V135, 10))))))</f>
        <v>0</v>
      </c>
      <c r="AF135" s="186"/>
      <c r="AG135" s="218">
        <v>3</v>
      </c>
      <c r="AH135" s="219">
        <v>151.22</v>
      </c>
      <c r="AI135" s="220">
        <v>1.924309210511032E-2</v>
      </c>
      <c r="AJ135" s="219">
        <v>5.7044824095288972E-2</v>
      </c>
      <c r="AK135" s="219">
        <v>5.7044824095288972E-2</v>
      </c>
      <c r="AL135" s="219">
        <v>1.9417298672242837E-2</v>
      </c>
      <c r="AM135" s="219">
        <v>5.5340696658739107E-2</v>
      </c>
      <c r="AN135" s="219">
        <v>5.5340696658739107E-2</v>
      </c>
      <c r="AO135" s="275"/>
      <c r="AQ135" s="276"/>
      <c r="AS135" s="277"/>
    </row>
    <row r="136" spans="1:45" ht="12" hidden="1">
      <c r="A136" s="143" t="s">
        <v>32</v>
      </c>
      <c r="B136" s="254"/>
      <c r="C136" s="254"/>
      <c r="D136" s="143" t="s">
        <v>27</v>
      </c>
      <c r="E136" s="143"/>
      <c r="F136" s="222"/>
      <c r="G136" s="143" t="s">
        <v>104</v>
      </c>
      <c r="H136" s="209"/>
      <c r="I136" s="209"/>
      <c r="J136" s="143" t="s">
        <v>119</v>
      </c>
      <c r="K136" s="209"/>
      <c r="L136" s="209"/>
      <c r="M136" s="209"/>
      <c r="N136" s="209"/>
      <c r="O136" s="222"/>
      <c r="P136" s="222"/>
      <c r="Q136" s="222"/>
      <c r="R136" s="221"/>
      <c r="S136" s="221"/>
      <c r="T136" s="216" t="s">
        <v>7</v>
      </c>
      <c r="U136" s="216">
        <f t="shared" si="43"/>
        <v>0</v>
      </c>
      <c r="V136" s="216">
        <f t="shared" si="43"/>
        <v>0</v>
      </c>
      <c r="W136" s="216">
        <f t="shared" si="44"/>
        <v>6</v>
      </c>
      <c r="X136" s="216" t="b">
        <f t="shared" si="45"/>
        <v>0</v>
      </c>
      <c r="Y136" s="216" t="b">
        <f t="shared" si="46"/>
        <v>0</v>
      </c>
      <c r="Z136" s="216">
        <f>IF(U136=V136,8,IF(AND(U136&gt;=12,V136&gt;=12,U136&lt;=20,V136&lt;=20,V136&gt;U136),(V136-U136),IF(AND(V136&lt;=12,V136&lt;U136,(24-U136&gt;=4),U136&gt;=12),20-U136,IF(AND(V136&lt;=12,V136&gt;U136),0,IF(AND(V136&gt;12,V136&lt;=20,U136&lt;=12,V136&gt;U136),V136-12,IF(AND(V136&gt;20,U136&gt;=20),0,IF(AND(V136&gt;=20,U136&lt;=12),8,"Stop")))))))</f>
        <v>8</v>
      </c>
      <c r="AA136" s="216">
        <f>IF(Z136&lt;&gt;"Stop",Z136,IF(AND(V136&gt;=20,U136&gt;=12,V136&gt;U136),20-U136,IF(AND(U136&gt;12,U136&gt;V136,U136&lt;=20,V136&gt;=12),(20-U136)+(V136-12),IF(AND(V136&lt;U136,V136&lt;=20,V136&gt;=12,U136&gt;=20),V136-12,IF(AND(U136&lt;12,U136&gt;V136),8,0)))))</f>
        <v>8</v>
      </c>
      <c r="AB136" s="216" t="b">
        <f>IF(AND(U136&gt;6,U136&lt;=12),IF(AND(V136&lt;12,V136&lt;U136),10,IF(AND(V136&lt;12,V136&gt;U136),0,IF(AND(V136&gt;12,V136&lt;=22),V136-12,IF(V136&gt;22,10, IF(U136=V136, 10))))))</f>
        <v>0</v>
      </c>
      <c r="AC136" s="216" t="b">
        <f t="shared" si="47"/>
        <v>0</v>
      </c>
      <c r="AD136" s="216" t="b">
        <f t="shared" si="48"/>
        <v>0</v>
      </c>
      <c r="AE136" s="222"/>
      <c r="AF136" s="186"/>
      <c r="AG136" s="218">
        <v>4</v>
      </c>
      <c r="AH136" s="219">
        <v>155.00049999999999</v>
      </c>
      <c r="AI136" s="220">
        <v>2.0590864375468934E-2</v>
      </c>
      <c r="AJ136" s="219">
        <v>5.6743302433603808E-2</v>
      </c>
      <c r="AK136" s="219">
        <v>5.6743302433603808E-2</v>
      </c>
      <c r="AL136" s="219">
        <v>2.0735835024948104E-2</v>
      </c>
      <c r="AM136" s="219">
        <v>5.5605081140072253E-2</v>
      </c>
      <c r="AN136" s="219">
        <v>5.5605081140072253E-2</v>
      </c>
      <c r="AO136" s="275"/>
      <c r="AQ136" s="276"/>
      <c r="AS136" s="277"/>
    </row>
    <row r="137" spans="1:45" ht="12" hidden="1">
      <c r="A137" s="131" t="s">
        <v>112</v>
      </c>
      <c r="B137" s="131"/>
      <c r="C137" s="131"/>
      <c r="D137" s="145"/>
      <c r="E137" s="145"/>
      <c r="F137" s="131"/>
      <c r="G137" s="145"/>
      <c r="H137" s="255"/>
      <c r="I137" s="212"/>
      <c r="J137" s="131"/>
      <c r="K137" s="212"/>
      <c r="L137" s="212"/>
      <c r="M137" s="212"/>
      <c r="N137" s="212"/>
      <c r="O137" s="211"/>
      <c r="P137" s="211"/>
      <c r="Q137" s="211"/>
      <c r="R137" s="223"/>
      <c r="S137" s="223"/>
      <c r="T137" s="223" t="s">
        <v>115</v>
      </c>
      <c r="U137" s="216">
        <f t="shared" si="43"/>
        <v>0</v>
      </c>
      <c r="V137" s="216">
        <f t="shared" si="43"/>
        <v>0</v>
      </c>
      <c r="W137" s="223">
        <f>IF(U137&lt;=6,IF(AND(V137&lt;=6, V137&gt;U137),0,IF(AND(V137&lt;12, V137&gt;6),V137-6,IF(V137&gt;=12,6,IF(V137&lt;=U137,6)))))</f>
        <v>6</v>
      </c>
      <c r="X137" s="216" t="b">
        <f t="shared" si="45"/>
        <v>0</v>
      </c>
      <c r="Y137" s="216" t="b">
        <f t="shared" si="46"/>
        <v>0</v>
      </c>
      <c r="Z137" s="216">
        <f>IF(U137=V137,8,IF(AND(U137&gt;=12,V137&gt;=12,U137&lt;=20,V137&lt;=20,V137&gt;U137),(V137-U137),IF(AND(V137&lt;=12,V137&lt;U137,(24-U137&gt;=4),U137&gt;=12),20-U137,IF(AND(V137&lt;=12,V137&gt;U137),0,IF(AND(V137&gt;12,V137&lt;=20,U137&lt;=12,V137&gt;U137),V137-12,IF(AND(V137&gt;20,U137&gt;=20),0,IF(AND(V137&gt;=20,U137&lt;=12),8,"Stop")))))))</f>
        <v>8</v>
      </c>
      <c r="AA137" s="216">
        <f>IF(Z137&lt;&gt;"Stop",Z137,IF(AND(V137&gt;=20,U137&gt;=12,V137&gt;U137),20-U137,IF(AND(U137&gt;12,U137&gt;V137,U137&lt;=20,V137&gt;=12),(20-U137)+(V137-12),IF(AND(V137&lt;U137,V137&lt;=20,V137&gt;=12,U137&gt;=20),V137-12,IF(AND(U137&lt;12,U137&gt;V137),8,0)))))</f>
        <v>8</v>
      </c>
      <c r="AB137" s="216" t="b">
        <f>IF(AND(U137&gt;6,U137&lt;=12),IF(AND(V137&lt;12,V137&lt;U137),10,IF(AND(V137&lt;12,V137&gt;U137),0,IF(AND(V137&gt;12,V137&lt;=22),V137-12,IF(V137&gt;22,10, IF(U137=V137, 10))))))</f>
        <v>0</v>
      </c>
      <c r="AC137" s="216" t="b">
        <f t="shared" si="47"/>
        <v>0</v>
      </c>
      <c r="AD137" s="216" t="b">
        <f t="shared" si="48"/>
        <v>0</v>
      </c>
      <c r="AE137" s="211"/>
      <c r="AF137" s="186"/>
      <c r="AG137" s="218">
        <v>5</v>
      </c>
      <c r="AH137" s="219">
        <v>158.87551249999999</v>
      </c>
      <c r="AI137" s="220">
        <v>2.0988929130295743E-2</v>
      </c>
      <c r="AJ137" s="219">
        <v>5.8760885661533424E-2</v>
      </c>
      <c r="AK137" s="219">
        <v>5.8760885661533424E-2</v>
      </c>
      <c r="AL137" s="219">
        <v>2.1149894753831194E-2</v>
      </c>
      <c r="AM137" s="219">
        <v>5.7044824095288972E-2</v>
      </c>
      <c r="AN137" s="219">
        <v>5.7044824095288972E-2</v>
      </c>
      <c r="AO137" s="275"/>
      <c r="AQ137" s="276"/>
      <c r="AS137" s="277"/>
    </row>
    <row r="138" spans="1:45" ht="12" hidden="1">
      <c r="A138" s="131" t="s">
        <v>59</v>
      </c>
      <c r="B138" s="131"/>
      <c r="C138" s="131"/>
      <c r="D138" s="130" t="s">
        <v>62</v>
      </c>
      <c r="E138" s="146"/>
      <c r="F138" s="131"/>
      <c r="G138" s="130" t="s">
        <v>105</v>
      </c>
      <c r="H138" s="131"/>
      <c r="I138" s="131"/>
      <c r="J138" s="131" t="s">
        <v>46</v>
      </c>
      <c r="K138" s="131"/>
      <c r="L138" s="131"/>
      <c r="M138" s="131"/>
      <c r="N138" s="131"/>
      <c r="O138" s="224"/>
      <c r="P138" s="224"/>
      <c r="Q138" s="224"/>
      <c r="R138" s="223"/>
      <c r="S138" s="223"/>
      <c r="T138" s="223" t="s">
        <v>9</v>
      </c>
      <c r="U138" s="216">
        <f t="shared" si="43"/>
        <v>0</v>
      </c>
      <c r="V138" s="216">
        <f t="shared" si="43"/>
        <v>0</v>
      </c>
      <c r="W138" s="223">
        <f t="shared" si="44"/>
        <v>6</v>
      </c>
      <c r="X138" s="216" t="b">
        <f t="shared" si="45"/>
        <v>0</v>
      </c>
      <c r="Y138" s="216" t="b">
        <f t="shared" si="46"/>
        <v>0</v>
      </c>
      <c r="Z138" s="216">
        <f>IF(U138=V138,8,IF(AND(U138&gt;=12,V138&gt;=12,U138&lt;=20,V138&lt;=20,V138&gt;U138),(V138-U138),IF(AND(V138&lt;=12,V138&lt;U138,(24-U138&gt;=4),U138&gt;=12),20-U138,IF(AND(V138&lt;=12,V138&gt;U138),0,IF(AND(V138&gt;12,V138&lt;=20,U138&lt;=12,V138&gt;U138),V138-12,IF(AND(V138&gt;20,U138&gt;=20),0,IF(AND(V138&gt;=20,U138&lt;=12),8,"Stop")))))))</f>
        <v>8</v>
      </c>
      <c r="AA138" s="216">
        <f>IF(Z138&lt;&gt;"Stop",Z138,IF(AND(V138&gt;=20,U138&gt;=12,V138&gt;U138),20-U138,IF(AND(U138&gt;12,U138&gt;V138,U138&lt;=20,V138&gt;=12),(20-U138)+(V138-12),IF(AND(V138&lt;U138,V138&lt;=20,V138&gt;=12,U138&gt;=20),V138-12,IF(AND(U138&lt;12,U138&gt;V138),8,0)))))</f>
        <v>8</v>
      </c>
      <c r="AB138" s="216" t="b">
        <f>IF(AND(U138&gt;6,U138&lt;=12),IF(AND(V138&lt;12,V138&lt;U138),10,IF(AND(V138&lt;12,V138&gt;U138),0,IF(AND(V138&gt;12,V138&lt;=22),V138-12,IF(V138&gt;22,10, IF(U138=V138, 10))))))</f>
        <v>0</v>
      </c>
      <c r="AC138" s="216" t="b">
        <f t="shared" si="47"/>
        <v>0</v>
      </c>
      <c r="AD138" s="216" t="b">
        <f t="shared" si="48"/>
        <v>0</v>
      </c>
      <c r="AE138" s="224"/>
      <c r="AF138" s="186"/>
      <c r="AG138" s="218">
        <v>6</v>
      </c>
      <c r="AH138" s="219">
        <v>162.84740031249996</v>
      </c>
      <c r="AI138" s="220">
        <v>2.1306727925354298E-2</v>
      </c>
      <c r="AJ138" s="219">
        <v>6.06266259211274E-2</v>
      </c>
      <c r="AK138" s="219">
        <v>6.06266259211274E-2</v>
      </c>
      <c r="AL138" s="219">
        <v>2.1521311730026957E-2</v>
      </c>
      <c r="AM138" s="219">
        <v>5.6743302433603808E-2</v>
      </c>
      <c r="AN138" s="219">
        <v>5.6743302433603808E-2</v>
      </c>
      <c r="AO138" s="275"/>
      <c r="AQ138" s="276"/>
      <c r="AS138" s="277"/>
    </row>
    <row r="139" spans="1:45" ht="12" hidden="1">
      <c r="A139" s="131" t="s">
        <v>60</v>
      </c>
      <c r="B139" s="211"/>
      <c r="C139" s="211"/>
      <c r="D139" s="130" t="s">
        <v>30</v>
      </c>
      <c r="E139" s="130"/>
      <c r="F139" s="131"/>
      <c r="G139" s="130" t="s">
        <v>25</v>
      </c>
      <c r="H139" s="131"/>
      <c r="I139" s="131"/>
      <c r="J139" s="131" t="s">
        <v>3</v>
      </c>
      <c r="K139" s="131"/>
      <c r="L139" s="131"/>
      <c r="M139" s="131"/>
      <c r="N139" s="131"/>
      <c r="O139" s="140"/>
      <c r="P139" s="140"/>
      <c r="Q139" s="140"/>
      <c r="R139" s="223"/>
      <c r="S139" s="223"/>
      <c r="T139" s="223"/>
      <c r="U139" s="216"/>
      <c r="V139" s="216"/>
      <c r="W139" s="223"/>
      <c r="X139" s="216"/>
      <c r="Y139" s="216"/>
      <c r="Z139" s="216"/>
      <c r="AA139" s="216"/>
      <c r="AB139" s="216"/>
      <c r="AC139" s="216"/>
      <c r="AD139" s="216"/>
      <c r="AE139" s="140"/>
      <c r="AF139" s="186"/>
      <c r="AG139" s="218">
        <v>7</v>
      </c>
      <c r="AH139" s="219">
        <v>166.91858532031245</v>
      </c>
      <c r="AI139" s="220">
        <v>2.2148051474611175E-2</v>
      </c>
      <c r="AJ139" s="219">
        <v>7.3072830155297225E-2</v>
      </c>
      <c r="AK139" s="219">
        <v>7.3072830155297225E-2</v>
      </c>
      <c r="AL139" s="219">
        <v>2.2377582329666159E-2</v>
      </c>
      <c r="AM139" s="219">
        <v>5.8760885661533424E-2</v>
      </c>
      <c r="AN139" s="219">
        <v>5.8760885661533424E-2</v>
      </c>
      <c r="AO139" s="275"/>
      <c r="AQ139" s="276"/>
      <c r="AS139" s="277"/>
    </row>
    <row r="140" spans="1:45" ht="12" hidden="1">
      <c r="A140" s="131" t="s">
        <v>61</v>
      </c>
      <c r="B140" s="132"/>
      <c r="C140" s="132"/>
      <c r="D140" s="130" t="s">
        <v>65</v>
      </c>
      <c r="E140" s="130"/>
      <c r="F140" s="130"/>
      <c r="G140" s="131"/>
      <c r="H140" s="131"/>
      <c r="I140" s="131"/>
      <c r="J140" s="131" t="s">
        <v>47</v>
      </c>
      <c r="K140" s="131"/>
      <c r="L140" s="131"/>
      <c r="M140" s="131"/>
      <c r="N140" s="131"/>
      <c r="O140" s="140"/>
      <c r="P140" s="140"/>
      <c r="Q140" s="140"/>
      <c r="R140" s="215"/>
      <c r="S140" s="215"/>
      <c r="T140" s="216" t="s">
        <v>10</v>
      </c>
      <c r="U140" s="216">
        <f>INT(B22*1440)/60</f>
        <v>0</v>
      </c>
      <c r="V140" s="216">
        <f>INT(C22*1440)/60</f>
        <v>0</v>
      </c>
      <c r="W140" s="216">
        <f t="shared" si="44"/>
        <v>6</v>
      </c>
      <c r="X140" s="216" t="b">
        <f t="shared" si="45"/>
        <v>0</v>
      </c>
      <c r="Y140" s="216" t="b">
        <f t="shared" si="46"/>
        <v>0</v>
      </c>
      <c r="Z140" s="216" t="b">
        <f>IF(AND(U140&gt;22, U140&lt;=24), IF(V140&lt;=6, 0, IF(AND(V140&gt;6, V140&lt;=12), V140-6, IF(AND(V140&gt;12, V140&lt;U140), 6, IF(AND(V140&gt;12, V140&gt;U140), 0, IF(U140=V140, 6))))))</f>
        <v>0</v>
      </c>
      <c r="AA140" s="216"/>
      <c r="AB140" s="216"/>
      <c r="AC140" s="216" t="b">
        <f t="shared" si="47"/>
        <v>0</v>
      </c>
      <c r="AD140" s="216" t="b">
        <f t="shared" si="48"/>
        <v>0</v>
      </c>
      <c r="AE140" s="140"/>
      <c r="AF140" s="186"/>
      <c r="AG140" s="218">
        <v>8</v>
      </c>
      <c r="AH140" s="219">
        <v>171.09154995332025</v>
      </c>
      <c r="AI140" s="220">
        <v>2.2773327009055155E-2</v>
      </c>
      <c r="AJ140" s="219">
        <v>7.4994336673236434E-2</v>
      </c>
      <c r="AK140" s="219">
        <v>7.4994336673236434E-2</v>
      </c>
      <c r="AL140" s="219">
        <v>2.3031498487774797E-2</v>
      </c>
      <c r="AM140" s="219">
        <v>6.06266259211274E-2</v>
      </c>
      <c r="AN140" s="219">
        <v>6.06266259211274E-2</v>
      </c>
      <c r="AO140" s="275"/>
      <c r="AQ140" s="276"/>
      <c r="AS140" s="277"/>
    </row>
    <row r="141" spans="1:45" ht="15.75" hidden="1" customHeight="1">
      <c r="A141" s="131" t="s">
        <v>111</v>
      </c>
      <c r="B141" s="132"/>
      <c r="C141" s="132"/>
      <c r="D141" s="130" t="s">
        <v>64</v>
      </c>
      <c r="E141" s="130"/>
      <c r="F141" s="130"/>
      <c r="G141" s="132"/>
      <c r="H141" s="254"/>
      <c r="I141" s="222"/>
      <c r="J141" s="131" t="s">
        <v>48</v>
      </c>
      <c r="K141" s="222"/>
      <c r="L141" s="222"/>
      <c r="M141" s="222"/>
      <c r="N141" s="222"/>
      <c r="O141" s="143"/>
      <c r="P141" s="143"/>
      <c r="Q141" s="143"/>
      <c r="R141" s="215"/>
      <c r="S141" s="215"/>
      <c r="T141" s="216" t="s">
        <v>11</v>
      </c>
      <c r="U141" s="216">
        <f>INT(B23*1440)/60</f>
        <v>0</v>
      </c>
      <c r="V141" s="216">
        <f>INT(C23*1440)/60</f>
        <v>0</v>
      </c>
      <c r="W141" s="216">
        <f t="shared" si="44"/>
        <v>6</v>
      </c>
      <c r="X141" s="216" t="b">
        <f t="shared" si="45"/>
        <v>0</v>
      </c>
      <c r="Y141" s="216" t="b">
        <f t="shared" si="46"/>
        <v>0</v>
      </c>
      <c r="Z141" s="216" t="b">
        <f>IF(AND(U141&gt;22, U141&lt;=24), IF(V141&lt;=6, 0, IF(AND(V141&gt;6, V141&lt;=12), V141-6, IF(AND(V141&gt;12, V141&lt;U141), 6, IF(AND(V141&gt;12, V141&gt;U141), 0, IF(U141=V141, 6))))))</f>
        <v>0</v>
      </c>
      <c r="AA141" s="216"/>
      <c r="AB141" s="216"/>
      <c r="AC141" s="216" t="b">
        <f t="shared" si="47"/>
        <v>0</v>
      </c>
      <c r="AD141" s="216" t="b">
        <f t="shared" si="48"/>
        <v>0</v>
      </c>
      <c r="AE141" s="143"/>
      <c r="AF141" s="186"/>
      <c r="AG141" s="218">
        <v>9</v>
      </c>
      <c r="AH141" s="219">
        <v>175.36883870215325</v>
      </c>
      <c r="AI141" s="220">
        <v>2.3642027021199573E-2</v>
      </c>
      <c r="AJ141" s="219">
        <v>7.7959620468873322E-2</v>
      </c>
      <c r="AK141" s="219">
        <v>7.7959620468873322E-2</v>
      </c>
      <c r="AL141" s="219">
        <v>2.3926228171746809E-2</v>
      </c>
      <c r="AM141" s="219">
        <v>7.3072830155297225E-2</v>
      </c>
      <c r="AN141" s="219">
        <v>7.3072830155297225E-2</v>
      </c>
      <c r="AO141" s="275"/>
      <c r="AQ141" s="276"/>
      <c r="AS141" s="277"/>
    </row>
    <row r="142" spans="1:45" ht="12" hidden="1">
      <c r="A142" s="131" t="s">
        <v>266</v>
      </c>
      <c r="B142" s="256"/>
      <c r="C142" s="256"/>
      <c r="D142" s="131" t="s">
        <v>58</v>
      </c>
      <c r="E142" s="130"/>
      <c r="F142" s="130"/>
      <c r="G142" s="257" t="s">
        <v>57</v>
      </c>
      <c r="H142" s="211"/>
      <c r="I142" s="211"/>
      <c r="J142" s="131" t="s">
        <v>49</v>
      </c>
      <c r="K142" s="211"/>
      <c r="L142" s="211"/>
      <c r="M142" s="211"/>
      <c r="N142" s="211"/>
      <c r="O142" s="225"/>
      <c r="P142" s="225"/>
      <c r="Q142" s="225"/>
      <c r="R142" s="216" t="s">
        <v>19</v>
      </c>
      <c r="S142" s="216" t="s">
        <v>20</v>
      </c>
      <c r="T142" s="215"/>
      <c r="U142" s="215"/>
      <c r="V142" s="215"/>
      <c r="W142" s="215"/>
      <c r="X142" s="215"/>
      <c r="Y142" s="226" t="s">
        <v>43</v>
      </c>
      <c r="Z142" s="226"/>
      <c r="AA142" s="227">
        <f>SUM(AA133:AA141)</f>
        <v>40</v>
      </c>
      <c r="AB142" s="227">
        <f>SUM(AB133:AB141)</f>
        <v>0</v>
      </c>
      <c r="AC142" s="227">
        <f>SUM(AC133:AC141)</f>
        <v>0</v>
      </c>
      <c r="AD142" s="215"/>
      <c r="AE142" s="225"/>
      <c r="AF142" s="186"/>
      <c r="AG142" s="218">
        <v>10</v>
      </c>
      <c r="AH142" s="219">
        <v>179.75305966970708</v>
      </c>
      <c r="AI142" s="220">
        <v>2.5032430740624095E-2</v>
      </c>
      <c r="AJ142" s="219">
        <v>7.8852051132899947E-2</v>
      </c>
      <c r="AK142" s="219">
        <v>7.8852051132899947E-2</v>
      </c>
      <c r="AL142" s="219">
        <v>2.5346715221113012E-2</v>
      </c>
      <c r="AM142" s="219">
        <v>7.4994336673236434E-2</v>
      </c>
      <c r="AN142" s="219">
        <v>7.4994336673236434E-2</v>
      </c>
      <c r="AO142" s="275"/>
      <c r="AQ142" s="276"/>
      <c r="AS142" s="277"/>
    </row>
    <row r="143" spans="1:45" ht="12" hidden="1">
      <c r="A143" s="131" t="s">
        <v>113</v>
      </c>
      <c r="B143" s="256"/>
      <c r="C143" s="256"/>
      <c r="D143" s="145" t="s">
        <v>28</v>
      </c>
      <c r="E143" s="130"/>
      <c r="F143" s="130"/>
      <c r="G143" s="258" t="s">
        <v>165</v>
      </c>
      <c r="H143" s="211"/>
      <c r="I143" s="259"/>
      <c r="J143" s="131" t="s">
        <v>50</v>
      </c>
      <c r="K143" s="224"/>
      <c r="L143" s="224"/>
      <c r="M143" s="224"/>
      <c r="N143" s="224"/>
      <c r="O143" s="225"/>
      <c r="P143" s="225"/>
      <c r="Q143" s="225" t="s">
        <v>184</v>
      </c>
      <c r="R143" s="216">
        <f>IF(OR($C17="",$U133=""),0,AA133)</f>
        <v>8</v>
      </c>
      <c r="S143" s="216">
        <f>D17-R143</f>
        <v>16</v>
      </c>
      <c r="T143" s="228"/>
      <c r="U143" s="228"/>
      <c r="V143" s="228"/>
      <c r="W143" s="228"/>
      <c r="X143" s="228"/>
      <c r="Y143" s="215"/>
      <c r="Z143" s="215"/>
      <c r="AA143" s="215"/>
      <c r="AB143" s="215"/>
      <c r="AC143" s="215"/>
      <c r="AD143" s="215"/>
      <c r="AE143" s="225"/>
      <c r="AF143" s="186"/>
      <c r="AG143" s="218">
        <v>11</v>
      </c>
      <c r="AH143" s="219">
        <v>184.24688616144974</v>
      </c>
      <c r="AI143" s="220">
        <v>2.4915654960951099E-2</v>
      </c>
      <c r="AJ143" s="219">
        <v>8.1016751724255792E-2</v>
      </c>
      <c r="AK143" s="219">
        <v>8.1016751724255792E-2</v>
      </c>
      <c r="AL143" s="219">
        <v>2.5274867164101586E-2</v>
      </c>
      <c r="AM143" s="219">
        <v>7.7959620468873322E-2</v>
      </c>
      <c r="AN143" s="219">
        <v>7.7959620468873322E-2</v>
      </c>
      <c r="AO143" s="275"/>
      <c r="AQ143" s="276"/>
      <c r="AS143" s="277"/>
    </row>
    <row r="144" spans="1:45" ht="12" hidden="1">
      <c r="A144" s="131" t="s">
        <v>58</v>
      </c>
      <c r="B144" s="256"/>
      <c r="C144" s="256"/>
      <c r="D144" s="130" t="s">
        <v>236</v>
      </c>
      <c r="E144" s="131"/>
      <c r="F144" s="145"/>
      <c r="G144" s="258" t="s">
        <v>166</v>
      </c>
      <c r="H144" s="132"/>
      <c r="I144" s="140"/>
      <c r="J144" s="131" t="s">
        <v>0</v>
      </c>
      <c r="K144" s="140"/>
      <c r="L144" s="140"/>
      <c r="M144" s="140"/>
      <c r="N144" s="140"/>
      <c r="O144" s="225"/>
      <c r="P144" s="225"/>
      <c r="Q144" s="225" t="s">
        <v>185</v>
      </c>
      <c r="R144" s="216">
        <f>IF(OR($C18="",$U135=""),0,AA135)</f>
        <v>8</v>
      </c>
      <c r="S144" s="216">
        <f>D18-R144</f>
        <v>16</v>
      </c>
      <c r="T144" s="229"/>
      <c r="U144" s="229"/>
      <c r="V144" s="229"/>
      <c r="W144" s="229"/>
      <c r="X144" s="229"/>
      <c r="Y144" s="215"/>
      <c r="Z144" s="215"/>
      <c r="AA144" s="215"/>
      <c r="AB144" s="215"/>
      <c r="AC144" s="215"/>
      <c r="AD144" s="215"/>
      <c r="AE144" s="225"/>
      <c r="AF144" s="186"/>
      <c r="AG144" s="218">
        <v>12</v>
      </c>
      <c r="AH144" s="219">
        <v>184.24688616144974</v>
      </c>
      <c r="AI144" s="220">
        <v>2.4799423937912388E-2</v>
      </c>
      <c r="AJ144" s="219">
        <v>8.4658024716151831E-2</v>
      </c>
      <c r="AK144" s="219">
        <v>8.4658024716151831E-2</v>
      </c>
      <c r="AL144" s="219">
        <v>2.5203222768324023E-2</v>
      </c>
      <c r="AM144" s="219">
        <v>7.8852051132899947E-2</v>
      </c>
      <c r="AN144" s="219">
        <v>7.8852051132899947E-2</v>
      </c>
      <c r="AO144" s="275"/>
      <c r="AQ144" s="276"/>
      <c r="AS144" s="277"/>
    </row>
    <row r="145" spans="1:45" ht="12" hidden="1">
      <c r="A145" s="131" t="s">
        <v>28</v>
      </c>
      <c r="B145" s="256"/>
      <c r="C145" s="256"/>
      <c r="D145" s="130" t="s">
        <v>237</v>
      </c>
      <c r="E145" s="145"/>
      <c r="F145" s="130"/>
      <c r="G145" s="258" t="s">
        <v>167</v>
      </c>
      <c r="H145" s="132"/>
      <c r="I145" s="140"/>
      <c r="J145" s="131" t="s">
        <v>51</v>
      </c>
      <c r="K145" s="140"/>
      <c r="L145" s="140"/>
      <c r="M145" s="140"/>
      <c r="N145" s="140"/>
      <c r="O145" s="225"/>
      <c r="P145" s="225"/>
      <c r="Q145" s="225" t="s">
        <v>186</v>
      </c>
      <c r="R145" s="216">
        <f>IF(OR($C19="",$U136=""),0,AA136)</f>
        <v>8</v>
      </c>
      <c r="S145" s="216">
        <f>D19-R145</f>
        <v>16</v>
      </c>
      <c r="T145" s="229"/>
      <c r="U145" s="229"/>
      <c r="V145" s="229"/>
      <c r="W145" s="229"/>
      <c r="X145" s="229"/>
      <c r="Y145" s="215"/>
      <c r="Z145" s="215"/>
      <c r="AA145" s="227"/>
      <c r="AB145" s="215"/>
      <c r="AC145" s="215"/>
      <c r="AD145" s="215"/>
      <c r="AE145" s="225"/>
      <c r="AF145" s="186"/>
      <c r="AG145" s="218">
        <v>13</v>
      </c>
      <c r="AH145" s="219">
        <v>184.24688616144974</v>
      </c>
      <c r="AI145" s="220">
        <v>2.4683735130229353E-2</v>
      </c>
      <c r="AJ145" s="219">
        <v>8.8093057517385012E-2</v>
      </c>
      <c r="AK145" s="219">
        <v>8.846295360290081E-2</v>
      </c>
      <c r="AL145" s="219">
        <v>2.5131781456480116E-2</v>
      </c>
      <c r="AM145" s="219">
        <v>8.1016751724255792E-2</v>
      </c>
      <c r="AN145" s="219">
        <v>8.1016751724255792E-2</v>
      </c>
      <c r="AO145" s="275"/>
      <c r="AQ145" s="276"/>
      <c r="AS145" s="277"/>
    </row>
    <row r="146" spans="1:45" ht="13.2" hidden="1">
      <c r="A146" s="131" t="s">
        <v>29</v>
      </c>
      <c r="B146" s="256"/>
      <c r="C146" s="256"/>
      <c r="E146" s="130"/>
      <c r="F146" s="258"/>
      <c r="G146" s="258" t="s">
        <v>168</v>
      </c>
      <c r="H146" s="132"/>
      <c r="I146" s="260"/>
      <c r="J146" s="131" t="s">
        <v>52</v>
      </c>
      <c r="K146" s="143"/>
      <c r="L146" s="143"/>
      <c r="M146" s="143"/>
      <c r="N146" s="143"/>
      <c r="O146" s="225"/>
      <c r="P146" s="225"/>
      <c r="Q146" s="225" t="s">
        <v>187</v>
      </c>
      <c r="R146" s="216">
        <f>IF(OR($C20="",$U137=""),0,AA137)</f>
        <v>8</v>
      </c>
      <c r="S146" s="216">
        <f>D20-R146</f>
        <v>16</v>
      </c>
      <c r="T146" s="229"/>
      <c r="U146" s="229"/>
      <c r="V146" s="229"/>
      <c r="W146" s="229"/>
      <c r="X146" s="229"/>
      <c r="Y146" s="215"/>
      <c r="Z146" s="215"/>
      <c r="AA146" s="215"/>
      <c r="AB146" s="215"/>
      <c r="AC146" s="215"/>
      <c r="AD146" s="215"/>
      <c r="AE146" s="225"/>
      <c r="AF146" s="186"/>
      <c r="AG146" s="218">
        <v>14</v>
      </c>
      <c r="AH146" s="219">
        <v>184.24688616144974</v>
      </c>
      <c r="AI146" s="220">
        <v>2.4568586008478405E-2</v>
      </c>
      <c r="AJ146" s="219">
        <v>9.1728564633707738E-2</v>
      </c>
      <c r="AK146" s="219">
        <v>9.2438893848369272E-2</v>
      </c>
      <c r="AL146" s="219">
        <v>2.5060542652906082E-2</v>
      </c>
      <c r="AM146" s="219">
        <v>8.4658024716151831E-2</v>
      </c>
      <c r="AN146" s="219">
        <v>8.4658024716151831E-2</v>
      </c>
      <c r="AO146" s="275"/>
      <c r="AQ146" s="276"/>
      <c r="AS146" s="277"/>
    </row>
    <row r="147" spans="1:45" ht="13.2" hidden="1">
      <c r="A147" s="130" t="s">
        <v>118</v>
      </c>
      <c r="B147" s="256"/>
      <c r="C147" s="256"/>
      <c r="E147" s="130"/>
      <c r="F147" s="258"/>
      <c r="G147" s="258"/>
      <c r="H147" s="258"/>
      <c r="I147" s="141"/>
      <c r="J147" s="131" t="s">
        <v>2</v>
      </c>
      <c r="K147" s="225"/>
      <c r="L147" s="225"/>
      <c r="M147" s="225"/>
      <c r="N147" s="225"/>
      <c r="O147" s="225"/>
      <c r="P147" s="225"/>
      <c r="Q147" s="225" t="s">
        <v>188</v>
      </c>
      <c r="R147" s="216">
        <f>IF(OR($C21="",$U138=""),0,AA138)</f>
        <v>8</v>
      </c>
      <c r="S147" s="216">
        <f>D21-R147</f>
        <v>16</v>
      </c>
      <c r="T147" s="230"/>
      <c r="U147" s="230"/>
      <c r="V147" s="230"/>
      <c r="W147" s="230"/>
      <c r="X147" s="230"/>
      <c r="Y147" s="231"/>
      <c r="Z147" s="231"/>
      <c r="AA147" s="231"/>
      <c r="AB147" s="231"/>
      <c r="AC147" s="231"/>
      <c r="AD147" s="231"/>
      <c r="AE147" s="225"/>
      <c r="AF147" s="186"/>
      <c r="AG147" s="218">
        <v>15</v>
      </c>
      <c r="AH147" s="219">
        <v>184.24688616144974</v>
      </c>
      <c r="AI147" s="220">
        <v>2.445397405503566E-2</v>
      </c>
      <c r="AJ147" s="219">
        <v>9.5514105275546643E-2</v>
      </c>
      <c r="AK147" s="219">
        <v>9.6593531505485289E-2</v>
      </c>
      <c r="AL147" s="219">
        <v>2.4989505783569912E-2</v>
      </c>
      <c r="AM147" s="219">
        <v>8.846295360290081E-2</v>
      </c>
      <c r="AN147" s="219">
        <v>8.846295360290081E-2</v>
      </c>
      <c r="AO147" s="275"/>
      <c r="AQ147" s="276"/>
      <c r="AS147" s="277"/>
    </row>
    <row r="148" spans="1:45" ht="12" hidden="1">
      <c r="A148" s="131"/>
      <c r="B148" s="131"/>
      <c r="C148" s="131"/>
      <c r="D148" s="131"/>
      <c r="E148" s="131"/>
      <c r="F148" s="131"/>
      <c r="G148" s="131"/>
      <c r="H148" s="258"/>
      <c r="I148" s="141"/>
      <c r="J148" s="131" t="s">
        <v>1</v>
      </c>
      <c r="K148" s="225"/>
      <c r="L148" s="131"/>
      <c r="M148" s="141"/>
      <c r="N148" s="225"/>
      <c r="O148" s="225"/>
      <c r="P148" s="225"/>
      <c r="Q148" s="225"/>
      <c r="R148" s="216">
        <v>0</v>
      </c>
      <c r="S148" s="216">
        <f>D22</f>
        <v>24</v>
      </c>
      <c r="T148" s="230"/>
      <c r="U148" s="230"/>
      <c r="V148" s="230"/>
      <c r="W148" s="230"/>
      <c r="X148" s="230"/>
      <c r="Y148" s="221"/>
      <c r="Z148" s="221"/>
      <c r="AA148" s="221"/>
      <c r="AB148" s="221"/>
      <c r="AC148" s="221"/>
      <c r="AD148" s="221"/>
      <c r="AE148" s="225"/>
      <c r="AF148" s="186"/>
      <c r="AG148" s="218">
        <v>16</v>
      </c>
      <c r="AH148" s="219">
        <v>184.24688616144974</v>
      </c>
      <c r="AI148" s="220">
        <v>2.4339896764021898E-2</v>
      </c>
      <c r="AJ148" s="219">
        <v>9.9455871167483362E-2</v>
      </c>
      <c r="AK148" s="219">
        <v>0.10093489807446215</v>
      </c>
      <c r="AL148" s="219">
        <v>2.4918670276066764E-2</v>
      </c>
      <c r="AM148" s="219">
        <v>9.2438893848369272E-2</v>
      </c>
      <c r="AN148" s="219">
        <v>9.2438893848369272E-2</v>
      </c>
      <c r="AO148" s="275"/>
      <c r="AQ148" s="276"/>
      <c r="AS148" s="277"/>
    </row>
    <row r="149" spans="1:45" ht="12" hidden="1">
      <c r="A149" s="131"/>
      <c r="B149" s="131"/>
      <c r="C149" s="131"/>
      <c r="D149" s="131"/>
      <c r="E149" s="131"/>
      <c r="F149" s="131"/>
      <c r="G149" s="131"/>
      <c r="H149" s="258"/>
      <c r="I149" s="141"/>
      <c r="J149" s="131" t="s">
        <v>53</v>
      </c>
      <c r="K149" s="225"/>
      <c r="L149" s="131"/>
      <c r="M149" s="261"/>
      <c r="N149" s="261"/>
      <c r="O149" s="225"/>
      <c r="P149" s="225"/>
      <c r="Q149" s="225"/>
      <c r="R149" s="216">
        <v>0</v>
      </c>
      <c r="S149" s="216">
        <f>D23</f>
        <v>24</v>
      </c>
      <c r="T149" s="230"/>
      <c r="U149" s="230"/>
      <c r="V149" s="230"/>
      <c r="W149" s="230"/>
      <c r="X149" s="230"/>
      <c r="Y149" s="232"/>
      <c r="Z149" s="232"/>
      <c r="AA149" s="232"/>
      <c r="AB149" s="232"/>
      <c r="AC149" s="232"/>
      <c r="AD149" s="232"/>
      <c r="AE149" s="225"/>
      <c r="AF149" s="186"/>
      <c r="AG149" s="218">
        <v>17</v>
      </c>
      <c r="AH149" s="219">
        <v>184.24688616144974</v>
      </c>
      <c r="AI149" s="220">
        <v>2.4226351641247774E-2</v>
      </c>
      <c r="AJ149" s="219">
        <v>0.10356030956001057</v>
      </c>
      <c r="AK149" s="219">
        <v>0.10547138602882039</v>
      </c>
      <c r="AL149" s="219">
        <v>2.4848035559614335E-2</v>
      </c>
      <c r="AM149" s="219">
        <v>9.6593531505485289E-2</v>
      </c>
      <c r="AN149" s="219">
        <v>9.6593531505485289E-2</v>
      </c>
      <c r="AO149" s="275"/>
      <c r="AQ149" s="276"/>
      <c r="AS149" s="277"/>
    </row>
    <row r="150" spans="1:45" ht="12" hidden="1">
      <c r="A150" s="143" t="s">
        <v>120</v>
      </c>
      <c r="B150" s="256"/>
      <c r="C150" s="256"/>
      <c r="D150" s="258"/>
      <c r="E150" s="258"/>
      <c r="F150" s="143" t="s">
        <v>27</v>
      </c>
      <c r="G150" s="131"/>
      <c r="H150" s="143"/>
      <c r="I150" s="143"/>
      <c r="J150" s="153"/>
      <c r="K150" s="128"/>
      <c r="L150" s="131"/>
      <c r="M150" s="143" t="s">
        <v>26</v>
      </c>
      <c r="N150" s="131"/>
      <c r="O150" s="225"/>
      <c r="P150" s="225"/>
      <c r="Q150" s="225"/>
      <c r="R150" s="233">
        <f>SUM(R143:R149)</f>
        <v>40</v>
      </c>
      <c r="S150" s="233">
        <f>SUM(S143:S149)</f>
        <v>128</v>
      </c>
      <c r="T150" s="230"/>
      <c r="U150" s="230"/>
      <c r="V150" s="230"/>
      <c r="W150" s="230"/>
      <c r="X150" s="230"/>
      <c r="Y150" s="232"/>
      <c r="Z150" s="232"/>
      <c r="AA150" s="232"/>
      <c r="AB150" s="232"/>
      <c r="AC150" s="232"/>
      <c r="AD150" s="232"/>
      <c r="AE150" s="225"/>
      <c r="AF150" s="186"/>
      <c r="AG150" s="218">
        <v>18</v>
      </c>
      <c r="AH150" s="219">
        <v>184.24688616144974</v>
      </c>
      <c r="AI150" s="220">
        <v>2.4113336204159286E-2</v>
      </c>
      <c r="AJ150" s="219">
        <v>0.10783413377481549</v>
      </c>
      <c r="AK150" s="219">
        <v>0.11021176503922206</v>
      </c>
      <c r="AL150" s="219">
        <v>2.4777601065048269E-2</v>
      </c>
      <c r="AM150" s="219">
        <v>0.10093489807446215</v>
      </c>
      <c r="AN150" s="219">
        <v>0.10093489807446215</v>
      </c>
      <c r="AO150" s="275"/>
      <c r="AQ150" s="276"/>
      <c r="AS150" s="277"/>
    </row>
    <row r="151" spans="1:45" ht="12" hidden="1">
      <c r="A151" s="262">
        <v>0</v>
      </c>
      <c r="B151" s="256"/>
      <c r="C151" s="256"/>
      <c r="D151" s="258"/>
      <c r="E151" s="258"/>
      <c r="F151" s="130"/>
      <c r="G151" s="131"/>
      <c r="H151" s="130"/>
      <c r="I151" s="130"/>
      <c r="J151" s="131"/>
      <c r="K151" s="131"/>
      <c r="L151" s="131"/>
      <c r="M151" s="130"/>
      <c r="N151" s="131"/>
      <c r="O151" s="225"/>
      <c r="P151" s="225"/>
      <c r="Q151" s="225"/>
      <c r="R151" s="234"/>
      <c r="S151" s="234"/>
      <c r="T151" s="234"/>
      <c r="U151" s="234"/>
      <c r="V151" s="234"/>
      <c r="W151" s="234"/>
      <c r="X151" s="234"/>
      <c r="Y151" s="234"/>
      <c r="Z151" s="234"/>
      <c r="AA151" s="216">
        <f>IF(U151=V151,8,IF(AND(U151&gt;=12,V151&gt;=12,U151&lt;=20,V151&lt;=20),(V151-U151),IF(AND(V151&lt;=12,V151&lt;U151,U151&gt;=20),0,IF(AND(V151&lt;=12,V151&lt;U151,U151&lt;=20,U151&gt;=12),20-U151,IF(AND(V151&lt;=12,V151&gt;U151),0,IF(AND(V151&gt;12,V151&lt;=20),V151-12,IF(V151&gt;20,((V151-12)-(V151-20)))))))))</f>
        <v>8</v>
      </c>
      <c r="AB151" s="234"/>
      <c r="AC151" s="234"/>
      <c r="AD151" s="234"/>
      <c r="AE151" s="225"/>
      <c r="AF151" s="235"/>
      <c r="AG151" s="218">
        <v>19</v>
      </c>
      <c r="AH151" s="219">
        <v>184.24688616144974</v>
      </c>
      <c r="AI151" s="220">
        <v>2.4000847981783497E-2</v>
      </c>
      <c r="AJ151" s="219">
        <v>0.11228433418525614</v>
      </c>
      <c r="AK151" s="219">
        <v>0.11516519892648025</v>
      </c>
      <c r="AL151" s="219">
        <v>2.4707366224817565E-2</v>
      </c>
      <c r="AM151" s="219">
        <v>0.10547138602882039</v>
      </c>
      <c r="AN151" s="219">
        <v>0.10547138602882039</v>
      </c>
      <c r="AO151" s="275"/>
      <c r="AQ151" s="276"/>
      <c r="AS151" s="277"/>
    </row>
    <row r="152" spans="1:45" ht="15" hidden="1" customHeight="1">
      <c r="A152" s="262">
        <f t="shared" ref="A152:A183" si="49">A151+((15/60)/24)</f>
        <v>1.0416666666666666E-2</v>
      </c>
      <c r="B152" s="255"/>
      <c r="C152" s="255"/>
      <c r="D152" s="258"/>
      <c r="E152" s="258"/>
      <c r="F152" s="130"/>
      <c r="G152" s="131"/>
      <c r="H152" s="130"/>
      <c r="I152" s="130"/>
      <c r="J152" s="131"/>
      <c r="K152" s="131"/>
      <c r="L152" s="131"/>
      <c r="M152" s="130" t="s">
        <v>158</v>
      </c>
      <c r="N152" s="131"/>
      <c r="O152" s="225"/>
      <c r="P152" s="225"/>
      <c r="Q152" s="225"/>
      <c r="R152" s="234"/>
      <c r="S152" s="234"/>
      <c r="T152" s="234"/>
      <c r="U152" s="234"/>
      <c r="V152" s="234"/>
      <c r="W152" s="234"/>
      <c r="X152" s="234"/>
      <c r="Y152" s="234"/>
      <c r="Z152" s="234"/>
      <c r="AA152" s="234">
        <f>IF(U155=V155,8,IF(AND(U155&gt;=12,V155&gt;=12,U155&lt;=20,V155&lt;=20),(V155-U155),IF(AND(V155&lt;=12,V155&lt;U155,U155&gt;=20),0,IF(AND(V155&lt;=12,V155&lt;U155,U155&lt;=20,U155&gt;=12),20-U155,IF(AND(V155&lt;=12,V155&gt;U155),0,IF(AND(V155&gt;12,V155&lt;=20),V155-12,IF(V155&gt;20,((V155-12)-(V155-20)))))))))</f>
        <v>8</v>
      </c>
      <c r="AB152" s="234"/>
      <c r="AC152" s="234"/>
      <c r="AD152" s="234"/>
      <c r="AE152" s="225"/>
      <c r="AF152" s="235"/>
      <c r="AG152" s="218">
        <v>20</v>
      </c>
      <c r="AH152" s="219">
        <v>184.24688616144974</v>
      </c>
      <c r="AI152" s="220">
        <v>2.388888451467451E-2</v>
      </c>
      <c r="AJ152" s="219">
        <v>0.11691818964999011</v>
      </c>
      <c r="AK152" s="219">
        <v>0.12034126337651643</v>
      </c>
      <c r="AL152" s="219">
        <v>2.4637330472980015E-2</v>
      </c>
      <c r="AM152" s="219">
        <v>0.11021176503922206</v>
      </c>
      <c r="AN152" s="219">
        <v>0.11021176503922206</v>
      </c>
      <c r="AO152" s="275"/>
      <c r="AQ152" s="276"/>
      <c r="AS152" s="277"/>
    </row>
    <row r="153" spans="1:45" ht="12" hidden="1">
      <c r="A153" s="262">
        <f t="shared" si="49"/>
        <v>2.0833333333333332E-2</v>
      </c>
      <c r="B153" s="255"/>
      <c r="C153" s="255"/>
      <c r="D153" s="255"/>
      <c r="E153" s="255"/>
      <c r="F153" s="130"/>
      <c r="G153" s="131"/>
      <c r="H153" s="130"/>
      <c r="I153" s="130"/>
      <c r="J153" s="131"/>
      <c r="K153" s="131"/>
      <c r="L153" s="131"/>
      <c r="M153" s="131" t="s">
        <v>157</v>
      </c>
      <c r="N153" s="131"/>
      <c r="O153" s="185"/>
      <c r="P153" s="185"/>
      <c r="Q153" s="185"/>
      <c r="R153" s="448" t="s">
        <v>162</v>
      </c>
      <c r="S153" s="449"/>
      <c r="T153" s="449"/>
      <c r="U153" s="449"/>
      <c r="V153" s="449"/>
      <c r="W153" s="449"/>
      <c r="X153" s="449"/>
      <c r="Y153" s="449"/>
      <c r="Z153" s="449"/>
      <c r="AA153" s="449"/>
      <c r="AB153" s="449"/>
      <c r="AC153" s="449"/>
      <c r="AD153" s="450"/>
      <c r="AE153" s="185"/>
      <c r="AF153" s="235"/>
      <c r="AG153" s="218">
        <v>21</v>
      </c>
      <c r="AH153" s="219">
        <v>184.24688616144974</v>
      </c>
      <c r="AI153" s="220">
        <v>2.3777443354859689E-2</v>
      </c>
      <c r="AJ153" s="219">
        <v>0.12174327941845711</v>
      </c>
      <c r="AK153" s="219">
        <v>0.1257499644515111</v>
      </c>
      <c r="AL153" s="219">
        <v>2.4567493245197632E-2</v>
      </c>
      <c r="AM153" s="219"/>
      <c r="AN153" s="219"/>
      <c r="AO153" s="275"/>
      <c r="AQ153" s="276"/>
      <c r="AS153" s="277"/>
    </row>
    <row r="154" spans="1:45" ht="12" hidden="1">
      <c r="A154" s="262">
        <f t="shared" si="49"/>
        <v>3.125E-2</v>
      </c>
      <c r="B154" s="263"/>
      <c r="C154" s="263"/>
      <c r="D154" s="263"/>
      <c r="E154" s="263"/>
      <c r="F154" s="212" t="s">
        <v>46</v>
      </c>
      <c r="G154" s="143">
        <v>1</v>
      </c>
      <c r="H154" s="130"/>
      <c r="I154" s="130"/>
      <c r="J154" s="128"/>
      <c r="K154" s="131"/>
      <c r="L154" s="131"/>
      <c r="M154" s="130" t="s">
        <v>63</v>
      </c>
      <c r="N154" s="131"/>
      <c r="R154" s="215"/>
      <c r="S154" s="215"/>
      <c r="T154" s="215"/>
      <c r="U154" s="216" t="s">
        <v>12</v>
      </c>
      <c r="V154" s="216" t="s">
        <v>13</v>
      </c>
      <c r="W154" s="216" t="s">
        <v>14</v>
      </c>
      <c r="X154" s="216" t="s">
        <v>15</v>
      </c>
      <c r="Y154" s="216" t="s">
        <v>16</v>
      </c>
      <c r="Z154" s="216" t="s">
        <v>194</v>
      </c>
      <c r="AA154" s="216" t="s">
        <v>17</v>
      </c>
      <c r="AB154" s="216" t="s">
        <v>18</v>
      </c>
      <c r="AC154" s="216" t="s">
        <v>41</v>
      </c>
      <c r="AD154" s="216" t="s">
        <v>42</v>
      </c>
      <c r="AF154" s="235"/>
      <c r="AG154" s="218">
        <v>22</v>
      </c>
      <c r="AH154" s="219">
        <v>184.24688616144974</v>
      </c>
      <c r="AI154" s="220">
        <v>2.3666522065786143E-2</v>
      </c>
      <c r="AJ154" s="219">
        <v>0.12676749552768821</v>
      </c>
      <c r="AK154" s="219">
        <v>0.13140175793303235</v>
      </c>
      <c r="AL154" s="219">
        <v>2.4497853978732109E-2</v>
      </c>
      <c r="AM154" s="219"/>
      <c r="AN154" s="219"/>
      <c r="AO154" s="275"/>
      <c r="AQ154" s="276"/>
      <c r="AS154" s="277"/>
    </row>
    <row r="155" spans="1:45" ht="12" hidden="1">
      <c r="A155" s="262">
        <f t="shared" si="49"/>
        <v>4.1666666666666664E-2</v>
      </c>
      <c r="B155" s="264"/>
      <c r="C155" s="264"/>
      <c r="D155" s="264"/>
      <c r="E155" s="264"/>
      <c r="F155" s="212" t="s">
        <v>3</v>
      </c>
      <c r="G155" s="130"/>
      <c r="H155" s="143"/>
      <c r="I155" s="130"/>
      <c r="J155" s="128"/>
      <c r="K155" s="128"/>
      <c r="L155" s="128"/>
      <c r="M155" s="131"/>
      <c r="N155" s="131"/>
      <c r="R155" s="215"/>
      <c r="S155" s="215"/>
      <c r="T155" s="216" t="s">
        <v>5</v>
      </c>
      <c r="U155" s="216">
        <f>INT(I17*1440)/60</f>
        <v>0</v>
      </c>
      <c r="V155" s="216">
        <f>INT(J17*1440)/60</f>
        <v>0</v>
      </c>
      <c r="W155" s="216">
        <f>IF(U155&lt;=6,IF(AND(V155&lt;=6, V155&gt;U155),0,IF(AND(V155&lt;12, V155&gt;6),V155-6,IF(V155&gt;=12,6,IF(V155&lt;=U155,6)))))</f>
        <v>6</v>
      </c>
      <c r="X155" s="217" t="b">
        <f>IF(AND(U155&gt;=6,U155&lt;=12),IF(AND(V155&lt;U155,V155&lt;=6),12-U155,IF(AND(V155&lt;U155,V155&gt;6),12-U155+V155-6,IF(V155&gt;=12,12-U155,IF(U155=V155,6,V155-U155)))))</f>
        <v>0</v>
      </c>
      <c r="Y155" s="216" t="b">
        <f>IF(AND(U155&gt;12, U155&lt;=22), IF(AND(V155&gt;12, V155&lt;U155), 6, IF(AND(V155&gt;12, V155&gt;U155), 0, IF(V155&lt;=6, 0,IF(AND(V155&lt;=12, V155&gt;6), V155-6, IF(U155=V155, 6))))))</f>
        <v>0</v>
      </c>
      <c r="Z155" s="216">
        <f>IF(U155=V155,8,IF(AND(U155&gt;=12,V155&gt;=12,U155&lt;=20,V155&lt;=20,V155&gt;U155),(V155-U155),IF(AND(V155&lt;=12,V155&lt;U155,(24-U155&gt;=4),U155&gt;=12),20-U155,IF(AND(V155&lt;=12,V155&gt;U155),0,IF(AND(V155&gt;12,V155&lt;=20,U155&lt;=12,V155&gt;U155),V155-12,IF(AND(V155&gt;20,U155&gt;=20),0,IF(AND(V155&gt;=20,U155&lt;=12),8,"Stop")))))))</f>
        <v>8</v>
      </c>
      <c r="AA155" s="216">
        <f>IF(Z155&lt;&gt;"Stop",Z155,IF(AND(V155&gt;=20,U155&gt;=12,V155&gt;U155),20-U155,IF(AND(U155&gt;12,U155&gt;V155,U155&lt;=20,V155&gt;=12),(20-U155)+(V155-12),IF(AND(V155&lt;U155,V155&lt;=20,V155&gt;=12,U155&gt;=20),V155-12,IF(AND(U155&lt;12,U155&gt;V155),8,0)))))</f>
        <v>8</v>
      </c>
      <c r="AB155" s="216" t="b">
        <f>IF(AND(U155&gt;6,U155&lt;=12),IF(AND(V155&lt;12,V155&lt;U155),10,IF(AND(V155&lt;12,V155&gt;U155),0,IF(AND(V155&gt;12,V155&lt;=22),V155-12,IF(V155&gt;22,10, IF(U155=V155, 10))))))</f>
        <v>0</v>
      </c>
      <c r="AC155" s="216" t="b">
        <f>IF(AND(U155&gt;12,U155&lt;=20),IF(V155&lt;=20,20-U155,IF(AND(V155&gt;12,V155&lt;U155),20-U155+V155-12,IF(AND(V155&gt;=12,V155&lt;=20,V155&gt;U155),V155-U155,IF(V155&gt;20,20-U155,IF(U155=V155,10))))))</f>
        <v>0</v>
      </c>
      <c r="AD155" s="216" t="b">
        <f>IF(U155&gt;20, IF(V155&lt;=12, 0, IF(AND(V155&gt;12, V155&lt;=20), V155-12, IF(AND(V155&gt;20, V155&lt;U155), 10,  IF(AND(V155&gt;20, V155&gt;U155), 0, IF(U155=V155, 10))))))</f>
        <v>0</v>
      </c>
      <c r="AF155" s="235"/>
      <c r="AG155" s="218">
        <v>23</v>
      </c>
      <c r="AH155" s="219">
        <v>184.24688616144974</v>
      </c>
      <c r="AI155" s="220">
        <v>2.3556118222267452E-2</v>
      </c>
      <c r="AJ155" s="219">
        <v>0.13199905571071818</v>
      </c>
      <c r="AK155" s="219">
        <v>0.13730756953453552</v>
      </c>
      <c r="AL155" s="219">
        <v>2.4428412112440283E-2</v>
      </c>
      <c r="AM155" s="219"/>
      <c r="AN155" s="219"/>
      <c r="AO155" s="275"/>
      <c r="AQ155" s="276"/>
      <c r="AS155" s="277"/>
    </row>
    <row r="156" spans="1:45" ht="12" hidden="1">
      <c r="A156" s="262">
        <f t="shared" si="49"/>
        <v>5.2083333333333329E-2</v>
      </c>
      <c r="B156" s="138"/>
      <c r="C156" s="138"/>
      <c r="D156" s="138"/>
      <c r="E156" s="138"/>
      <c r="F156" s="131" t="s">
        <v>47</v>
      </c>
      <c r="G156" s="130"/>
      <c r="H156" s="130"/>
      <c r="I156" s="265"/>
      <c r="J156" s="131"/>
      <c r="K156" s="131"/>
      <c r="L156" s="131"/>
      <c r="M156" s="131"/>
      <c r="N156" s="131"/>
      <c r="O156" s="236"/>
      <c r="P156" s="236"/>
      <c r="Q156" s="236"/>
      <c r="R156" s="221"/>
      <c r="S156" s="221"/>
      <c r="T156" s="216"/>
      <c r="U156" s="216"/>
      <c r="V156" s="216"/>
      <c r="W156" s="216"/>
      <c r="X156" s="217"/>
      <c r="Y156" s="216"/>
      <c r="Z156" s="216"/>
      <c r="AA156" s="216"/>
      <c r="AB156" s="216"/>
      <c r="AC156" s="216"/>
      <c r="AD156" s="216"/>
      <c r="AE156" s="236"/>
      <c r="AF156" s="235"/>
      <c r="AG156" s="218">
        <v>24</v>
      </c>
      <c r="AH156" s="219">
        <v>184.24688616144974</v>
      </c>
      <c r="AI156" s="220">
        <v>2.3446229410430636E-2</v>
      </c>
      <c r="AJ156" s="219">
        <v>0.13744651683771439</v>
      </c>
      <c r="AK156" s="219">
        <v>0.1434788160223073</v>
      </c>
      <c r="AL156" s="219">
        <v>2.435916708676961E-2</v>
      </c>
      <c r="AM156" s="219"/>
      <c r="AN156" s="219"/>
      <c r="AO156" s="275"/>
      <c r="AQ156" s="276"/>
      <c r="AS156" s="277"/>
    </row>
    <row r="157" spans="1:45" ht="12" hidden="1">
      <c r="A157" s="262">
        <f t="shared" si="49"/>
        <v>6.2499999999999993E-2</v>
      </c>
      <c r="B157" s="129"/>
      <c r="C157" s="129"/>
      <c r="D157" s="129"/>
      <c r="E157" s="129"/>
      <c r="F157" s="131" t="s">
        <v>48</v>
      </c>
      <c r="G157" s="130"/>
      <c r="H157" s="130"/>
      <c r="I157" s="265"/>
      <c r="J157" s="131"/>
      <c r="K157" s="131"/>
      <c r="L157" s="131"/>
      <c r="M157" s="131"/>
      <c r="N157" s="131"/>
      <c r="O157" s="129"/>
      <c r="P157" s="129"/>
      <c r="Q157" s="129"/>
      <c r="R157" s="215"/>
      <c r="S157" s="215"/>
      <c r="T157" s="216" t="s">
        <v>6</v>
      </c>
      <c r="U157" s="216">
        <f t="shared" ref="U157:V160" si="50">INT(I18*1440)/60</f>
        <v>0</v>
      </c>
      <c r="V157" s="216">
        <f t="shared" si="50"/>
        <v>0</v>
      </c>
      <c r="W157" s="216">
        <f>IF(U157&lt;=6,IF(AND(V157&lt;=6, V157&gt;U157),0,IF(AND(V157&lt;12, V157&gt;6),V157-6,IF(V157&gt;=12,6,IF(V157&lt;=U157,6)))))</f>
        <v>6</v>
      </c>
      <c r="X157" s="216" t="b">
        <f>IF(AND(U157&gt;6, U157&lt;=12), IF(AND(V157&lt;U157, V157&lt;=6), 12-U157, IF(AND(V157&lt;U157, V157&gt;6), 12-U157+V157-6, IF(V157&gt;=12, 12-U157, IF(U157=V157, 6, V157-U157)))))</f>
        <v>0</v>
      </c>
      <c r="Y157" s="216" t="b">
        <f>IF(AND(U157&gt;12, U157&lt;=22), IF(AND(V157&gt;12, V157&lt;U157), 6, IF(AND(V157&gt;12, V157&gt;U157), 0, IF(V157&lt;=6, 0,IF(AND(V157&lt;=12, V157&gt;6), V157-6, IF(U157=V157, 6))))))</f>
        <v>0</v>
      </c>
      <c r="Z157" s="216">
        <f>IF(U157=V157,8,IF(AND(U157&gt;=12,V157&gt;=12,U157&lt;=20,V157&lt;=20,V157&gt;U157),(V157-U157),IF(AND(V157&lt;=12,V157&lt;U157,(24-U157&gt;=4),U157&gt;=12),20-U157,IF(AND(V157&lt;=12,V157&gt;U157),0,IF(AND(V157&gt;12,V157&lt;=20,U157&lt;=12,V157&gt;U157),V157-12,IF(AND(V157&gt;20,U157&gt;=20),0,IF(AND(V157&gt;=20,U157&lt;=12),8,"Stop")))))))</f>
        <v>8</v>
      </c>
      <c r="AA157" s="216">
        <f>IF(Z157&lt;&gt;"Stop",Z157,IF(AND(V157&gt;=20,U157&gt;=12,V157&gt;U157),20-U157,IF(AND(U157&gt;12,U157&gt;V157,U157&lt;=20,V157&gt;=12),(20-U157)+(V157-12),IF(AND(V157&lt;U157,V157&lt;=20,V157&gt;=12,U157&gt;=20),V157-12,IF(AND(U157&lt;12,U157&gt;V157),8,0)))))</f>
        <v>8</v>
      </c>
      <c r="AB157" s="216" t="b">
        <f>IF(AND(U157&gt;6,U157&lt;=12),IF(AND(V157&lt;12,V157&lt;U157),10,IF(AND(V157&lt;12,V157&gt;U157),0,IF(AND(V157&gt;12,V157&lt;=22),V157-12,IF(V157&gt;22,10, IF(U157=V157, 10))))))</f>
        <v>0</v>
      </c>
      <c r="AC157" s="216" t="b">
        <f>IF(AND(U157&gt;12, U157&lt;=20), IF(V157&lt;=20, 20-U157, IF(AND(V157&gt;12, V157&lt;U157), 20-U157+V157-12, IF(AND(V157&gt;12, V157&lt;=20, V157&gt;U157), V157-U157, IF(V157&gt;20, 20-U157,IF(U157=V157, 10))))))</f>
        <v>0</v>
      </c>
      <c r="AD157" s="216" t="b">
        <f>IF(U157&gt;20, IF(V157&lt;=12, 0, IF(AND(V157&gt;12, V157&lt;=20), V157-12, IF(AND(V157&gt;20, V157&lt;U157), 10,  IF(AND(V157&gt;20, V157&gt;U157), 0, IF(U157=V157, 10))))))</f>
        <v>0</v>
      </c>
      <c r="AE157" s="129"/>
      <c r="AF157" s="235"/>
      <c r="AG157" s="218">
        <v>25</v>
      </c>
      <c r="AH157" s="219">
        <v>184.24688616144974</v>
      </c>
      <c r="AI157" s="220">
        <v>2.3336853227663389E-2</v>
      </c>
      <c r="AJ157" s="219">
        <v>0.14311878891180682</v>
      </c>
      <c r="AK157" s="219">
        <v>0.14992742728568423</v>
      </c>
      <c r="AL157" s="219">
        <v>2.429011834375366E-2</v>
      </c>
      <c r="AM157" s="219"/>
      <c r="AN157" s="219"/>
      <c r="AO157" s="275"/>
      <c r="AQ157" s="276"/>
      <c r="AS157" s="277"/>
    </row>
    <row r="158" spans="1:45" ht="12" hidden="1">
      <c r="A158" s="262">
        <f t="shared" si="49"/>
        <v>7.2916666666666657E-2</v>
      </c>
      <c r="B158" s="131"/>
      <c r="C158" s="131"/>
      <c r="D158" s="131"/>
      <c r="E158" s="131"/>
      <c r="F158" s="131" t="s">
        <v>49</v>
      </c>
      <c r="G158" s="130"/>
      <c r="H158" s="130"/>
      <c r="I158" s="265"/>
      <c r="J158" s="131"/>
      <c r="K158" s="131"/>
      <c r="L158" s="131"/>
      <c r="M158" s="131"/>
      <c r="N158" s="131"/>
      <c r="R158" s="221"/>
      <c r="S158" s="221"/>
      <c r="T158" s="216" t="s">
        <v>7</v>
      </c>
      <c r="U158" s="216">
        <f t="shared" si="50"/>
        <v>0</v>
      </c>
      <c r="V158" s="216">
        <f t="shared" si="50"/>
        <v>0</v>
      </c>
      <c r="W158" s="216">
        <f>IF(U158&lt;=6,IF(AND(V158&lt;=6, V158&gt;U158),0,IF(AND(V158&lt;12, V158&gt;6),V158-6,IF(V158&gt;=12,6,IF(V158&lt;=U158,6)))))</f>
        <v>6</v>
      </c>
      <c r="X158" s="216" t="b">
        <f>IF(AND(U158&gt;6, U158&lt;=12), IF(AND(V158&lt;U158, V158&lt;=6), 12-U158, IF(AND(V158&lt;U158, V158&gt;6), 12-U158+V158-6, IF(V158&gt;=12, 12-U158, IF(U158=V158, 6, V158-U158)))))</f>
        <v>0</v>
      </c>
      <c r="Y158" s="216" t="b">
        <f>IF(AND(U158&gt;12, U158&lt;=22), IF(AND(V158&gt;12, V158&lt;U158), 6, IF(AND(V158&gt;12, V158&gt;U158), 0, IF(V158&lt;=6, 0,IF(AND(V158&lt;=12, V158&gt;6), V158-6, IF(U158=V158, 6))))))</f>
        <v>0</v>
      </c>
      <c r="Z158" s="216">
        <f>IF(U158=V158,8,IF(AND(U158&gt;=12,V158&gt;=12,U158&lt;=20,V158&lt;=20,V158&gt;U158),(V158-U158),IF(AND(V158&lt;=12,V158&lt;U158,(24-U158&gt;=4),U158&gt;=12),20-U158,IF(AND(V158&lt;=12,V158&gt;U158),0,IF(AND(V158&gt;12,V158&lt;=20,U158&lt;=12,V158&gt;U158),V158-12,IF(AND(V158&gt;20,U158&gt;=20),0,IF(AND(V158&gt;=20,U158&lt;=12),8,"Stop")))))))</f>
        <v>8</v>
      </c>
      <c r="AA158" s="216">
        <f>IF(Z158&lt;&gt;"Stop",Z158,IF(AND(V158&gt;=20,U158&gt;=12,V158&gt;U158),20-U158,IF(AND(U158&gt;12,U158&gt;V158,U158&lt;=20,V158&gt;=12),(20-U158)+(V158-12),IF(AND(V158&lt;U158,V158&lt;=20,V158&gt;=12,U158&gt;=20),V158-12,IF(AND(U158&lt;12,U158&gt;V158),8,0)))))</f>
        <v>8</v>
      </c>
      <c r="AB158" s="216" t="b">
        <f>IF(AND(U158&gt;6,U158&lt;=12),IF(AND(V158&lt;12,V158&lt;U158),10,IF(AND(V158&lt;12,V158&gt;U158),0,IF(AND(V158&gt;12,V158&lt;=22),V158-12,IF(V158&gt;22,10, IF(U158=V158, 10))))))</f>
        <v>0</v>
      </c>
      <c r="AC158" s="216" t="b">
        <f>IF(AND(U158&gt;12, U158&lt;=20), IF(V158&lt;=20, 20-U158, IF(AND(V158&gt;12, V158&lt;U158), 20-U158+V158-12, IF(AND(V158&gt;12, V158&lt;=20, V158&gt;U158), V158-U158, IF(V158&gt;20, 20-U158,IF(U158=V158, 10))))))</f>
        <v>0</v>
      </c>
      <c r="AD158" s="216" t="b">
        <f>IF(U158&gt;20, IF(V158&lt;=12, 0, IF(AND(V158&gt;12, V158&lt;=20), V158-12, IF(AND(V158&gt;20, V158&lt;U158), 10,  IF(AND(V158&gt;20, V158&gt;U158), 0, IF(U158=V158, 10))))))</f>
        <v>0</v>
      </c>
      <c r="AF158" s="235"/>
      <c r="AG158" s="218">
        <v>26</v>
      </c>
      <c r="AH158" s="219">
        <v>184.24688616144974</v>
      </c>
      <c r="AI158" s="220">
        <v>2.3227987282561539E-2</v>
      </c>
      <c r="AJ158" s="219">
        <v>0.14902514964251118</v>
      </c>
      <c r="AK158" s="219">
        <v>0.1566658693992104</v>
      </c>
      <c r="AL158" s="219">
        <v>2.4221265327007625E-2</v>
      </c>
      <c r="AM158" s="219"/>
      <c r="AN158" s="219"/>
      <c r="AO158" s="275"/>
      <c r="AQ158" s="276"/>
      <c r="AS158" s="277"/>
    </row>
    <row r="159" spans="1:45" ht="12" hidden="1">
      <c r="A159" s="262">
        <f t="shared" si="49"/>
        <v>8.3333333333333329E-2</v>
      </c>
      <c r="B159" s="139"/>
      <c r="C159" s="139"/>
      <c r="D159" s="139"/>
      <c r="E159" s="139"/>
      <c r="F159" s="222" t="s">
        <v>50</v>
      </c>
      <c r="G159" s="130">
        <f>IF(OR(C35="Commercial",C35="Retail",C35="Educational"),1,0)</f>
        <v>0</v>
      </c>
      <c r="H159" s="130"/>
      <c r="I159" s="130"/>
      <c r="J159" s="131"/>
      <c r="K159" s="131"/>
      <c r="L159" s="131"/>
      <c r="M159" s="131"/>
      <c r="N159" s="131"/>
      <c r="R159" s="223"/>
      <c r="S159" s="223"/>
      <c r="T159" s="223" t="s">
        <v>115</v>
      </c>
      <c r="U159" s="216">
        <f t="shared" si="50"/>
        <v>0</v>
      </c>
      <c r="V159" s="216">
        <f t="shared" si="50"/>
        <v>0</v>
      </c>
      <c r="W159" s="223">
        <f>IF(U159&lt;=6,IF(AND(V159&lt;=6, V159&gt;U159),0,IF(AND(V159&lt;12, V159&gt;6),V159-6,IF(V159&gt;=12,6,IF(V159&lt;=U159,6)))))</f>
        <v>6</v>
      </c>
      <c r="X159" s="216" t="b">
        <f>IF(AND(U159&gt;6, U159&lt;=12), IF(AND(V159&lt;U159, V159&lt;=6), 12-U159, IF(AND(V159&lt;U159, V159&gt;6), 12-U159+V159-6, IF(V159&gt;=12, 12-U159, IF(U159=V159, 6, V159-U159)))))</f>
        <v>0</v>
      </c>
      <c r="Y159" s="216" t="b">
        <f>IF(AND(U159&gt;12, U159&lt;=22), IF(AND(V159&gt;12, V159&lt;U159), 6, IF(AND(V159&gt;12, V159&gt;U159), 0, IF(V159&lt;=6, 0,IF(AND(V159&lt;=12, V159&gt;6), V159-6, IF(U159=V159, 6))))))</f>
        <v>0</v>
      </c>
      <c r="Z159" s="216">
        <f>IF(U159=V159,8,IF(AND(U159&gt;=12,V159&gt;=12,U159&lt;=20,V159&lt;=20,V159&gt;U159),(V159-U159),IF(AND(V159&lt;=12,V159&lt;U159,(24-U159&gt;=4),U159&gt;=12),20-U159,IF(AND(V159&lt;=12,V159&gt;U159),0,IF(AND(V159&gt;12,V159&lt;=20,U159&lt;=12,V159&gt;U159),V159-12,IF(AND(V159&gt;20,U159&gt;=20),0,IF(AND(V159&gt;=20,U159&lt;=12),8,"Stop")))))))</f>
        <v>8</v>
      </c>
      <c r="AA159" s="216">
        <f>IF(Z159&lt;&gt;"Stop",Z159,IF(AND(V159&gt;=20,U159&gt;=12,V159&gt;U159),20-U159,IF(AND(U159&gt;12,U159&gt;V159,U159&lt;=20,V159&gt;=12),(20-U159)+(V159-12),IF(AND(V159&lt;U159,V159&lt;=20,V159&gt;=12,U159&gt;=20),V159-12,IF(AND(U159&lt;12,U159&gt;V159),8,0)))))</f>
        <v>8</v>
      </c>
      <c r="AB159" s="216" t="b">
        <f>IF(AND(U159&gt;6,U159&lt;=12),IF(AND(V159&lt;12,V159&lt;U159),10,IF(AND(V159&lt;12,V159&gt;U159),0,IF(AND(V159&gt;12,V159&lt;=22),V159-12,IF(V159&gt;22,10, IF(U159=V159, 10))))))</f>
        <v>0</v>
      </c>
      <c r="AC159" s="216" t="b">
        <f>IF(AND(U159&gt;12, U159&lt;=20), IF(V159&lt;=20, 20-U159, IF(AND(V159&gt;12, V159&lt;U159), 20-U159+V159-12, IF(AND(V159&gt;12, V159&lt;=20, V159&gt;U159), V159-U159, IF(V159&gt;20, 20-U159,IF(U159=V159, 10))))))</f>
        <v>0</v>
      </c>
      <c r="AD159" s="216" t="b">
        <f>IF(U159&gt;20, IF(V159&lt;=12, 0, IF(AND(V159&gt;12, V159&lt;=20), V159-12, IF(AND(V159&gt;20, V159&lt;U159), 10,  IF(AND(V159&gt;20, V159&gt;U159), 0, IF(U159=V159, 10))))))</f>
        <v>0</v>
      </c>
      <c r="AF159" s="235"/>
      <c r="AG159" s="218">
        <v>27</v>
      </c>
      <c r="AH159" s="219">
        <v>184.24688616144974</v>
      </c>
      <c r="AI159" s="220">
        <v>2.3119629194876763E-2</v>
      </c>
      <c r="AJ159" s="219">
        <v>0.15517525962058168</v>
      </c>
      <c r="AK159" s="219">
        <v>0.16370716872131671</v>
      </c>
      <c r="AL159" s="219">
        <v>2.4152607481723824E-2</v>
      </c>
      <c r="AM159" s="219"/>
      <c r="AN159" s="219"/>
      <c r="AO159" s="275"/>
      <c r="AQ159" s="276"/>
      <c r="AS159" s="277"/>
    </row>
    <row r="160" spans="1:45" ht="12" hidden="1">
      <c r="A160" s="262">
        <f t="shared" si="49"/>
        <v>9.375E-2</v>
      </c>
      <c r="B160" s="139"/>
      <c r="C160" s="139"/>
      <c r="D160" s="139"/>
      <c r="E160" s="139"/>
      <c r="F160" s="255" t="s">
        <v>0</v>
      </c>
      <c r="G160" s="130"/>
      <c r="H160" s="130"/>
      <c r="I160" s="130"/>
      <c r="J160" s="131"/>
      <c r="K160" s="131"/>
      <c r="L160" s="131"/>
      <c r="M160" s="131"/>
      <c r="N160" s="131"/>
      <c r="R160" s="223"/>
      <c r="S160" s="223"/>
      <c r="T160" s="223" t="s">
        <v>9</v>
      </c>
      <c r="U160" s="216">
        <f t="shared" si="50"/>
        <v>0</v>
      </c>
      <c r="V160" s="216">
        <f t="shared" si="50"/>
        <v>0</v>
      </c>
      <c r="W160" s="223">
        <f>IF(U160&lt;=6,IF(AND(V160&lt;=6, V160&gt;U160),0,IF(AND(V160&lt;12, V160&gt;6),V160-6,IF(V160&gt;=12,6,IF(V160&lt;=U160,6)))))</f>
        <v>6</v>
      </c>
      <c r="X160" s="216" t="b">
        <f>IF(AND(U160&gt;6, U160&lt;=12), IF(AND(V160&lt;U160, V160&lt;=6), 12-U160, IF(AND(V160&lt;U160, V160&gt;6), 12-U160+V160-6, IF(V160&gt;=12, 12-U160, IF(U160=V160, 6, V160-U160)))))</f>
        <v>0</v>
      </c>
      <c r="Y160" s="216" t="b">
        <f>IF(AND(U160&gt;12, U160&lt;=22), IF(AND(V160&gt;12, V160&lt;U160), 6, IF(AND(V160&gt;12, V160&gt;U160), 0, IF(V160&lt;=6, 0,IF(AND(V160&lt;=12, V160&gt;6), V160-6, IF(U160=V160, 6))))))</f>
        <v>0</v>
      </c>
      <c r="Z160" s="216">
        <f>IF(U160=V160,8,IF(AND(U160&gt;=12,V160&gt;=12,U160&lt;=20,V160&lt;=20,V160&gt;U160),(V160-U160),IF(AND(V160&lt;=12,V160&lt;U160,(24-U160&gt;=4),U160&gt;=12),20-U160,IF(AND(V160&lt;=12,V160&gt;U160),0,IF(AND(V160&gt;12,V160&lt;=20,U160&lt;=12,V160&gt;U160),V160-12,IF(AND(V160&gt;20,U160&gt;=20),0,IF(AND(V160&gt;=20,U160&lt;=12),8,"Stop")))))))</f>
        <v>8</v>
      </c>
      <c r="AA160" s="216">
        <f>IF(Z160&lt;&gt;"Stop",Z160,IF(AND(V160&gt;=20,U160&gt;=12,V160&gt;U160),20-U160,IF(AND(U160&gt;12,U160&gt;V160,U160&lt;=20,V160&gt;=12),(20-U160)+(V160-12),IF(AND(V160&lt;U160,V160&lt;=20,V160&gt;=12,U160&gt;=20),V160-12,IF(AND(U160&lt;12,U160&gt;V160),8,0)))))</f>
        <v>8</v>
      </c>
      <c r="AB160" s="216" t="b">
        <f>IF(AND(U160&gt;6,U160&lt;=12),IF(AND(V160&lt;12,V160&lt;U160),10,IF(AND(V160&lt;12,V160&gt;U160),0,IF(AND(V160&gt;12,V160&lt;=22),V160-12,IF(V160&gt;22,10, IF(U160=V160, 10))))))</f>
        <v>0</v>
      </c>
      <c r="AC160" s="216" t="b">
        <f>IF(AND(U160&gt;12, U160&lt;=20), IF(V160&lt;=20, 20-U160, IF(AND(V160&gt;12, V160&lt;U160), 20-U160+V160-12, IF(AND(V160&gt;12, V160&lt;=20, V160&gt;U160), V160-U160, IF(V160&gt;20, 20-U160,IF(U160=V160, 10))))))</f>
        <v>0</v>
      </c>
      <c r="AD160" s="216" t="b">
        <f>IF(U160&gt;20, IF(V160&lt;=12, 0, IF(AND(V160&gt;12, V160&lt;=20), V160-12, IF(AND(V160&gt;20, V160&lt;U160), 10,  IF(AND(V160&gt;20, V160&gt;U160), 0, IF(U160=V160, 10))))))</f>
        <v>0</v>
      </c>
      <c r="AF160" s="235"/>
      <c r="AG160" s="218">
        <v>28</v>
      </c>
      <c r="AH160" s="219">
        <v>184.24688616144974</v>
      </c>
      <c r="AI160" s="220">
        <v>2.3011776595464557E-2</v>
      </c>
      <c r="AJ160" s="219">
        <v>0.16157917811911399</v>
      </c>
      <c r="AK160" s="219">
        <v>0.17106493707610784</v>
      </c>
      <c r="AL160" s="219">
        <v>2.4084144254667244E-2</v>
      </c>
      <c r="AM160" s="219"/>
      <c r="AN160" s="219"/>
      <c r="AO160" s="275"/>
      <c r="AQ160" s="276"/>
      <c r="AS160" s="277"/>
    </row>
    <row r="161" spans="1:45" ht="12" hidden="1">
      <c r="A161" s="262">
        <f t="shared" si="49"/>
        <v>0.10416666666666667</v>
      </c>
      <c r="B161" s="139"/>
      <c r="C161" s="139"/>
      <c r="D161" s="139"/>
      <c r="E161" s="139"/>
      <c r="F161" s="266" t="s">
        <v>51</v>
      </c>
      <c r="G161" s="130"/>
      <c r="H161" s="130"/>
      <c r="I161" s="130"/>
      <c r="J161" s="131"/>
      <c r="K161" s="131"/>
      <c r="L161" s="131"/>
      <c r="M161" s="131"/>
      <c r="N161" s="131"/>
      <c r="R161" s="223"/>
      <c r="S161" s="223"/>
      <c r="T161" s="223"/>
      <c r="U161" s="216"/>
      <c r="V161" s="216"/>
      <c r="W161" s="223"/>
      <c r="X161" s="216"/>
      <c r="Y161" s="216"/>
      <c r="Z161" s="216"/>
      <c r="AA161" s="216"/>
      <c r="AB161" s="216"/>
      <c r="AC161" s="216"/>
      <c r="AD161" s="216"/>
      <c r="AF161" s="235"/>
      <c r="AG161" s="218">
        <v>29</v>
      </c>
      <c r="AH161" s="219">
        <v>184.24688616144974</v>
      </c>
      <c r="AI161" s="220">
        <v>2.2904427126232422E-2</v>
      </c>
      <c r="AJ161" s="219">
        <v>0.16824737954674282</v>
      </c>
      <c r="AK161" s="219">
        <v>0.17875339806693694</v>
      </c>
      <c r="AL161" s="219">
        <v>2.401587509417108E-2</v>
      </c>
      <c r="AM161" s="219"/>
      <c r="AN161" s="219"/>
      <c r="AO161" s="275"/>
      <c r="AQ161" s="276"/>
      <c r="AS161" s="277"/>
    </row>
    <row r="162" spans="1:45" ht="12" hidden="1">
      <c r="A162" s="262">
        <f t="shared" si="49"/>
        <v>0.11458333333333334</v>
      </c>
      <c r="B162" s="139"/>
      <c r="C162" s="139"/>
      <c r="D162" s="139"/>
      <c r="E162" s="139"/>
      <c r="F162" s="140" t="s">
        <v>52</v>
      </c>
      <c r="G162" s="130"/>
      <c r="H162" s="130"/>
      <c r="I162" s="130"/>
      <c r="J162" s="131"/>
      <c r="K162" s="131"/>
      <c r="L162" s="131"/>
      <c r="M162" s="131"/>
      <c r="N162" s="131"/>
      <c r="R162" s="215"/>
      <c r="S162" s="215"/>
      <c r="T162" s="216" t="s">
        <v>10</v>
      </c>
      <c r="U162" s="216">
        <f>INT(I22*1440)/60</f>
        <v>0</v>
      </c>
      <c r="V162" s="216">
        <f>INT(J22*1440)/60</f>
        <v>0</v>
      </c>
      <c r="W162" s="216">
        <f>IF(U162&lt;=6,IF(AND(V162&lt;=6, V162&gt;U162),0,IF(AND(V162&lt;12, V162&gt;6),V162-6,IF(V162&gt;=12,6,IF(V162&lt;=U162,6)))))</f>
        <v>6</v>
      </c>
      <c r="X162" s="216" t="b">
        <f>IF(AND(U162&gt;6, U162&lt;=12), IF(AND(V162&lt;U162, V162&lt;=6), 12-U162, IF(AND(V162&lt;U162, V162&gt;6), 12-U162+V162-6, IF(V162&gt;=12, 12-U162, IF(U162=V162, 6, V162-U162)))))</f>
        <v>0</v>
      </c>
      <c r="Y162" s="216" t="b">
        <f>IF(AND(U162&gt;12, U162&lt;=22), IF(AND(V162&gt;12, V162&lt;U162), 6, IF(AND(V162&gt;12, V162&gt;U162), 0, IF(V162&lt;=6, 0,IF(AND(V162&lt;=12, V162&gt;6), V162-6, IF(U162=V162, 6))))))</f>
        <v>0</v>
      </c>
      <c r="Z162" s="216" t="b">
        <f>IF(AND(U162&gt;22, U162&lt;=24), IF(V162&lt;=6, 0, IF(AND(V162&gt;6, V162&lt;=12), V162-6, IF(AND(V162&gt;12, V162&lt;U162), 6, IF(AND(V162&gt;12, V162&gt;U162), 0, IF(U162=V162, 6))))))</f>
        <v>0</v>
      </c>
      <c r="AA162" s="216"/>
      <c r="AB162" s="216"/>
      <c r="AC162" s="216" t="b">
        <f>IF(AND(U162&gt;12, U162&lt;=20), IF(V162&lt;=20, 20-U162, IF(AND(V162&gt;12, V162&lt;U162), 20-U162+V162-12, IF(AND(V162&gt;12, V162&lt;=20, V162&gt;U162), V162-U162, IF(V162&gt;20, 20-U162,IF(U162=V162, 10))))))</f>
        <v>0</v>
      </c>
      <c r="AD162" s="216" t="b">
        <f>IF(U162&gt;20, IF(V162&lt;=12, 0, IF(AND(V162&gt;12, V162&lt;=20), V162-12, IF(AND(V162&gt;20, V162&lt;U162), 10,  IF(AND(V162&gt;20, V162&gt;U162), 0, IF(U162=V162, 10))))))</f>
        <v>0</v>
      </c>
      <c r="AF162" s="235"/>
      <c r="AG162" s="218">
        <v>30</v>
      </c>
      <c r="AH162" s="219">
        <v>184.24688616144974</v>
      </c>
      <c r="AI162" s="220">
        <v>2.2797578440088312E-2</v>
      </c>
      <c r="AJ162" s="219">
        <v>0.17519077057984578</v>
      </c>
      <c r="AK162" s="219">
        <v>0.18678741457263581</v>
      </c>
      <c r="AL162" s="219">
        <v>2.3947799450132281E-2</v>
      </c>
      <c r="AM162" s="219"/>
      <c r="AN162" s="219"/>
      <c r="AO162" s="275"/>
      <c r="AQ162" s="276"/>
      <c r="AS162" s="277"/>
    </row>
    <row r="163" spans="1:45" ht="15.75" hidden="1" customHeight="1">
      <c r="A163" s="262">
        <f t="shared" si="49"/>
        <v>0.125</v>
      </c>
      <c r="B163" s="139"/>
      <c r="C163" s="139"/>
      <c r="D163" s="139"/>
      <c r="E163" s="139"/>
      <c r="F163" s="140" t="s">
        <v>2</v>
      </c>
      <c r="G163" s="130"/>
      <c r="H163" s="130"/>
      <c r="I163" s="130"/>
      <c r="J163" s="131"/>
      <c r="K163" s="131"/>
      <c r="L163" s="131"/>
      <c r="M163" s="131"/>
      <c r="N163" s="131"/>
      <c r="R163" s="215"/>
      <c r="S163" s="215"/>
      <c r="T163" s="216" t="s">
        <v>11</v>
      </c>
      <c r="U163" s="216">
        <f>INT(I23*1440)/60</f>
        <v>0</v>
      </c>
      <c r="V163" s="216">
        <f>INT(J23*1440)/60</f>
        <v>0</v>
      </c>
      <c r="W163" s="216">
        <f>IF(U163&lt;=6,IF(AND(V163&lt;=6, V163&gt;U163),0,IF(AND(V163&lt;12, V163&gt;6),V163-6,IF(V163&gt;=12,6,IF(V163&lt;=U163,6)))))</f>
        <v>6</v>
      </c>
      <c r="X163" s="216" t="b">
        <f>IF(AND(U163&gt;6, U163&lt;=12), IF(AND(V163&lt;U163, V163&lt;=6), 12-U163, IF(AND(V163&lt;U163, V163&gt;6), 12-U163+V163-6, IF(V163&gt;=12, 12-U163, IF(U163=V163, 6, V163-U163)))))</f>
        <v>0</v>
      </c>
      <c r="Y163" s="216" t="b">
        <f>IF(AND(U163&gt;12, U163&lt;=22), IF(AND(V163&gt;12, V163&lt;U163), 6, IF(AND(V163&gt;12, V163&gt;U163), 0, IF(V163&lt;=6, 0,IF(AND(V163&lt;=12, V163&gt;6), V163-6, IF(U163=V163, 6))))))</f>
        <v>0</v>
      </c>
      <c r="Z163" s="216" t="b">
        <f>IF(AND(U163&gt;22, U163&lt;=24), IF(V163&lt;=6, 0, IF(AND(V163&gt;6, V163&lt;=12), V163-6, IF(AND(V163&gt;12, V163&lt;U163), 6, IF(AND(V163&gt;12, V163&gt;U163), 0, IF(U163=V163, 6))))))</f>
        <v>0</v>
      </c>
      <c r="AA163" s="216"/>
      <c r="AB163" s="216"/>
      <c r="AC163" s="216" t="b">
        <f>IF(AND(U163&gt;12, U163&lt;=20), IF(V163&lt;=20, 20-U163, IF(AND(V163&gt;12, V163&lt;U163), 20-U163+V163-12, IF(AND(V163&gt;12, V163&lt;=20, V163&gt;U163), V163-U163, IF(V163&gt;20, 20-U163,IF(U163=V163, 10))))))</f>
        <v>0</v>
      </c>
      <c r="AD163" s="216" t="b">
        <f>IF(U163&gt;20, IF(V163&lt;=12, 0, IF(AND(V163&gt;12, V163&lt;=20), V163-12, IF(AND(V163&gt;20, V163&lt;U163), 10,  IF(AND(V163&gt;20, V163&gt;U163), 0, IF(U163=V163, 10))))))</f>
        <v>0</v>
      </c>
      <c r="AF163" s="235"/>
      <c r="AG163" s="218"/>
      <c r="AH163" s="219"/>
      <c r="AI163" s="219"/>
      <c r="AJ163" s="219"/>
      <c r="AK163" s="219"/>
      <c r="AL163" s="219"/>
      <c r="AP163" s="185"/>
      <c r="AQ163" s="185"/>
      <c r="AR163" s="185"/>
    </row>
    <row r="164" spans="1:45" ht="10.199999999999999" hidden="1">
      <c r="A164" s="262">
        <f t="shared" si="49"/>
        <v>0.13541666666666666</v>
      </c>
      <c r="B164" s="139"/>
      <c r="C164" s="139"/>
      <c r="D164" s="139"/>
      <c r="E164" s="139"/>
      <c r="F164" s="130" t="s">
        <v>1</v>
      </c>
      <c r="G164" s="130"/>
      <c r="H164" s="130"/>
      <c r="I164" s="130"/>
      <c r="J164" s="131"/>
      <c r="K164" s="131"/>
      <c r="L164" s="131"/>
      <c r="M164" s="131"/>
      <c r="N164" s="131"/>
      <c r="R164" s="216" t="s">
        <v>19</v>
      </c>
      <c r="S164" s="216" t="s">
        <v>20</v>
      </c>
      <c r="T164" s="237" t="s">
        <v>110</v>
      </c>
      <c r="U164" s="238" t="s">
        <v>110</v>
      </c>
      <c r="V164" s="215"/>
      <c r="W164" s="215"/>
      <c r="X164" s="215"/>
      <c r="Y164" s="226" t="s">
        <v>43</v>
      </c>
      <c r="Z164" s="226"/>
      <c r="AA164" s="227">
        <f>SUM(AA155:AA163)</f>
        <v>40</v>
      </c>
      <c r="AB164" s="227">
        <f>SUM(AB155:AB163)</f>
        <v>0</v>
      </c>
      <c r="AC164" s="227">
        <f>SUM(AC155:AC163)</f>
        <v>0</v>
      </c>
      <c r="AD164" s="215"/>
    </row>
    <row r="165" spans="1:45" ht="10.199999999999999" hidden="1">
      <c r="A165" s="262">
        <f t="shared" si="49"/>
        <v>0.14583333333333331</v>
      </c>
      <c r="B165" s="139"/>
      <c r="C165" s="139"/>
      <c r="D165" s="139"/>
      <c r="E165" s="139"/>
      <c r="F165" s="225" t="s">
        <v>53</v>
      </c>
      <c r="G165" s="130"/>
      <c r="H165" s="130"/>
      <c r="I165" s="130"/>
      <c r="J165" s="131"/>
      <c r="K165" s="131"/>
      <c r="L165" s="131"/>
      <c r="M165" s="131"/>
      <c r="N165" s="131"/>
      <c r="R165" s="216">
        <f>IF(OR($J17="",$U155=""),0,AA155)</f>
        <v>0</v>
      </c>
      <c r="S165" s="216">
        <f>K17-R165</f>
        <v>0</v>
      </c>
      <c r="T165" s="239" t="s">
        <v>121</v>
      </c>
      <c r="U165" s="240" t="s">
        <v>20</v>
      </c>
      <c r="V165" s="241">
        <f>24-U155+V155</f>
        <v>24</v>
      </c>
      <c r="W165" s="228"/>
      <c r="X165" s="228"/>
      <c r="Y165" s="215"/>
      <c r="Z165" s="215"/>
      <c r="AA165" s="215"/>
      <c r="AB165" s="215"/>
      <c r="AC165" s="215"/>
      <c r="AD165" s="215"/>
      <c r="AF165" s="447">
        <v>7.2599999999999998E-2</v>
      </c>
      <c r="AG165" s="447"/>
      <c r="AH165" s="242" t="s">
        <v>148</v>
      </c>
    </row>
    <row r="166" spans="1:45" ht="10.199999999999999" hidden="1">
      <c r="A166" s="262">
        <f t="shared" si="49"/>
        <v>0.15624999999999997</v>
      </c>
      <c r="B166" s="139"/>
      <c r="C166" s="139"/>
      <c r="D166" s="139"/>
      <c r="E166" s="139"/>
      <c r="F166" s="222" t="s">
        <v>34</v>
      </c>
      <c r="G166" s="267">
        <v>0.06</v>
      </c>
      <c r="H166" s="130"/>
      <c r="I166" s="130"/>
      <c r="J166" s="131"/>
      <c r="K166" s="131"/>
      <c r="L166" s="131"/>
      <c r="M166" s="131"/>
      <c r="N166" s="131"/>
      <c r="R166" s="216">
        <f>IF(OR($J18="",$U157=""),0,AA157)</f>
        <v>0</v>
      </c>
      <c r="S166" s="216">
        <f>K18-R166</f>
        <v>0</v>
      </c>
      <c r="T166" s="243"/>
      <c r="U166" s="243"/>
      <c r="V166" s="244">
        <f>24-U155</f>
        <v>24</v>
      </c>
      <c r="W166" s="229"/>
      <c r="X166" s="229"/>
      <c r="Y166" s="215"/>
      <c r="Z166" s="215"/>
      <c r="AA166" s="215"/>
      <c r="AB166" s="215"/>
      <c r="AC166" s="215"/>
      <c r="AD166" s="215"/>
      <c r="AF166" s="446">
        <v>0.12759999999999999</v>
      </c>
      <c r="AG166" s="446"/>
      <c r="AH166" s="245" t="s">
        <v>149</v>
      </c>
    </row>
    <row r="167" spans="1:45" ht="10.199999999999999" hidden="1">
      <c r="A167" s="262">
        <f t="shared" si="49"/>
        <v>0.16666666666666663</v>
      </c>
      <c r="B167" s="139"/>
      <c r="C167" s="139"/>
      <c r="D167" s="139"/>
      <c r="E167" s="139"/>
      <c r="F167" s="222" t="s">
        <v>35</v>
      </c>
      <c r="G167" s="268">
        <v>0.5</v>
      </c>
      <c r="H167" s="268"/>
      <c r="I167" s="130"/>
      <c r="J167" s="131"/>
      <c r="K167" s="131"/>
      <c r="L167" s="131"/>
      <c r="M167" s="131"/>
      <c r="N167" s="131"/>
      <c r="R167" s="216">
        <f>IF(OR($J19="",$U158=""),0,AA158)</f>
        <v>0</v>
      </c>
      <c r="S167" s="216">
        <f>K19-R167</f>
        <v>0</v>
      </c>
      <c r="T167" s="229"/>
      <c r="U167" s="229"/>
      <c r="V167" s="229"/>
      <c r="W167" s="229"/>
      <c r="X167" s="229"/>
      <c r="Y167" s="215"/>
      <c r="Z167" s="215"/>
      <c r="AA167" s="227"/>
      <c r="AB167" s="215"/>
      <c r="AC167" s="215"/>
      <c r="AD167" s="215"/>
      <c r="AF167" s="446">
        <v>0.12759999999999999</v>
      </c>
      <c r="AG167" s="446"/>
      <c r="AH167" s="245" t="s">
        <v>150</v>
      </c>
    </row>
    <row r="168" spans="1:45" ht="10.199999999999999" hidden="1">
      <c r="A168" s="262">
        <f t="shared" si="49"/>
        <v>0.17708333333333329</v>
      </c>
      <c r="B168" s="131"/>
      <c r="C168" s="131"/>
      <c r="D168" s="131"/>
      <c r="E168" s="131"/>
      <c r="F168" s="222" t="s">
        <v>36</v>
      </c>
      <c r="G168" s="268">
        <v>1</v>
      </c>
      <c r="H168" s="268"/>
      <c r="I168" s="130"/>
      <c r="J168" s="131"/>
      <c r="K168" s="131"/>
      <c r="L168" s="131"/>
      <c r="M168" s="131"/>
      <c r="N168" s="131"/>
      <c r="R168" s="216">
        <f>IF(OR($J20="",$U159=""),0,AA159)</f>
        <v>0</v>
      </c>
      <c r="S168" s="216">
        <f>K20-R168</f>
        <v>0</v>
      </c>
      <c r="T168" s="229"/>
      <c r="U168" s="229"/>
      <c r="V168" s="229"/>
      <c r="W168" s="229"/>
      <c r="X168" s="229"/>
      <c r="Y168" s="215"/>
      <c r="Z168" s="215"/>
      <c r="AA168" s="215"/>
      <c r="AB168" s="215"/>
      <c r="AC168" s="215"/>
      <c r="AD168" s="215"/>
      <c r="AF168" s="446">
        <v>0.15</v>
      </c>
      <c r="AG168" s="446"/>
      <c r="AH168" s="245" t="s">
        <v>151</v>
      </c>
    </row>
    <row r="169" spans="1:45" ht="10.199999999999999" hidden="1">
      <c r="A169" s="262">
        <f t="shared" si="49"/>
        <v>0.18749999999999994</v>
      </c>
      <c r="B169" s="131"/>
      <c r="C169" s="131"/>
      <c r="D169" s="131"/>
      <c r="E169" s="131"/>
      <c r="F169" s="130" t="s">
        <v>249</v>
      </c>
      <c r="G169" s="130" t="s">
        <v>314</v>
      </c>
      <c r="H169" s="130" t="s">
        <v>315</v>
      </c>
      <c r="I169" s="130" t="s">
        <v>316</v>
      </c>
      <c r="J169" s="131" t="s">
        <v>317</v>
      </c>
      <c r="K169" s="131" t="s">
        <v>250</v>
      </c>
      <c r="L169" s="131"/>
      <c r="M169" s="131"/>
      <c r="N169" s="131"/>
      <c r="R169" s="216">
        <f>IF(OR($J21="",$U160=""),0,AA160)</f>
        <v>0</v>
      </c>
      <c r="S169" s="216">
        <f>K21-R169</f>
        <v>0</v>
      </c>
      <c r="T169" s="230"/>
      <c r="U169" s="230"/>
      <c r="V169" s="230"/>
      <c r="W169" s="230"/>
      <c r="X169" s="230"/>
      <c r="Y169" s="231"/>
      <c r="Z169" s="231"/>
      <c r="AA169" s="231"/>
      <c r="AB169" s="231"/>
      <c r="AC169" s="231"/>
      <c r="AD169" s="231"/>
    </row>
    <row r="170" spans="1:45" ht="10.199999999999999" hidden="1">
      <c r="A170" s="262">
        <f t="shared" si="49"/>
        <v>0.1979166666666666</v>
      </c>
      <c r="B170" s="131"/>
      <c r="C170" s="131"/>
      <c r="D170" s="131"/>
      <c r="E170" s="131"/>
      <c r="F170" s="130" t="s">
        <v>62</v>
      </c>
      <c r="G170" s="269">
        <v>1.3096918203155887E-4</v>
      </c>
      <c r="H170" s="270">
        <v>3.9385945835812202E-5</v>
      </c>
      <c r="I170" s="269">
        <v>2.1193729951743298E-4</v>
      </c>
      <c r="J170" s="269">
        <v>2.8738274566565041E-4</v>
      </c>
      <c r="K170" s="269">
        <v>0.131128743283</v>
      </c>
      <c r="L170" s="131"/>
      <c r="M170" s="278"/>
      <c r="N170" s="131"/>
      <c r="O170" s="278"/>
      <c r="R170" s="216">
        <v>0</v>
      </c>
      <c r="S170" s="246">
        <f>K22</f>
        <v>0</v>
      </c>
      <c r="T170" s="230"/>
      <c r="U170" s="230"/>
      <c r="V170" s="230"/>
      <c r="W170" s="230"/>
      <c r="X170" s="230"/>
      <c r="Y170" s="221"/>
      <c r="Z170" s="221"/>
      <c r="AA170" s="221"/>
      <c r="AB170" s="221"/>
      <c r="AC170" s="221"/>
      <c r="AD170" s="221"/>
    </row>
    <row r="171" spans="1:45" ht="10.199999999999999" hidden="1">
      <c r="A171" s="262">
        <f t="shared" si="49"/>
        <v>0.20833333333333326</v>
      </c>
      <c r="B171" s="131"/>
      <c r="C171" s="131"/>
      <c r="D171" s="131"/>
      <c r="E171" s="131"/>
      <c r="F171" s="146" t="s">
        <v>30</v>
      </c>
      <c r="G171" s="269">
        <v>1.3096918203155887E-4</v>
      </c>
      <c r="H171" s="270">
        <v>3.9385945835812202E-5</v>
      </c>
      <c r="I171" s="269">
        <v>2.1193729951743298E-4</v>
      </c>
      <c r="J171" s="269">
        <v>2.8738274566565041E-4</v>
      </c>
      <c r="K171" s="269">
        <v>0.131128743283</v>
      </c>
      <c r="L171" s="131"/>
      <c r="M171" s="131"/>
      <c r="N171" s="131"/>
      <c r="R171" s="216">
        <v>0</v>
      </c>
      <c r="S171" s="246">
        <f>K23</f>
        <v>0</v>
      </c>
      <c r="T171" s="230"/>
      <c r="U171" s="230"/>
      <c r="V171" s="230"/>
      <c r="W171" s="230"/>
      <c r="X171" s="230"/>
      <c r="Y171" s="232"/>
      <c r="Z171" s="232"/>
      <c r="AA171" s="232"/>
      <c r="AB171" s="232"/>
      <c r="AC171" s="232"/>
      <c r="AD171" s="232"/>
    </row>
    <row r="172" spans="1:45" ht="10.199999999999999" hidden="1">
      <c r="A172" s="262">
        <f t="shared" si="49"/>
        <v>0.21874999999999992</v>
      </c>
      <c r="B172" s="131"/>
      <c r="C172" s="131"/>
      <c r="D172" s="131"/>
      <c r="E172" s="131"/>
      <c r="F172" s="130" t="s">
        <v>65</v>
      </c>
      <c r="G172" s="269">
        <v>1.3096918203155887E-4</v>
      </c>
      <c r="H172" s="270">
        <v>3.9385945835812202E-5</v>
      </c>
      <c r="I172" s="269">
        <v>2.1193729951743298E-4</v>
      </c>
      <c r="J172" s="269">
        <v>2.8738274566565041E-4</v>
      </c>
      <c r="K172" s="269">
        <v>0.131128743283</v>
      </c>
      <c r="L172" s="131"/>
      <c r="M172" s="131"/>
      <c r="N172" s="131"/>
      <c r="R172" s="233">
        <f>SUM(R165:R171)</f>
        <v>0</v>
      </c>
      <c r="S172" s="233">
        <f>SUM(S165:S171)</f>
        <v>0</v>
      </c>
      <c r="T172" s="233">
        <f>(2*5*52.143)</f>
        <v>521.43000000000006</v>
      </c>
      <c r="U172" s="233">
        <f>(10*5*52.143)+(12*2*52.143)</f>
        <v>3858.5820000000003</v>
      </c>
      <c r="V172" s="230"/>
      <c r="W172" s="230"/>
      <c r="X172" s="230"/>
      <c r="Y172" s="232"/>
      <c r="Z172" s="232"/>
      <c r="AA172" s="232"/>
      <c r="AB172" s="232"/>
      <c r="AC172" s="232"/>
      <c r="AD172" s="232"/>
    </row>
    <row r="173" spans="1:45" ht="10.199999999999999" hidden="1">
      <c r="A173" s="262">
        <f t="shared" si="49"/>
        <v>0.22916666666666657</v>
      </c>
      <c r="B173" s="131"/>
      <c r="C173" s="131"/>
      <c r="D173" s="131"/>
      <c r="E173" s="131"/>
      <c r="F173" s="145" t="s">
        <v>64</v>
      </c>
      <c r="G173" s="269">
        <v>1.3096918203155887E-4</v>
      </c>
      <c r="H173" s="270">
        <v>3.9385945835812202E-5</v>
      </c>
      <c r="I173" s="269">
        <v>2.1193729951743298E-4</v>
      </c>
      <c r="J173" s="269">
        <v>2.8738274566565041E-4</v>
      </c>
      <c r="K173" s="269">
        <v>0.131128743283</v>
      </c>
      <c r="L173" s="131"/>
      <c r="M173" s="131"/>
      <c r="N173" s="131"/>
      <c r="R173" s="232"/>
      <c r="S173" s="232"/>
      <c r="T173" s="229"/>
      <c r="U173" s="229"/>
      <c r="V173" s="229"/>
      <c r="W173" s="232"/>
      <c r="X173" s="232"/>
      <c r="Y173" s="232"/>
      <c r="Z173" s="247"/>
      <c r="AA173" s="247"/>
      <c r="AB173" s="247"/>
      <c r="AC173" s="247"/>
      <c r="AD173" s="247"/>
    </row>
    <row r="174" spans="1:45" ht="10.199999999999999" hidden="1">
      <c r="A174" s="262">
        <f t="shared" si="49"/>
        <v>0.23958333333333323</v>
      </c>
      <c r="B174" s="131"/>
      <c r="C174" s="131"/>
      <c r="D174" s="131"/>
      <c r="E174" s="131"/>
      <c r="F174" s="131" t="s">
        <v>58</v>
      </c>
      <c r="G174" s="269">
        <v>1.3096918203155887E-4</v>
      </c>
      <c r="H174" s="270">
        <v>3.9385945835812222E-5</v>
      </c>
      <c r="I174" s="269">
        <v>2.1193729951743298E-4</v>
      </c>
      <c r="J174" s="269">
        <v>2.8738274566565041E-4</v>
      </c>
      <c r="K174" s="269">
        <v>0.131128743283</v>
      </c>
      <c r="L174" s="131"/>
      <c r="M174" s="131"/>
      <c r="N174" s="131"/>
    </row>
    <row r="175" spans="1:45" ht="10.199999999999999" hidden="1">
      <c r="A175" s="262">
        <f t="shared" si="49"/>
        <v>0.24999999999999989</v>
      </c>
      <c r="B175" s="131"/>
      <c r="C175" s="131"/>
      <c r="D175" s="131"/>
      <c r="E175" s="131"/>
      <c r="F175" s="145" t="s">
        <v>28</v>
      </c>
      <c r="G175" s="269">
        <v>1.3096918203155887E-4</v>
      </c>
      <c r="H175" s="270">
        <v>3.9385945835812202E-5</v>
      </c>
      <c r="I175" s="269">
        <v>2.1193729951743298E-4</v>
      </c>
      <c r="J175" s="269">
        <v>2.8738274566565041E-4</v>
      </c>
      <c r="K175" s="269">
        <v>0.131128743283</v>
      </c>
      <c r="L175" s="131"/>
      <c r="M175" s="131"/>
      <c r="N175" s="131"/>
      <c r="R175" s="448" t="s">
        <v>163</v>
      </c>
      <c r="S175" s="449"/>
      <c r="T175" s="449"/>
      <c r="U175" s="449"/>
      <c r="V175" s="449"/>
      <c r="W175" s="449"/>
      <c r="X175" s="449"/>
      <c r="Y175" s="449"/>
      <c r="Z175" s="449"/>
      <c r="AA175" s="449"/>
      <c r="AB175" s="449"/>
      <c r="AC175" s="449"/>
      <c r="AD175" s="450"/>
    </row>
    <row r="176" spans="1:45" ht="10.199999999999999" hidden="1">
      <c r="A176" s="262">
        <f t="shared" si="49"/>
        <v>0.26041666666666657</v>
      </c>
      <c r="B176" s="131"/>
      <c r="C176" s="131"/>
      <c r="D176" s="131"/>
      <c r="E176" s="131"/>
      <c r="F176" s="130" t="s">
        <v>236</v>
      </c>
      <c r="G176" s="269">
        <v>1.3096918203155887E-4</v>
      </c>
      <c r="H176" s="270">
        <v>3.9385945835812202E-5</v>
      </c>
      <c r="I176" s="269">
        <v>2.1193729951743298E-4</v>
      </c>
      <c r="J176" s="269">
        <v>2.8738274566565041E-4</v>
      </c>
      <c r="K176" s="269">
        <v>0.131128743283</v>
      </c>
      <c r="L176" s="131"/>
      <c r="M176" s="131"/>
      <c r="N176" s="131"/>
      <c r="R176" s="215"/>
      <c r="S176" s="215"/>
      <c r="T176" s="215"/>
      <c r="U176" s="216" t="s">
        <v>12</v>
      </c>
      <c r="V176" s="216" t="s">
        <v>13</v>
      </c>
      <c r="W176" s="216" t="s">
        <v>14</v>
      </c>
      <c r="X176" s="216" t="s">
        <v>15</v>
      </c>
      <c r="Y176" s="216" t="s">
        <v>16</v>
      </c>
      <c r="Z176" s="216" t="s">
        <v>194</v>
      </c>
      <c r="AA176" s="216" t="s">
        <v>17</v>
      </c>
      <c r="AB176" s="216" t="s">
        <v>18</v>
      </c>
      <c r="AC176" s="216" t="s">
        <v>41</v>
      </c>
      <c r="AD176" s="216" t="s">
        <v>42</v>
      </c>
    </row>
    <row r="177" spans="1:30" ht="10.199999999999999" hidden="1">
      <c r="A177" s="262">
        <f t="shared" si="49"/>
        <v>0.27083333333333326</v>
      </c>
      <c r="B177" s="131"/>
      <c r="C177" s="131"/>
      <c r="D177" s="131"/>
      <c r="E177" s="131"/>
      <c r="F177" s="130" t="s">
        <v>237</v>
      </c>
      <c r="G177" s="269">
        <v>1.3096918203155887E-4</v>
      </c>
      <c r="H177" s="270">
        <v>3.9385945835812202E-5</v>
      </c>
      <c r="I177" s="269">
        <v>2.1193729951743298E-4</v>
      </c>
      <c r="J177" s="269">
        <v>2.8738274566565041E-4</v>
      </c>
      <c r="K177" s="269">
        <v>0.131128743283</v>
      </c>
      <c r="L177" s="131"/>
      <c r="M177" s="131"/>
      <c r="N177" s="131"/>
      <c r="R177" s="215"/>
      <c r="S177" s="215"/>
      <c r="T177" s="216" t="s">
        <v>5</v>
      </c>
      <c r="U177" s="248">
        <f>INT(B26*1440)/60</f>
        <v>0</v>
      </c>
      <c r="V177" s="248">
        <f>INT(C26*1440)/60</f>
        <v>0</v>
      </c>
      <c r="W177" s="216">
        <f>IF(U177&lt;=6,IF(AND(V177&lt;=6, V177&gt;U177),0,IF(AND(V177&lt;12, V177&gt;6),V177-6,IF(V177&gt;=12,6,IF(V177&lt;=U177,6)))))</f>
        <v>6</v>
      </c>
      <c r="X177" s="217" t="b">
        <f>IF(AND(U177&gt;=6,U177&lt;=12),IF(AND(V177&lt;U177,V177&lt;=6),12-U177,IF(AND(V177&lt;U177,V177&gt;6),12-U177+V177-6,IF(V177&gt;=12,12-U177,IF(U177=V177,6,V177-U177)))))</f>
        <v>0</v>
      </c>
      <c r="Y177" s="216" t="b">
        <f>IF(AND(U177&gt;12, U177&lt;=22), IF(AND(V177&gt;12, V177&lt;U177), 6, IF(AND(V177&gt;12, V177&gt;U177), 0, IF(V177&lt;=6, 0,IF(AND(V177&lt;=12, V177&gt;6), V177-6, IF(U177=V177, 6))))))</f>
        <v>0</v>
      </c>
      <c r="Z177" s="216">
        <f>IF(U177=V177,8,IF(AND(U177&gt;=12,V177&gt;=12,U177&lt;=20,V177&lt;=20,V177&gt;U177),(V177-U177),IF(AND(V177&lt;=12,V177&lt;U177,(24-U177&gt;=4),U177&gt;=12),20-U177,IF(AND(V177&lt;=12,V177&gt;U177),0,IF(AND(V177&gt;12,V177&lt;=20,U177&lt;=12,V177&gt;U177),V177-12,IF(AND(V177&gt;20,U177&gt;=20),0,IF(AND(V177&gt;=20,U177&lt;=12),8,"Stop")))))))</f>
        <v>8</v>
      </c>
      <c r="AA177" s="216">
        <f>IF(Z177&lt;&gt;"Stop",Z177,IF(AND(V177&gt;=20,U177&gt;=12,V177&gt;U177),20-U177,IF(AND(U177&gt;12,U177&gt;V177,U177&lt;=20,V177&gt;=12),(20-U177)+(V177-12),IF(AND(V177&lt;U177,V177&lt;=20,V177&gt;=12,U177&gt;=20),V177-12,IF(AND(U177&lt;12,U177&gt;V177),8,0)))))</f>
        <v>8</v>
      </c>
      <c r="AB177" s="216" t="b">
        <f>IF(AND(U177&gt;6,U177&lt;=12),IF(AND(V177&lt;12,V177&lt;U177),10,IF(AND(V177&lt;12,V177&gt;U177),0,IF(AND(V177&gt;12,V177&lt;=22),V177-12,IF(V177&gt;22,10, IF(U177=V177, 10))))))</f>
        <v>0</v>
      </c>
      <c r="AC177" s="216" t="b">
        <f>IF(AND(U177&gt;12,U177&lt;=20),IF(V177&lt;=20,20-U177,IF(AND(V177&gt;12,V177&lt;U177),20-U177+V177-12,IF(AND(V177&gt;=12,V177&lt;=20,V177&gt;U177),V177-U177,IF(V177&gt;20,20-U177,IF(U177=V177,10))))))</f>
        <v>0</v>
      </c>
      <c r="AD177" s="216" t="b">
        <f>IF(U177&gt;20, IF(V177&lt;=12, 0, IF(AND(V177&gt;12, V177&lt;=20), V177-12, IF(AND(V177&gt;20, V177&lt;U177), 10,  IF(AND(V177&gt;20, V177&gt;U177), 0, IF(U177=V177, 10))))))</f>
        <v>0</v>
      </c>
    </row>
    <row r="178" spans="1:30" ht="13.2" hidden="1">
      <c r="A178" s="262">
        <f t="shared" si="49"/>
        <v>0.28124999999999994</v>
      </c>
      <c r="B178" s="131"/>
      <c r="C178" s="131"/>
      <c r="D178" s="131"/>
      <c r="E178" s="131"/>
      <c r="L178" s="131"/>
      <c r="M178" s="131"/>
      <c r="N178" s="131"/>
      <c r="R178" s="221"/>
      <c r="S178" s="221"/>
      <c r="T178" s="216"/>
      <c r="U178" s="216"/>
      <c r="V178" s="216"/>
      <c r="W178" s="216"/>
      <c r="X178" s="217"/>
      <c r="Y178" s="216"/>
      <c r="Z178" s="216"/>
      <c r="AA178" s="216"/>
      <c r="AB178" s="216"/>
      <c r="AC178" s="216"/>
      <c r="AD178" s="216"/>
    </row>
    <row r="179" spans="1:30" ht="13.2" hidden="1">
      <c r="A179" s="262">
        <f t="shared" si="49"/>
        <v>0.29166666666666663</v>
      </c>
      <c r="B179" s="131"/>
      <c r="C179" s="131"/>
      <c r="D179" s="131"/>
      <c r="E179" s="131"/>
      <c r="L179" s="131"/>
      <c r="M179" s="131"/>
      <c r="N179" s="131"/>
      <c r="R179" s="215"/>
      <c r="S179" s="215"/>
      <c r="T179" s="216" t="s">
        <v>6</v>
      </c>
      <c r="U179" s="248">
        <f t="shared" ref="U179:V182" si="51">INT(B27*1440)/60</f>
        <v>0</v>
      </c>
      <c r="V179" s="248">
        <f t="shared" si="51"/>
        <v>0</v>
      </c>
      <c r="W179" s="216">
        <f>IF(U179&lt;=6,IF(AND(V179&lt;=6, V179&gt;U179),0,IF(AND(V179&lt;12, V179&gt;6),V179-6,IF(V179&gt;=12,6,IF(V179&lt;=U179,6)))))</f>
        <v>6</v>
      </c>
      <c r="X179" s="216" t="b">
        <f>IF(AND(U179&gt;6, U179&lt;=12), IF(AND(V179&lt;U179, V179&lt;=6), 12-U179, IF(AND(V179&lt;U179, V179&gt;6), 12-U179+V179-6, IF(V179&gt;=12, 12-U179, IF(U179=V179, 6, V179-U179)))))</f>
        <v>0</v>
      </c>
      <c r="Y179" s="216" t="b">
        <f>IF(AND(U179&gt;12, U179&lt;=22), IF(AND(V179&gt;12, V179&lt;U179), 6, IF(AND(V179&gt;12, V179&gt;U179), 0, IF(V179&lt;=6, 0,IF(AND(V179&lt;=12, V179&gt;6), V179-6, IF(U179=V179, 6))))))</f>
        <v>0</v>
      </c>
      <c r="Z179" s="216">
        <f>IF(U179=V179,8,IF(AND(U179&gt;=12,V179&gt;=12,U179&lt;=20,V179&lt;=20,V179&gt;U179),(V179-U179),IF(AND(V179&lt;=12,V179&lt;U179,(24-U179&gt;=4),U179&gt;=12),20-U179,IF(AND(V179&lt;=12,V179&gt;U179),0,IF(AND(V179&gt;12,V179&lt;=20,U179&lt;=12,V179&gt;U179),V179-12,IF(AND(V179&gt;20,U179&gt;=20),0,IF(AND(V179&gt;=20,U179&lt;=12),8,"Stop")))))))</f>
        <v>8</v>
      </c>
      <c r="AA179" s="216">
        <f>IF(Z179&lt;&gt;"Stop",Z179,IF(AND(V179&gt;=20,U179&gt;=12,V179&gt;U179),20-U179,IF(AND(U179&gt;12,U179&gt;V179,U179&lt;=20,V179&gt;=12),(20-U179)+(V179-12),IF(AND(V179&lt;U179,V179&lt;=20,V179&gt;=12,U179&gt;=20),V179-12,IF(AND(U179&lt;12,U179&gt;V179),8,0)))))</f>
        <v>8</v>
      </c>
      <c r="AB179" s="216" t="b">
        <f>IF(AND(U179&gt;6,U179&lt;=12),IF(AND(V179&lt;12,V179&lt;U179),10,IF(AND(V179&lt;12,V179&gt;U179),0,IF(AND(V179&gt;12,V179&lt;=22),V179-12,IF(V179&gt;22,10, IF(U179=V179, 10))))))</f>
        <v>0</v>
      </c>
      <c r="AC179" s="216" t="b">
        <f>IF(AND(U179&gt;12, U179&lt;=20), IF(V179&lt;=20, 20-U179, IF(AND(V179&gt;12, V179&lt;U179), 20-U179+V179-12, IF(AND(V179&gt;12, V179&lt;=20, V179&gt;U179), V179-U179, IF(V179&gt;20, 20-U179,IF(U179=V179, 10))))))</f>
        <v>0</v>
      </c>
      <c r="AD179" s="216" t="b">
        <f>IF(U179&gt;20, IF(V179&lt;=12, 0, IF(AND(V179&gt;12, V179&lt;=20), V179-12, IF(AND(V179&gt;20, V179&lt;U179), 10,  IF(AND(V179&gt;20, V179&gt;U179), 0, IF(U179=V179, 10))))))</f>
        <v>0</v>
      </c>
    </row>
    <row r="180" spans="1:30" ht="10.199999999999999" hidden="1">
      <c r="A180" s="262">
        <f t="shared" si="49"/>
        <v>0.30208333333333331</v>
      </c>
      <c r="B180" s="131"/>
      <c r="C180" s="131"/>
      <c r="D180" s="131"/>
      <c r="E180" s="131"/>
      <c r="F180" s="131"/>
      <c r="G180" s="131"/>
      <c r="H180" s="131"/>
      <c r="I180" s="131"/>
      <c r="J180" s="131"/>
      <c r="K180" s="131"/>
      <c r="L180" s="131"/>
      <c r="M180" s="131"/>
      <c r="N180" s="131"/>
      <c r="R180" s="221"/>
      <c r="S180" s="221"/>
      <c r="T180" s="216" t="s">
        <v>7</v>
      </c>
      <c r="U180" s="248">
        <f t="shared" si="51"/>
        <v>0</v>
      </c>
      <c r="V180" s="248">
        <f t="shared" si="51"/>
        <v>0</v>
      </c>
      <c r="W180" s="216">
        <f>IF(U180&lt;=6,IF(AND(V180&lt;=6, V180&gt;U180),0,IF(AND(V180&lt;12, V180&gt;6),V180-6,IF(V180&gt;=12,6,IF(V180&lt;=U180,6)))))</f>
        <v>6</v>
      </c>
      <c r="X180" s="216" t="b">
        <f>IF(AND(U180&gt;6, U180&lt;=12), IF(AND(V180&lt;U180, V180&lt;=6), 12-U180, IF(AND(V180&lt;U180, V180&gt;6), 12-U180+V180-6, IF(V180&gt;=12, 12-U180, IF(U180=V180, 6, V180-U180)))))</f>
        <v>0</v>
      </c>
      <c r="Y180" s="216" t="b">
        <f>IF(AND(U180&gt;12, U180&lt;=22), IF(AND(V180&gt;12, V180&lt;U180), 6, IF(AND(V180&gt;12, V180&gt;U180), 0, IF(V180&lt;=6, 0,IF(AND(V180&lt;=12, V180&gt;6), V180-6, IF(U180=V180, 6))))))</f>
        <v>0</v>
      </c>
      <c r="Z180" s="216">
        <f>IF(U180=V180,8,IF(AND(U180&gt;=12,V180&gt;=12,U180&lt;=20,V180&lt;=20,V180&gt;U180),(V180-U180),IF(AND(V180&lt;=12,V180&lt;U180,(24-U180&gt;=4),U180&gt;=12),20-U180,IF(AND(V180&lt;=12,V180&gt;U180),0,IF(AND(V180&gt;12,V180&lt;=20,U180&lt;=12,V180&gt;U180),V180-12,IF(AND(V180&gt;20,U180&gt;=20),0,IF(AND(V180&gt;=20,U180&lt;=12),8,"Stop")))))))</f>
        <v>8</v>
      </c>
      <c r="AA180" s="216">
        <f>IF(Z180&lt;&gt;"Stop",Z180,IF(AND(V180&gt;=20,U180&gt;=12,V180&gt;U180),20-U180,IF(AND(U180&gt;12,U180&gt;V180,U180&lt;=20,V180&gt;=12),(20-U180)+(V180-12),IF(AND(V180&lt;U180,V180&lt;=20,V180&gt;=12,U180&gt;=20),V180-12,IF(AND(U180&lt;12,U180&gt;V180),8,0)))))</f>
        <v>8</v>
      </c>
      <c r="AB180" s="216" t="b">
        <f>IF(AND(U180&gt;6,U180&lt;=12),IF(AND(V180&lt;12,V180&lt;U180),10,IF(AND(V180&lt;12,V180&gt;U180),0,IF(AND(V180&gt;12,V180&lt;=22),V180-12,IF(V180&gt;22,10, IF(U180=V180, 10))))))</f>
        <v>0</v>
      </c>
      <c r="AC180" s="216" t="b">
        <f>IF(AND(U180&gt;12, U180&lt;=20), IF(V180&lt;=20, 20-U180, IF(AND(V180&gt;12, V180&lt;U180), 20-U180+V180-12, IF(AND(V180&gt;12, V180&lt;=20, V180&gt;U180), V180-U180, IF(V180&gt;20, 20-U180,IF(U180=V180, 10))))))</f>
        <v>0</v>
      </c>
      <c r="AD180" s="216" t="b">
        <f>IF(U180&gt;20, IF(V180&lt;=12, 0, IF(AND(V180&gt;12, V180&lt;=20), V180-12, IF(AND(V180&gt;20, V180&lt;U180), 10,  IF(AND(V180&gt;20, V180&gt;U180), 0, IF(U180=V180, 10))))))</f>
        <v>0</v>
      </c>
    </row>
    <row r="181" spans="1:30" ht="10.199999999999999" hidden="1">
      <c r="A181" s="262">
        <f t="shared" si="49"/>
        <v>0.3125</v>
      </c>
      <c r="B181" s="131"/>
      <c r="C181" s="131"/>
      <c r="D181" s="131"/>
      <c r="E181" s="131"/>
      <c r="F181" s="131"/>
      <c r="G181" s="131"/>
      <c r="H181" s="131"/>
      <c r="I181" s="131"/>
      <c r="J181" s="131"/>
      <c r="K181" s="131"/>
      <c r="L181" s="131"/>
      <c r="M181" s="131"/>
      <c r="N181" s="131"/>
      <c r="R181" s="223"/>
      <c r="S181" s="223"/>
      <c r="T181" s="223" t="s">
        <v>115</v>
      </c>
      <c r="U181" s="249">
        <f t="shared" si="51"/>
        <v>0</v>
      </c>
      <c r="V181" s="249">
        <f t="shared" si="51"/>
        <v>0</v>
      </c>
      <c r="W181" s="223">
        <f>IF(U181&lt;=6,IF(AND(V181&lt;=6, V181&gt;U181),0,IF(AND(V181&lt;12, V181&gt;6),V181-6,IF(V181&gt;=12,6,IF(V181&lt;=U181,6)))))</f>
        <v>6</v>
      </c>
      <c r="X181" s="216" t="b">
        <f>IF(AND(U181&gt;6, U181&lt;=12), IF(AND(V181&lt;U181, V181&lt;=6), 12-U181, IF(AND(V181&lt;U181, V181&gt;6), 12-U181+V181-6, IF(V181&gt;=12, 12-U181, IF(U181=V181, 6, V181-U181)))))</f>
        <v>0</v>
      </c>
      <c r="Y181" s="216" t="b">
        <f>IF(AND(U181&gt;12, U181&lt;=22), IF(AND(V181&gt;12, V181&lt;U181), 6, IF(AND(V181&gt;12, V181&gt;U181), 0, IF(V181&lt;=6, 0,IF(AND(V181&lt;=12, V181&gt;6), V181-6, IF(U181=V181, 6))))))</f>
        <v>0</v>
      </c>
      <c r="Z181" s="216">
        <f>IF(U181=V181,8,IF(AND(U181&gt;=12,V181&gt;=12,U181&lt;=20,V181&lt;=20,V181&gt;U181),(V181-U181),IF(AND(V181&lt;=12,V181&lt;U181,(24-U181&gt;=4),U181&gt;=12),20-U181,IF(AND(V181&lt;=12,V181&gt;U181),0,IF(AND(V181&gt;12,V181&lt;=20,U181&lt;=12,V181&gt;U181),V181-12,IF(AND(V181&gt;20,U181&gt;=20),0,IF(AND(V181&gt;=20,U181&lt;=12),8,"Stop")))))))</f>
        <v>8</v>
      </c>
      <c r="AA181" s="216">
        <f>IF(Z181&lt;&gt;"Stop",Z181,IF(AND(V181&gt;=20,U181&gt;=12,V181&gt;U181),20-U181,IF(AND(U181&gt;12,U181&gt;V181,U181&lt;=20,V181&gt;=12),(20-U181)+(V181-12),IF(AND(V181&lt;U181,V181&lt;=20,V181&gt;=12,U181&gt;=20),V181-12,IF(AND(U181&lt;12,U181&gt;V181),8,0)))))</f>
        <v>8</v>
      </c>
      <c r="AB181" s="216" t="b">
        <f>IF(AND(U181&gt;6,U181&lt;=12),IF(AND(V181&lt;12,V181&lt;U181),10,IF(AND(V181&lt;12,V181&gt;U181),0,IF(AND(V181&gt;12,V181&lt;=22),V181-12,IF(V181&gt;22,10, IF(U181=V181, 10))))))</f>
        <v>0</v>
      </c>
      <c r="AC181" s="216" t="b">
        <f>IF(AND(U181&gt;12, U181&lt;=20), IF(V181&lt;=20, 20-U181, IF(AND(V181&gt;12, V181&lt;U181), 20-U181+V181-12, IF(AND(V181&gt;12, V181&lt;=20, V181&gt;U181), V181-U181, IF(V181&gt;20, 20-U181,IF(U181=V181, 10))))))</f>
        <v>0</v>
      </c>
      <c r="AD181" s="216" t="b">
        <f>IF(U181&gt;20, IF(V181&lt;=12, 0, IF(AND(V181&gt;12, V181&lt;=20), V181-12, IF(AND(V181&gt;20, V181&lt;U181), 10,  IF(AND(V181&gt;20, V181&gt;U181), 0, IF(U181=V181, 10))))))</f>
        <v>0</v>
      </c>
    </row>
    <row r="182" spans="1:30" ht="10.199999999999999" hidden="1">
      <c r="A182" s="262">
        <f t="shared" si="49"/>
        <v>0.32291666666666669</v>
      </c>
      <c r="B182" s="131"/>
      <c r="C182" s="131"/>
      <c r="D182" s="131" t="s">
        <v>204</v>
      </c>
      <c r="E182" s="131"/>
      <c r="F182" s="271">
        <v>0.131128743283</v>
      </c>
      <c r="G182" s="131" t="s">
        <v>209</v>
      </c>
      <c r="H182" s="131"/>
      <c r="I182" s="131"/>
      <c r="J182" s="131"/>
      <c r="K182" s="131"/>
      <c r="L182" s="131"/>
      <c r="M182" s="131"/>
      <c r="N182" s="131"/>
      <c r="R182" s="223"/>
      <c r="S182" s="223"/>
      <c r="T182" s="223" t="s">
        <v>9</v>
      </c>
      <c r="U182" s="249">
        <f t="shared" si="51"/>
        <v>0</v>
      </c>
      <c r="V182" s="249">
        <f t="shared" si="51"/>
        <v>0</v>
      </c>
      <c r="W182" s="223">
        <f>IF(U182&lt;=6,IF(AND(V182&lt;=6, V182&gt;U182),0,IF(AND(V182&lt;12, V182&gt;6),V182-6,IF(V182&gt;=12,6,IF(V182&lt;=U182,6)))))</f>
        <v>6</v>
      </c>
      <c r="X182" s="216" t="b">
        <f>IF(AND(U182&gt;6, U182&lt;=12), IF(AND(V182&lt;U182, V182&lt;=6), 12-U182, IF(AND(V182&lt;U182, V182&gt;6), 12-U182+V182-6, IF(V182&gt;=12, 12-U182, IF(U182=V182, 6, V182-U182)))))</f>
        <v>0</v>
      </c>
      <c r="Y182" s="216" t="b">
        <f>IF(AND(U182&gt;12, U182&lt;=22), IF(AND(V182&gt;12, V182&lt;U182), 6, IF(AND(V182&gt;12, V182&gt;U182), 0, IF(V182&lt;=6, 0,IF(AND(V182&lt;=12, V182&gt;6), V182-6, IF(U182=V182, 6))))))</f>
        <v>0</v>
      </c>
      <c r="Z182" s="216">
        <f>IF(U182=V182,8,IF(AND(U182&gt;=12,V182&gt;=12,U182&lt;=20,V182&lt;=20,V182&gt;U182),(V182-U182),IF(AND(V182&lt;=12,V182&lt;U182,(24-U182&gt;=4),U182&gt;=12),20-U182,IF(AND(V182&lt;=12,V182&gt;U182),0,IF(AND(V182&gt;12,V182&lt;=20,U182&lt;=12,V182&gt;U182),V182-12,IF(AND(V182&gt;20,U182&gt;=20),0,IF(AND(V182&gt;=20,U182&lt;=12),8,"Stop")))))))</f>
        <v>8</v>
      </c>
      <c r="AA182" s="216">
        <f>IF(Z182&lt;&gt;"Stop",Z182,IF(AND(V182&gt;=20,U182&gt;=12,V182&gt;U182),20-U182,IF(AND(U182&gt;12,U182&gt;V182,U182&lt;=20,V182&gt;=12),(20-U182)+(V182-12),IF(AND(V182&lt;U182,V182&lt;=20,V182&gt;=12,U182&gt;=20),V182-12,IF(AND(U182&lt;12,U182&gt;V182),8,0)))))</f>
        <v>8</v>
      </c>
      <c r="AB182" s="216" t="b">
        <f>IF(AND(U182&gt;6,U182&lt;=12),IF(AND(V182&lt;12,V182&lt;U182),10,IF(AND(V182&lt;12,V182&gt;U182),0,IF(AND(V182&gt;12,V182&lt;=22),V182-12,IF(V182&gt;22,10, IF(U182=V182, 10))))))</f>
        <v>0</v>
      </c>
      <c r="AC182" s="216" t="b">
        <f>IF(AND(U182&gt;12, U182&lt;=20), IF(V182&lt;=20, 20-U182, IF(AND(V182&gt;12, V182&lt;U182), 20-U182+V182-12, IF(AND(V182&gt;12, V182&lt;=20, V182&gt;U182), V182-U182, IF(V182&gt;20, 20-U182,IF(U182=V182, 10))))))</f>
        <v>0</v>
      </c>
      <c r="AD182" s="216" t="b">
        <f>IF(U182&gt;20, IF(V182&lt;=12, 0, IF(AND(V182&gt;12, V182&lt;=20), V182-12, IF(AND(V182&gt;20, V182&lt;U182), 10,  IF(AND(V182&gt;20, V182&gt;U182), 0, IF(U182=V182, 10))))))</f>
        <v>0</v>
      </c>
    </row>
    <row r="183" spans="1:30" ht="10.199999999999999" hidden="1">
      <c r="A183" s="262">
        <f t="shared" si="49"/>
        <v>0.33333333333333337</v>
      </c>
      <c r="B183" s="131"/>
      <c r="C183" s="131"/>
      <c r="D183" s="131" t="s">
        <v>205</v>
      </c>
      <c r="E183" s="131"/>
      <c r="F183" s="271">
        <v>0.131128743283</v>
      </c>
      <c r="G183" s="131" t="s">
        <v>210</v>
      </c>
      <c r="H183" s="131"/>
      <c r="I183" s="131"/>
      <c r="J183" s="131"/>
      <c r="K183" s="131"/>
      <c r="L183" s="131"/>
      <c r="M183" s="131"/>
      <c r="N183" s="131"/>
      <c r="R183" s="223"/>
      <c r="S183" s="223"/>
      <c r="T183" s="223"/>
      <c r="U183" s="223"/>
      <c r="V183" s="223"/>
      <c r="W183" s="223"/>
      <c r="X183" s="216"/>
      <c r="Y183" s="216"/>
      <c r="Z183" s="216"/>
      <c r="AA183" s="216"/>
      <c r="AB183" s="216"/>
      <c r="AC183" s="216"/>
      <c r="AD183" s="216"/>
    </row>
    <row r="184" spans="1:30" ht="10.199999999999999" hidden="1">
      <c r="A184" s="262">
        <f t="shared" ref="A184:A216" si="52">A183+((15/60)/24)</f>
        <v>0.34375000000000006</v>
      </c>
      <c r="B184" s="131"/>
      <c r="C184" s="131"/>
      <c r="D184" s="131" t="s">
        <v>111</v>
      </c>
      <c r="E184" s="131"/>
      <c r="F184" s="271">
        <v>0.131128743283</v>
      </c>
      <c r="G184" s="131" t="s">
        <v>211</v>
      </c>
      <c r="H184" s="131"/>
      <c r="I184" s="131"/>
      <c r="J184" s="131"/>
      <c r="K184" s="131"/>
      <c r="L184" s="131"/>
      <c r="M184" s="131"/>
      <c r="N184" s="131"/>
      <c r="R184" s="215"/>
      <c r="S184" s="215"/>
      <c r="T184" s="216" t="s">
        <v>10</v>
      </c>
      <c r="U184" s="248">
        <f>INT(B31*1440)/60</f>
        <v>0</v>
      </c>
      <c r="V184" s="248">
        <f>INT(C31*1440)/60</f>
        <v>0</v>
      </c>
      <c r="W184" s="216">
        <f>IF(U184&lt;=6,IF(AND(V184&lt;=6, V184&gt;U184),0,IF(AND(V184&lt;12, V184&gt;6),V184-6,IF(V184&gt;=12,6,IF(V184&lt;=U184,6)))))</f>
        <v>6</v>
      </c>
      <c r="X184" s="216" t="b">
        <f>IF(AND(U184&gt;6, U184&lt;=12), IF(AND(V184&lt;U184, V184&lt;=6), 12-U184, IF(AND(V184&lt;U184, V184&gt;6), 12-U184+V184-6, IF(V184&gt;=12, 12-U184, IF(U184=V184, 6, V184-U184)))))</f>
        <v>0</v>
      </c>
      <c r="Y184" s="216" t="b">
        <f>IF(AND(U184&gt;12, U184&lt;=22), IF(AND(V184&gt;12, V184&lt;U184), 6, IF(AND(V184&gt;12, V184&gt;U184), 0, IF(V184&lt;=6, 0,IF(AND(V184&lt;=12, V184&gt;6), V184-6, IF(U184=V184, 6))))))</f>
        <v>0</v>
      </c>
      <c r="Z184" s="216" t="b">
        <f>IF(AND(U184&gt;22, U184&lt;=24), IF(V184&lt;=6, 0, IF(AND(V184&gt;6, V184&lt;=12), V184-6, IF(AND(V184&gt;12, V184&lt;U184), 6, IF(AND(V184&gt;12, V184&gt;U184), 0, IF(U184=V184, 6))))))</f>
        <v>0</v>
      </c>
      <c r="AA184" s="216"/>
      <c r="AB184" s="216"/>
      <c r="AC184" s="216" t="b">
        <f>IF(AND(U184&gt;12, U184&lt;=20), IF(V184&lt;=20, 20-U184, IF(AND(V184&gt;12, V184&lt;U184), 20-U184+V184-12, IF(AND(V184&gt;12, V184&lt;=20, V184&gt;U184), V184-U184, IF(V184&gt;20, 20-U184,IF(U184=V184, 10))))))</f>
        <v>0</v>
      </c>
      <c r="AD184" s="216" t="b">
        <f>IF(U184&gt;20, IF(V184&lt;=12, 0, IF(AND(V184&gt;12, V184&lt;=20), V184-12, IF(AND(V184&gt;20, V184&lt;U184), 10,  IF(AND(V184&gt;20, V184&gt;U184), 0, IF(U184=V184, 10))))))</f>
        <v>0</v>
      </c>
    </row>
    <row r="185" spans="1:30" ht="12.75" hidden="1" customHeight="1">
      <c r="A185" s="262">
        <f t="shared" si="52"/>
        <v>0.35416666666666674</v>
      </c>
      <c r="B185" s="131"/>
      <c r="C185" s="131"/>
      <c r="D185" s="131" t="s">
        <v>206</v>
      </c>
      <c r="E185" s="131"/>
      <c r="F185" s="271">
        <v>0.131128743283</v>
      </c>
      <c r="G185" s="131" t="s">
        <v>212</v>
      </c>
      <c r="H185" s="131"/>
      <c r="I185" s="131"/>
      <c r="J185" s="131"/>
      <c r="K185" s="131"/>
      <c r="L185" s="131"/>
      <c r="M185" s="131"/>
      <c r="N185" s="131"/>
      <c r="R185" s="215"/>
      <c r="S185" s="215"/>
      <c r="T185" s="216" t="s">
        <v>11</v>
      </c>
      <c r="U185" s="248">
        <f>INT(B32*1440)/60</f>
        <v>0</v>
      </c>
      <c r="V185" s="248">
        <f>INT(C32*1440)/60</f>
        <v>0</v>
      </c>
      <c r="W185" s="216">
        <f>IF(U185&lt;=6,IF(AND(V185&lt;=6, V185&gt;U185),0,IF(AND(V185&lt;12, V185&gt;6),V185-6,IF(V185&gt;=12,6,IF(V185&lt;=U185,6)))))</f>
        <v>6</v>
      </c>
      <c r="X185" s="216" t="b">
        <f>IF(AND(U185&gt;6, U185&lt;=12), IF(AND(V185&lt;U185, V185&lt;=6), 12-U185, IF(AND(V185&lt;U185, V185&gt;6), 12-U185+V185-6, IF(V185&gt;=12, 12-U185, IF(U185=V185, 6, V185-U185)))))</f>
        <v>0</v>
      </c>
      <c r="Y185" s="216" t="b">
        <f>IF(AND(U185&gt;12, U185&lt;=22), IF(AND(V185&gt;12, V185&lt;U185), 6, IF(AND(V185&gt;12, V185&gt;U185), 0, IF(V185&lt;=6, 0,IF(AND(V185&lt;=12, V185&gt;6), V185-6, IF(U185=V185, 6))))))</f>
        <v>0</v>
      </c>
      <c r="Z185" s="216" t="b">
        <f>IF(AND(U185&gt;22, U185&lt;=24), IF(V185&lt;=6, 0, IF(AND(V185&gt;6, V185&lt;=12), V185-6, IF(AND(V185&gt;12, V185&lt;U185), 6, IF(AND(V185&gt;12, V185&gt;U185), 0, IF(U185=V185, 6))))))</f>
        <v>0</v>
      </c>
      <c r="AA185" s="216"/>
      <c r="AB185" s="216"/>
      <c r="AC185" s="216" t="b">
        <f>IF(AND(U185&gt;12, U185&lt;=20), IF(V185&lt;=20, 20-U185, IF(AND(V185&gt;12, V185&lt;U185), 20-U185+V185-12, IF(AND(V185&gt;12, V185&lt;=20, V185&gt;U185), V185-U185, IF(V185&gt;20, 20-U185,IF(U185=V185, 10))))))</f>
        <v>0</v>
      </c>
      <c r="AD185" s="216" t="b">
        <f>IF(U185&gt;20, IF(V185&lt;=12, 0, IF(AND(V185&gt;12, V185&lt;=20), V185-12, IF(AND(V185&gt;20, V185&lt;U185), 10,  IF(AND(V185&gt;20, V185&gt;U185), 0, IF(U185=V185, 10))))))</f>
        <v>0</v>
      </c>
    </row>
    <row r="186" spans="1:30" ht="12.75" hidden="1" customHeight="1">
      <c r="A186" s="262">
        <f t="shared" si="52"/>
        <v>0.36458333333333343</v>
      </c>
      <c r="B186" s="131"/>
      <c r="C186" s="131"/>
      <c r="D186" s="131" t="s">
        <v>207</v>
      </c>
      <c r="E186" s="131"/>
      <c r="F186" s="271">
        <v>0.131128743283</v>
      </c>
      <c r="G186" s="131" t="s">
        <v>213</v>
      </c>
      <c r="H186" s="131"/>
      <c r="I186" s="131"/>
      <c r="J186" s="131"/>
      <c r="K186" s="131"/>
      <c r="L186" s="131"/>
      <c r="M186" s="131"/>
      <c r="N186" s="131"/>
      <c r="R186" s="216" t="s">
        <v>19</v>
      </c>
      <c r="S186" s="216" t="s">
        <v>20</v>
      </c>
      <c r="T186" s="215"/>
      <c r="U186" s="215"/>
      <c r="V186" s="215"/>
      <c r="W186" s="215"/>
      <c r="X186" s="215"/>
      <c r="Y186" s="226" t="s">
        <v>43</v>
      </c>
      <c r="Z186" s="226"/>
      <c r="AA186" s="227">
        <f>SUM(AA177:AA185)</f>
        <v>40</v>
      </c>
      <c r="AB186" s="227">
        <f>SUM(AB177:AB185)</f>
        <v>0</v>
      </c>
      <c r="AC186" s="227">
        <f>SUM(AC177:AC185)</f>
        <v>0</v>
      </c>
      <c r="AD186" s="215"/>
    </row>
    <row r="187" spans="1:30" ht="12.75" hidden="1" customHeight="1">
      <c r="A187" s="262">
        <f t="shared" si="52"/>
        <v>0.37500000000000011</v>
      </c>
      <c r="B187" s="131"/>
      <c r="C187" s="131"/>
      <c r="D187" s="131" t="s">
        <v>208</v>
      </c>
      <c r="E187" s="131"/>
      <c r="F187" s="271">
        <v>0.131128743283</v>
      </c>
      <c r="G187" s="131" t="s">
        <v>214</v>
      </c>
      <c r="H187" s="131"/>
      <c r="I187" s="131"/>
      <c r="J187" s="131"/>
      <c r="K187" s="131"/>
      <c r="L187" s="131"/>
      <c r="M187" s="131"/>
      <c r="N187" s="131"/>
      <c r="R187" s="216">
        <f>IF(OR($C26="",$U177=""),0,AA177)</f>
        <v>0</v>
      </c>
      <c r="S187" s="246">
        <f>D26-R187</f>
        <v>0</v>
      </c>
      <c r="T187" s="228"/>
      <c r="U187" s="228"/>
      <c r="V187" s="228"/>
      <c r="W187" s="228"/>
      <c r="X187" s="228"/>
      <c r="Y187" s="215"/>
      <c r="Z187" s="215"/>
      <c r="AA187" s="215"/>
      <c r="AB187" s="215"/>
      <c r="AC187" s="215"/>
      <c r="AD187" s="215"/>
    </row>
    <row r="188" spans="1:30" ht="12.75" hidden="1" customHeight="1">
      <c r="A188" s="262">
        <f t="shared" si="52"/>
        <v>0.3854166666666668</v>
      </c>
      <c r="B188" s="131"/>
      <c r="C188" s="131"/>
      <c r="E188" s="131"/>
      <c r="J188" s="131"/>
      <c r="K188" s="131"/>
      <c r="L188" s="131"/>
      <c r="M188" s="131"/>
      <c r="N188" s="131"/>
      <c r="R188" s="216">
        <f t="shared" ref="R188:R193" si="53">IF(OR($C27="",$U179=""),0,AA179)</f>
        <v>0</v>
      </c>
      <c r="S188" s="246">
        <f>D27-R188</f>
        <v>0</v>
      </c>
      <c r="T188" s="229"/>
      <c r="U188" s="229"/>
      <c r="V188" s="229"/>
      <c r="W188" s="229"/>
      <c r="X188" s="229"/>
      <c r="Y188" s="215"/>
      <c r="Z188" s="215"/>
      <c r="AA188" s="215"/>
      <c r="AB188" s="215"/>
      <c r="AC188" s="215"/>
      <c r="AD188" s="215"/>
    </row>
    <row r="189" spans="1:30" ht="12.75" hidden="1" customHeight="1">
      <c r="A189" s="262">
        <f t="shared" si="52"/>
        <v>0.39583333333333348</v>
      </c>
      <c r="B189" s="131"/>
      <c r="C189" s="131"/>
      <c r="D189" s="131"/>
      <c r="E189" s="131"/>
      <c r="F189" s="131"/>
      <c r="G189" s="131"/>
      <c r="H189" s="131"/>
      <c r="I189" s="131"/>
      <c r="J189" s="131"/>
      <c r="K189" s="131"/>
      <c r="L189" s="131"/>
      <c r="M189" s="131"/>
      <c r="N189" s="131"/>
      <c r="R189" s="216">
        <f t="shared" si="53"/>
        <v>0</v>
      </c>
      <c r="S189" s="246">
        <f>D28-R189</f>
        <v>0</v>
      </c>
      <c r="T189" s="229"/>
      <c r="U189" s="229"/>
      <c r="V189" s="229"/>
      <c r="W189" s="229"/>
      <c r="X189" s="229"/>
      <c r="Y189" s="215"/>
      <c r="Z189" s="215"/>
      <c r="AA189" s="227"/>
      <c r="AB189" s="215"/>
      <c r="AC189" s="215"/>
      <c r="AD189" s="215"/>
    </row>
    <row r="190" spans="1:30" ht="12.75" hidden="1" customHeight="1">
      <c r="A190" s="262">
        <f t="shared" si="52"/>
        <v>0.40625000000000017</v>
      </c>
      <c r="B190" s="131"/>
      <c r="C190" s="131"/>
      <c r="D190" s="131"/>
      <c r="E190" s="131"/>
      <c r="F190" s="271"/>
      <c r="G190" s="131"/>
      <c r="H190" s="131"/>
      <c r="I190" s="131"/>
      <c r="J190" s="131"/>
      <c r="K190" s="131"/>
      <c r="L190" s="131"/>
      <c r="M190" s="131"/>
      <c r="N190" s="131"/>
      <c r="R190" s="216">
        <f t="shared" si="53"/>
        <v>0</v>
      </c>
      <c r="S190" s="246">
        <f>D29-R190</f>
        <v>0</v>
      </c>
      <c r="T190" s="229"/>
      <c r="U190" s="229"/>
      <c r="V190" s="229"/>
      <c r="W190" s="229"/>
      <c r="X190" s="229"/>
      <c r="Y190" s="215"/>
      <c r="Z190" s="215"/>
      <c r="AA190" s="215"/>
      <c r="AB190" s="215"/>
      <c r="AC190" s="215"/>
      <c r="AD190" s="215"/>
    </row>
    <row r="191" spans="1:30" ht="12.75" hidden="1" customHeight="1">
      <c r="A191" s="262">
        <f t="shared" si="52"/>
        <v>0.41666666666666685</v>
      </c>
      <c r="B191" s="131"/>
      <c r="C191" s="131" t="s">
        <v>215</v>
      </c>
      <c r="D191" s="272" t="s">
        <v>216</v>
      </c>
      <c r="E191" s="272"/>
      <c r="F191" s="131" t="s">
        <v>217</v>
      </c>
      <c r="G191" s="131"/>
      <c r="H191" s="131"/>
      <c r="I191" s="131"/>
      <c r="J191" s="131"/>
      <c r="K191" s="131"/>
      <c r="L191" s="131"/>
      <c r="M191" s="131"/>
      <c r="N191" s="131"/>
      <c r="R191" s="216">
        <f t="shared" si="53"/>
        <v>0</v>
      </c>
      <c r="S191" s="246">
        <f>D30-R191</f>
        <v>0</v>
      </c>
      <c r="T191" s="230"/>
      <c r="U191" s="230"/>
      <c r="V191" s="230"/>
      <c r="W191" s="230"/>
      <c r="X191" s="230"/>
      <c r="Y191" s="231"/>
      <c r="Z191" s="231"/>
      <c r="AA191" s="231"/>
      <c r="AB191" s="231"/>
      <c r="AC191" s="231"/>
      <c r="AD191" s="231"/>
    </row>
    <row r="192" spans="1:30" ht="12.75" hidden="1" customHeight="1">
      <c r="A192" s="262">
        <f t="shared" si="52"/>
        <v>0.42708333333333354</v>
      </c>
      <c r="B192" s="131"/>
      <c r="C192" s="273" t="s">
        <v>59</v>
      </c>
      <c r="D192" s="273" t="s">
        <v>204</v>
      </c>
      <c r="E192" s="273"/>
      <c r="F192" s="271">
        <f>F182</f>
        <v>0.131128743283</v>
      </c>
      <c r="G192" s="272"/>
      <c r="H192" s="273"/>
      <c r="I192" s="131"/>
      <c r="J192" s="131"/>
      <c r="K192" s="131"/>
      <c r="L192" s="131"/>
      <c r="M192" s="131"/>
      <c r="N192" s="131"/>
      <c r="R192" s="216">
        <f t="shared" si="53"/>
        <v>0</v>
      </c>
      <c r="S192" s="246">
        <f>D31</f>
        <v>0</v>
      </c>
      <c r="T192" s="230"/>
      <c r="U192" s="230"/>
      <c r="V192" s="230"/>
      <c r="W192" s="230"/>
      <c r="X192" s="230"/>
      <c r="Y192" s="221"/>
      <c r="Z192" s="221"/>
      <c r="AA192" s="221"/>
      <c r="AB192" s="221"/>
      <c r="AC192" s="221"/>
      <c r="AD192" s="221"/>
    </row>
    <row r="193" spans="1:30" ht="12.75" hidden="1" customHeight="1">
      <c r="A193" s="262">
        <f t="shared" si="52"/>
        <v>0.43750000000000022</v>
      </c>
      <c r="B193" s="131"/>
      <c r="C193" s="273" t="s">
        <v>224</v>
      </c>
      <c r="D193" s="273" t="s">
        <v>208</v>
      </c>
      <c r="E193" s="273"/>
      <c r="F193" s="271">
        <f>F187</f>
        <v>0.131128743283</v>
      </c>
      <c r="G193" s="273"/>
      <c r="H193" s="273"/>
      <c r="I193" s="131"/>
      <c r="J193" s="131"/>
      <c r="K193" s="131"/>
      <c r="L193" s="131"/>
      <c r="M193" s="131"/>
      <c r="N193" s="131"/>
      <c r="R193" s="216">
        <f t="shared" si="53"/>
        <v>0</v>
      </c>
      <c r="S193" s="246">
        <f>D32</f>
        <v>0</v>
      </c>
      <c r="T193" s="230"/>
      <c r="U193" s="230"/>
      <c r="V193" s="230"/>
      <c r="W193" s="230"/>
      <c r="X193" s="230"/>
      <c r="Y193" s="232"/>
      <c r="Z193" s="232"/>
      <c r="AA193" s="232"/>
      <c r="AB193" s="232"/>
      <c r="AC193" s="232"/>
      <c r="AD193" s="232"/>
    </row>
    <row r="194" spans="1:30" ht="12.75" hidden="1" customHeight="1">
      <c r="A194" s="262">
        <f t="shared" si="52"/>
        <v>0.44791666666666691</v>
      </c>
      <c r="B194" s="131"/>
      <c r="C194" s="273" t="s">
        <v>225</v>
      </c>
      <c r="D194" s="273" t="s">
        <v>111</v>
      </c>
      <c r="E194" s="273"/>
      <c r="F194" s="271">
        <f>F184</f>
        <v>0.131128743283</v>
      </c>
      <c r="G194" s="131"/>
      <c r="H194" s="273"/>
      <c r="I194" s="131"/>
      <c r="J194" s="131"/>
      <c r="K194" s="131"/>
      <c r="L194" s="131"/>
      <c r="M194" s="131"/>
      <c r="N194" s="131"/>
      <c r="R194" s="233">
        <f>SUM(R187:R193)</f>
        <v>0</v>
      </c>
      <c r="S194" s="233">
        <f>SUM(S187:S193)</f>
        <v>0</v>
      </c>
      <c r="T194" s="230"/>
      <c r="U194" s="230"/>
      <c r="V194" s="230"/>
      <c r="W194" s="230"/>
      <c r="X194" s="230"/>
      <c r="Y194" s="232"/>
      <c r="Z194" s="232"/>
      <c r="AA194" s="232"/>
      <c r="AB194" s="232"/>
      <c r="AC194" s="232"/>
      <c r="AD194" s="232"/>
    </row>
    <row r="195" spans="1:30" ht="12.75" hidden="1" customHeight="1">
      <c r="A195" s="262">
        <f t="shared" si="52"/>
        <v>0.45833333333333359</v>
      </c>
      <c r="B195" s="131"/>
      <c r="C195" s="273" t="s">
        <v>226</v>
      </c>
      <c r="E195" s="273"/>
      <c r="H195" s="273"/>
      <c r="I195" s="131"/>
      <c r="J195" s="131"/>
      <c r="K195" s="131"/>
      <c r="L195" s="131"/>
      <c r="M195" s="131"/>
      <c r="N195" s="131"/>
      <c r="R195" s="234"/>
      <c r="S195" s="234"/>
      <c r="T195" s="234"/>
      <c r="U195" s="234"/>
      <c r="V195" s="234"/>
      <c r="W195" s="234"/>
      <c r="X195" s="234"/>
      <c r="Y195" s="234"/>
      <c r="Z195" s="234"/>
      <c r="AA195" s="234"/>
      <c r="AB195" s="234"/>
      <c r="AC195" s="234"/>
      <c r="AD195" s="234"/>
    </row>
    <row r="196" spans="1:30" ht="12.75" hidden="1" customHeight="1">
      <c r="A196" s="262">
        <f t="shared" si="52"/>
        <v>0.46875000000000028</v>
      </c>
      <c r="B196" s="131"/>
      <c r="C196" s="273"/>
      <c r="D196" s="273"/>
      <c r="E196" s="273"/>
      <c r="F196" s="131"/>
      <c r="G196" s="273"/>
      <c r="H196" s="273"/>
      <c r="I196" s="131"/>
      <c r="J196" s="131"/>
      <c r="K196" s="131"/>
      <c r="L196" s="131"/>
      <c r="M196" s="131"/>
      <c r="N196" s="131"/>
      <c r="R196" s="234"/>
      <c r="S196" s="234"/>
      <c r="T196" s="234"/>
      <c r="U196" s="234"/>
      <c r="V196" s="234"/>
      <c r="W196" s="234"/>
      <c r="X196" s="234"/>
      <c r="Y196" s="234"/>
      <c r="Z196" s="234"/>
      <c r="AA196" s="234"/>
      <c r="AB196" s="234"/>
      <c r="AC196" s="234"/>
      <c r="AD196" s="234"/>
    </row>
    <row r="197" spans="1:30" ht="12.75" hidden="1" customHeight="1">
      <c r="A197" s="262">
        <f t="shared" si="52"/>
        <v>0.47916666666666696</v>
      </c>
      <c r="B197" s="131"/>
      <c r="C197" s="273" t="s">
        <v>218</v>
      </c>
      <c r="D197" s="273" t="s">
        <v>219</v>
      </c>
      <c r="E197" s="273"/>
      <c r="F197" s="271">
        <f>F183</f>
        <v>0.131128743283</v>
      </c>
      <c r="G197" s="273"/>
      <c r="H197" s="273"/>
      <c r="I197" s="131"/>
      <c r="J197" s="131"/>
      <c r="K197" s="131"/>
      <c r="L197" s="131"/>
      <c r="M197" s="131"/>
      <c r="N197" s="131"/>
      <c r="R197" s="448" t="s">
        <v>164</v>
      </c>
      <c r="S197" s="449"/>
      <c r="T197" s="449"/>
      <c r="U197" s="449"/>
      <c r="V197" s="449"/>
      <c r="W197" s="449"/>
      <c r="X197" s="449"/>
      <c r="Y197" s="449"/>
      <c r="Z197" s="449"/>
      <c r="AA197" s="449"/>
      <c r="AB197" s="449"/>
      <c r="AC197" s="449"/>
      <c r="AD197" s="450"/>
    </row>
    <row r="198" spans="1:30" ht="12.75" hidden="1" customHeight="1">
      <c r="A198" s="262">
        <f t="shared" si="52"/>
        <v>0.48958333333333365</v>
      </c>
      <c r="B198" s="131"/>
      <c r="C198" s="273"/>
      <c r="D198" s="273" t="s">
        <v>208</v>
      </c>
      <c r="E198" s="273"/>
      <c r="F198" s="271">
        <f>F187</f>
        <v>0.131128743283</v>
      </c>
      <c r="G198" s="273"/>
      <c r="H198" s="273"/>
      <c r="I198" s="131"/>
      <c r="J198" s="131"/>
      <c r="K198" s="131"/>
      <c r="L198" s="131"/>
      <c r="M198" s="131"/>
      <c r="N198" s="131"/>
      <c r="R198" s="215"/>
      <c r="S198" s="215"/>
      <c r="T198" s="215"/>
      <c r="U198" s="216" t="s">
        <v>12</v>
      </c>
      <c r="V198" s="216" t="s">
        <v>13</v>
      </c>
      <c r="W198" s="216" t="s">
        <v>14</v>
      </c>
      <c r="X198" s="216" t="s">
        <v>15</v>
      </c>
      <c r="Y198" s="216" t="s">
        <v>16</v>
      </c>
      <c r="Z198" s="216" t="s">
        <v>194</v>
      </c>
      <c r="AA198" s="216" t="s">
        <v>17</v>
      </c>
      <c r="AB198" s="216" t="s">
        <v>18</v>
      </c>
      <c r="AC198" s="216" t="s">
        <v>41</v>
      </c>
      <c r="AD198" s="216" t="s">
        <v>42</v>
      </c>
    </row>
    <row r="199" spans="1:30" ht="12.75" hidden="1" customHeight="1">
      <c r="A199" s="262">
        <f t="shared" si="52"/>
        <v>0.50000000000000033</v>
      </c>
      <c r="B199" s="131"/>
      <c r="C199" s="273"/>
      <c r="D199" s="273" t="s">
        <v>111</v>
      </c>
      <c r="E199" s="273"/>
      <c r="F199" s="271">
        <f>F184</f>
        <v>0.131128743283</v>
      </c>
      <c r="G199" s="273"/>
      <c r="H199" s="273"/>
      <c r="I199" s="131"/>
      <c r="J199" s="131"/>
      <c r="K199" s="131"/>
      <c r="L199" s="131"/>
      <c r="M199" s="131"/>
      <c r="N199" s="131"/>
      <c r="R199" s="215"/>
      <c r="S199" s="215"/>
      <c r="T199" s="216" t="s">
        <v>5</v>
      </c>
      <c r="U199" s="248">
        <f>INT(I26*1440)/60</f>
        <v>18</v>
      </c>
      <c r="V199" s="248">
        <f>INT(J26*1440)/60</f>
        <v>6</v>
      </c>
      <c r="W199" s="216" t="b">
        <f>IF(U199&lt;=6,IF(AND(V199&lt;=6, V199&gt;U199),0,IF(AND(V199&lt;12, V199&gt;6),V199-6,IF(V199&gt;=12,6,IF(V199&lt;=U199,6)))))</f>
        <v>0</v>
      </c>
      <c r="X199" s="217" t="b">
        <f>IF(AND(U199&gt;=6,U199&lt;=12),IF(AND(V199&lt;U199,V199&lt;=6),12-U199,IF(AND(V199&lt;U199,V199&gt;6),12-U199+V199-6,IF(V199&gt;=12,12-U199,IF(U199=V199,6,V199-U199)))))</f>
        <v>0</v>
      </c>
      <c r="Y199" s="216">
        <f>IF(AND(U199&gt;12, U199&lt;=22), IF(AND(V199&gt;12, V199&lt;U199), 6, IF(AND(V199&gt;12, V199&gt;U199), 0, IF(V199&lt;=6, 0,IF(AND(V199&lt;=12, V199&gt;6), V199-6, IF(U199=V199, 6))))))</f>
        <v>0</v>
      </c>
      <c r="Z199" s="216">
        <f>IF(U199=V199,8,IF(AND(U199&gt;=12,V199&gt;=12,U199&lt;=20,V199&lt;=20,V199&gt;U199),(V199-U199),IF(AND(V199&lt;=12,V199&lt;U199,(24-U199&gt;=4),U199&gt;=12),20-U199,IF(AND(V199&lt;=12,V199&gt;U199),0,IF(AND(V199&gt;12,V199&lt;=20,U199&lt;=12,V199&gt;U199),V199-12,IF(AND(V199&gt;20,U199&gt;=20),0,IF(AND(V199&gt;=20,U199&lt;=12),8,"Stop")))))))</f>
        <v>2</v>
      </c>
      <c r="AA199" s="216">
        <f>IF(Z199&lt;&gt;"Stop",Z199,IF(AND(V199&gt;=20,U199&gt;=12,V199&gt;U199),20-U199,IF(AND(U199&gt;12,U199&gt;V199,U199&lt;=20,V199&gt;=12),(20-U199)+(V199-12),IF(AND(V199&lt;U199,V199&lt;=20,V199&gt;=12,U199&gt;=20),V199-12,IF(AND(U199&lt;12,U199&gt;V199),8,0)))))</f>
        <v>2</v>
      </c>
      <c r="AB199" s="216" t="b">
        <f>IF(AND(U199&gt;6,U199&lt;=12),IF(AND(V199&lt;12,V199&lt;U199),10,IF(AND(V199&lt;12,V199&gt;U199),0,IF(AND(V199&gt;12,V199&lt;=22),V199-12,IF(V199&gt;22,10, IF(U199=V199, 10))))))</f>
        <v>0</v>
      </c>
      <c r="AC199" s="216">
        <f>IF(AND(U199&gt;12,U199&lt;=20),IF(V199&lt;=20,20-U199,IF(AND(V199&gt;12,V199&lt;U199),20-U199+V199-12,IF(AND(V199&gt;=12,V199&lt;=20,V199&gt;U199),V199-U199,IF(V199&gt;20,20-U199,IF(U199=V199,10))))))</f>
        <v>2</v>
      </c>
      <c r="AD199" s="216" t="b">
        <f>IF(U199&gt;20, IF(V199&lt;=12, 0, IF(AND(V199&gt;12, V199&lt;=20), V199-12, IF(AND(V199&gt;20, V199&lt;U199), 10,  IF(AND(V199&gt;20, V199&gt;U199), 0, IF(U199=V199, 10))))))</f>
        <v>0</v>
      </c>
    </row>
    <row r="200" spans="1:30" ht="12.75" hidden="1" customHeight="1">
      <c r="A200" s="262">
        <f t="shared" si="52"/>
        <v>0.51041666666666696</v>
      </c>
      <c r="B200" s="131"/>
      <c r="C200" s="273"/>
      <c r="E200" s="273"/>
      <c r="G200" s="273"/>
      <c r="H200" s="273"/>
      <c r="I200" s="131"/>
      <c r="J200" s="131"/>
      <c r="K200" s="131"/>
      <c r="L200" s="131"/>
      <c r="M200" s="131"/>
      <c r="N200" s="131"/>
      <c r="R200" s="221"/>
      <c r="S200" s="221"/>
      <c r="T200" s="216"/>
      <c r="U200" s="216"/>
      <c r="V200" s="216"/>
      <c r="W200" s="216"/>
      <c r="X200" s="217"/>
      <c r="Y200" s="216"/>
      <c r="Z200" s="216"/>
      <c r="AA200" s="216"/>
      <c r="AB200" s="216"/>
      <c r="AC200" s="216"/>
      <c r="AD200" s="216"/>
    </row>
    <row r="201" spans="1:30" ht="12.75" hidden="1" customHeight="1">
      <c r="A201" s="262">
        <f t="shared" si="52"/>
        <v>0.52083333333333359</v>
      </c>
      <c r="B201" s="131"/>
      <c r="C201" s="273"/>
      <c r="D201" s="273"/>
      <c r="E201" s="273"/>
      <c r="F201" s="131"/>
      <c r="G201" s="273"/>
      <c r="H201" s="273"/>
      <c r="I201" s="131"/>
      <c r="J201" s="131"/>
      <c r="K201" s="131"/>
      <c r="L201" s="131"/>
      <c r="M201" s="131"/>
      <c r="N201" s="131"/>
      <c r="R201" s="215"/>
      <c r="S201" s="215"/>
      <c r="T201" s="216" t="s">
        <v>6</v>
      </c>
      <c r="U201" s="248">
        <f t="shared" ref="U201:V204" si="54">INT(I27*1440)/60</f>
        <v>18</v>
      </c>
      <c r="V201" s="248">
        <f t="shared" si="54"/>
        <v>6</v>
      </c>
      <c r="W201" s="216" t="b">
        <f>IF(U201&lt;=6,IF(AND(V201&lt;=6, V201&gt;U201),0,IF(AND(V201&lt;12, V201&gt;6),V201-6,IF(V201&gt;=12,6,IF(V201&lt;=U201,6)))))</f>
        <v>0</v>
      </c>
      <c r="X201" s="216" t="b">
        <f>IF(AND(U201&gt;6, U201&lt;=12), IF(AND(V201&lt;U201, V201&lt;=6), 12-U201, IF(AND(V201&lt;U201, V201&gt;6), 12-U201+V201-6, IF(V201&gt;=12, 12-U201, IF(U201=V201, 6, V201-U201)))))</f>
        <v>0</v>
      </c>
      <c r="Y201" s="216">
        <f>IF(AND(U201&gt;12, U201&lt;=22), IF(AND(V201&gt;12, V201&lt;U201), 6, IF(AND(V201&gt;12, V201&gt;U201), 0, IF(V201&lt;=6, 0,IF(AND(V201&lt;=12, V201&gt;6), V201-6, IF(U201=V201, 6))))))</f>
        <v>0</v>
      </c>
      <c r="Z201" s="216">
        <f>IF(U201=V201,8,IF(AND(U201&gt;=12,V201&gt;=12,U201&lt;=20,V201&lt;=20,V201&gt;U201),(V201-U201),IF(AND(V201&lt;=12,V201&lt;U201,(24-U201&gt;=4),U201&gt;=12),20-U201,IF(AND(V201&lt;=12,V201&gt;U201),0,IF(AND(V201&gt;12,V201&lt;=20,U201&lt;=12,V201&gt;U201),V201-12,IF(AND(V201&gt;20,U201&gt;=20),0,IF(AND(V201&gt;=20,U201&lt;=12),8,"Stop")))))))</f>
        <v>2</v>
      </c>
      <c r="AA201" s="216">
        <f>IF(Z201&lt;&gt;"Stop",Z201,IF(AND(V201&gt;=20,U201&gt;=12,V201&gt;U201),20-U201,IF(AND(U201&gt;12,U201&gt;V201,U201&lt;=20,V201&gt;=12),(20-U201)+(V201-12),IF(AND(V201&lt;U201,V201&lt;=20,V201&gt;=12,U201&gt;=20),V201-12,IF(AND(U201&lt;12,U201&gt;V201),8,0)))))</f>
        <v>2</v>
      </c>
      <c r="AB201" s="216" t="b">
        <f>IF(AND(U201&gt;6,U201&lt;=12),IF(AND(V201&lt;12,V201&lt;U201),10,IF(AND(V201&lt;12,V201&gt;U201),0,IF(AND(V201&gt;12,V201&lt;=22),V201-12,IF(V201&gt;22,10, IF(U201=V201, 10))))))</f>
        <v>0</v>
      </c>
      <c r="AC201" s="216">
        <f>IF(AND(U201&gt;12, U201&lt;=20), IF(V201&lt;=20, 20-U201, IF(AND(V201&gt;12, V201&lt;U201), 20-U201+V201-12, IF(AND(V201&gt;12, V201&lt;=20, V201&gt;U201), V201-U201, IF(V201&gt;20, 20-U201,IF(U201=V201, 10))))))</f>
        <v>2</v>
      </c>
      <c r="AD201" s="216" t="b">
        <f>IF(U201&gt;20, IF(V201&lt;=12, 0, IF(AND(V201&gt;12, V201&lt;=20), V201-12, IF(AND(V201&gt;20, V201&lt;U201), 10,  IF(AND(V201&gt;20, V201&gt;U201), 0, IF(U201=V201, 10))))))</f>
        <v>0</v>
      </c>
    </row>
    <row r="202" spans="1:30" ht="12.75" hidden="1" customHeight="1">
      <c r="A202" s="262">
        <f t="shared" si="52"/>
        <v>0.53125000000000022</v>
      </c>
      <c r="B202" s="131"/>
      <c r="C202" s="273" t="s">
        <v>118</v>
      </c>
      <c r="D202" s="273" t="s">
        <v>222</v>
      </c>
      <c r="E202" s="273"/>
      <c r="F202" s="271">
        <f>F185</f>
        <v>0.131128743283</v>
      </c>
      <c r="G202" s="273"/>
      <c r="H202" s="273"/>
      <c r="I202" s="131"/>
      <c r="J202" s="131"/>
      <c r="K202" s="131"/>
      <c r="L202" s="131"/>
      <c r="M202" s="131"/>
      <c r="N202" s="131"/>
      <c r="R202" s="221"/>
      <c r="S202" s="221"/>
      <c r="T202" s="216" t="s">
        <v>7</v>
      </c>
      <c r="U202" s="248">
        <f t="shared" si="54"/>
        <v>18</v>
      </c>
      <c r="V202" s="248">
        <f t="shared" si="54"/>
        <v>6</v>
      </c>
      <c r="W202" s="216" t="b">
        <f>IF(U202&lt;=6,IF(AND(V202&lt;=6, V202&gt;U202),0,IF(AND(V202&lt;12, V202&gt;6),V202-6,IF(V202&gt;=12,6,IF(V202&lt;=U202,6)))))</f>
        <v>0</v>
      </c>
      <c r="X202" s="216" t="b">
        <f>IF(AND(U202&gt;6, U202&lt;=12), IF(AND(V202&lt;U202, V202&lt;=6), 12-U202, IF(AND(V202&lt;U202, V202&gt;6), 12-U202+V202-6, IF(V202&gt;=12, 12-U202, IF(U202=V202, 6, V202-U202)))))</f>
        <v>0</v>
      </c>
      <c r="Y202" s="216">
        <f>IF(AND(U202&gt;12, U202&lt;=22), IF(AND(V202&gt;12, V202&lt;U202), 6, IF(AND(V202&gt;12, V202&gt;U202), 0, IF(V202&lt;=6, 0,IF(AND(V202&lt;=12, V202&gt;6), V202-6, IF(U202=V202, 6))))))</f>
        <v>0</v>
      </c>
      <c r="Z202" s="216">
        <f>IF(U202=V202,8,IF(AND(U202&gt;=12,V202&gt;=12,U202&lt;=20,V202&lt;=20,V202&gt;U202),(V202-U202),IF(AND(V202&lt;=12,V202&lt;U202,(24-U202&gt;=4),U202&gt;=12),20-U202,IF(AND(V202&lt;=12,V202&gt;U202),0,IF(AND(V202&gt;12,V202&lt;=20,U202&lt;=12,V202&gt;U202),V202-12,IF(AND(V202&gt;20,U202&gt;=20),0,IF(AND(V202&gt;=20,U202&lt;=12),8,"Stop")))))))</f>
        <v>2</v>
      </c>
      <c r="AA202" s="216">
        <f>IF(Z202&lt;&gt;"Stop",Z202,IF(AND(V202&gt;=20,U202&gt;=12,V202&gt;U202),20-U202,IF(AND(U202&gt;12,U202&gt;V202,U202&lt;=20,V202&gt;=12),(20-U202)+(V202-12),IF(AND(V202&lt;U202,V202&lt;=20,V202&gt;=12,U202&gt;=20),V202-12,IF(AND(U202&lt;12,U202&gt;V202),8,0)))))</f>
        <v>2</v>
      </c>
      <c r="AB202" s="216" t="b">
        <f>IF(AND(U202&gt;6,U202&lt;=12),IF(AND(V202&lt;12,V202&lt;U202),10,IF(AND(V202&lt;12,V202&gt;U202),0,IF(AND(V202&gt;12,V202&lt;=22),V202-12,IF(V202&gt;22,10, IF(U202=V202, 10))))))</f>
        <v>0</v>
      </c>
      <c r="AC202" s="216">
        <f>IF(AND(U202&gt;12, U202&lt;=20), IF(V202&lt;=20, 20-U202, IF(AND(V202&gt;12, V202&lt;U202), 20-U202+V202-12, IF(AND(V202&gt;12, V202&lt;=20, V202&gt;U202), V202-U202, IF(V202&gt;20, 20-U202,IF(U202=V202, 10))))))</f>
        <v>2</v>
      </c>
      <c r="AD202" s="216" t="b">
        <f>IF(U202&gt;20, IF(V202&lt;=12, 0, IF(AND(V202&gt;12, V202&lt;=20), V202-12, IF(AND(V202&gt;20, V202&lt;U202), 10,  IF(AND(V202&gt;20, V202&gt;U202), 0, IF(U202=V202, 10))))))</f>
        <v>0</v>
      </c>
    </row>
    <row r="203" spans="1:30" ht="12.75" hidden="1" customHeight="1">
      <c r="A203" s="262">
        <f t="shared" si="52"/>
        <v>0.54166666666666685</v>
      </c>
      <c r="B203" s="131"/>
      <c r="C203" s="273"/>
      <c r="D203" s="273" t="s">
        <v>208</v>
      </c>
      <c r="E203" s="273"/>
      <c r="F203" s="271">
        <f>F187</f>
        <v>0.131128743283</v>
      </c>
      <c r="G203" s="273"/>
      <c r="H203" s="273"/>
      <c r="I203" s="131"/>
      <c r="J203" s="131"/>
      <c r="K203" s="131"/>
      <c r="L203" s="131"/>
      <c r="M203" s="131"/>
      <c r="N203" s="131"/>
      <c r="R203" s="223"/>
      <c r="S203" s="223"/>
      <c r="T203" s="223" t="s">
        <v>115</v>
      </c>
      <c r="U203" s="248">
        <f t="shared" si="54"/>
        <v>18</v>
      </c>
      <c r="V203" s="248">
        <f t="shared" si="54"/>
        <v>6</v>
      </c>
      <c r="W203" s="223" t="b">
        <f>IF(U203&lt;=6,IF(AND(V203&lt;=6, V203&gt;U203),0,IF(AND(V203&lt;12, V203&gt;6),V203-6,IF(V203&gt;=12,6,IF(V203&lt;=U203,6)))))</f>
        <v>0</v>
      </c>
      <c r="X203" s="216" t="b">
        <f>IF(AND(U203&gt;6, U203&lt;=12), IF(AND(V203&lt;U203, V203&lt;=6), 12-U203, IF(AND(V203&lt;U203, V203&gt;6), 12-U203+V203-6, IF(V203&gt;=12, 12-U203, IF(U203=V203, 6, V203-U203)))))</f>
        <v>0</v>
      </c>
      <c r="Y203" s="216">
        <f>IF(AND(U203&gt;12, U203&lt;=22), IF(AND(V203&gt;12, V203&lt;U203), 6, IF(AND(V203&gt;12, V203&gt;U203), 0, IF(V203&lt;=6, 0,IF(AND(V203&lt;=12, V203&gt;6), V203-6, IF(U203=V203, 6))))))</f>
        <v>0</v>
      </c>
      <c r="Z203" s="216">
        <f>IF(U203=V203,8,IF(AND(U203&gt;=12,V203&gt;=12,U203&lt;=20,V203&lt;=20,V203&gt;U203),(V203-U203),IF(AND(V203&lt;=12,V203&lt;U203,(24-U203&gt;=4),U203&gt;=12),20-U203,IF(AND(V203&lt;=12,V203&gt;U203),0,IF(AND(V203&gt;12,V203&lt;=20,U203&lt;=12,V203&gt;U203),V203-12,IF(AND(V203&gt;20,U203&gt;=20),0,IF(AND(V203&gt;=20,U203&lt;=12),8,"Stop")))))))</f>
        <v>2</v>
      </c>
      <c r="AA203" s="216">
        <f>IF(Z203&lt;&gt;"Stop",Z203,IF(AND(V203&gt;=20,U203&gt;=12,V203&gt;U203),20-U203,IF(AND(U203&gt;12,U203&gt;V203,U203&lt;=20,V203&gt;=12),(20-U203)+(V203-12),IF(AND(V203&lt;U203,V203&lt;=20,V203&gt;=12,U203&gt;=20),V203-12,IF(AND(U203&lt;12,U203&gt;V203),8,0)))))</f>
        <v>2</v>
      </c>
      <c r="AB203" s="216" t="b">
        <f>IF(AND(U203&gt;6,U203&lt;=12),IF(AND(V203&lt;12,V203&lt;U203),10,IF(AND(V203&lt;12,V203&gt;U203),0,IF(AND(V203&gt;12,V203&lt;=22),V203-12,IF(V203&gt;22,10, IF(U203=V203, 10))))))</f>
        <v>0</v>
      </c>
      <c r="AC203" s="216">
        <f>IF(AND(U203&gt;12, U203&lt;=20), IF(V203&lt;=20, 20-U203, IF(AND(V203&gt;12, V203&lt;U203), 20-U203+V203-12, IF(AND(V203&gt;12, V203&lt;=20, V203&gt;U203), V203-U203, IF(V203&gt;20, 20-U203,IF(U203=V203, 10))))))</f>
        <v>2</v>
      </c>
      <c r="AD203" s="216" t="b">
        <f>IF(U203&gt;20, IF(V203&lt;=12, 0, IF(AND(V203&gt;12, V203&lt;=20), V203-12, IF(AND(V203&gt;20, V203&lt;U203), 10,  IF(AND(V203&gt;20, V203&gt;U203), 0, IF(U203=V203, 10))))))</f>
        <v>0</v>
      </c>
    </row>
    <row r="204" spans="1:30" ht="12.75" hidden="1" customHeight="1">
      <c r="A204" s="262">
        <f t="shared" si="52"/>
        <v>0.55208333333333348</v>
      </c>
      <c r="B204" s="131"/>
      <c r="C204" s="273"/>
      <c r="D204" s="273" t="s">
        <v>111</v>
      </c>
      <c r="E204" s="273"/>
      <c r="F204" s="271">
        <f>F184</f>
        <v>0.131128743283</v>
      </c>
      <c r="G204" s="273"/>
      <c r="H204" s="273"/>
      <c r="I204" s="131"/>
      <c r="J204" s="131"/>
      <c r="K204" s="131"/>
      <c r="L204" s="131"/>
      <c r="M204" s="131"/>
      <c r="N204" s="131"/>
      <c r="R204" s="223"/>
      <c r="S204" s="223"/>
      <c r="T204" s="223" t="s">
        <v>9</v>
      </c>
      <c r="U204" s="248">
        <f t="shared" si="54"/>
        <v>18</v>
      </c>
      <c r="V204" s="248">
        <f t="shared" si="54"/>
        <v>6</v>
      </c>
      <c r="W204" s="223" t="b">
        <f>IF(U204&lt;=6,IF(AND(V204&lt;=6, V204&gt;U204),0,IF(AND(V204&lt;12, V204&gt;6),V204-6,IF(V204&gt;=12,6,IF(V204&lt;=U204,6)))))</f>
        <v>0</v>
      </c>
      <c r="X204" s="216" t="b">
        <f>IF(AND(U204&gt;6, U204&lt;=12), IF(AND(V204&lt;U204, V204&lt;=6), 12-U204, IF(AND(V204&lt;U204, V204&gt;6), 12-U204+V204-6, IF(V204&gt;=12, 12-U204, IF(U204=V204, 6, V204-U204)))))</f>
        <v>0</v>
      </c>
      <c r="Y204" s="216">
        <f>IF(AND(U204&gt;12, U204&lt;=22), IF(AND(V204&gt;12, V204&lt;U204), 6, IF(AND(V204&gt;12, V204&gt;U204), 0, IF(V204&lt;=6, 0,IF(AND(V204&lt;=12, V204&gt;6), V204-6, IF(U204=V204, 6))))))</f>
        <v>0</v>
      </c>
      <c r="Z204" s="216">
        <f>IF(U204=V204,8,IF(AND(U204&gt;=12,V204&gt;=12,U204&lt;=20,V204&lt;=20,V204&gt;U204),(V204-U204),IF(AND(V204&lt;=12,V204&lt;U204,(24-U204&gt;=4),U204&gt;=12),20-U204,IF(AND(V204&lt;=12,V204&gt;U204),0,IF(AND(V204&gt;12,V204&lt;=20,U204&lt;=12,V204&gt;U204),V204-12,IF(AND(V204&gt;20,U204&gt;=20),0,IF(AND(V204&gt;=20,U204&lt;=12),8,"Stop")))))))</f>
        <v>2</v>
      </c>
      <c r="AA204" s="216">
        <f>IF(Z204&lt;&gt;"Stop",Z204,IF(AND(V204&gt;=20,U204&gt;=12,V204&gt;U204),20-U204,IF(AND(U204&gt;12,U204&gt;V204,U204&lt;=20,V204&gt;=12),(20-U204)+(V204-12),IF(AND(V204&lt;U204,V204&lt;=20,V204&gt;=12,U204&gt;=20),V204-12,IF(AND(U204&lt;12,U204&gt;V204),8,0)))))</f>
        <v>2</v>
      </c>
      <c r="AB204" s="216" t="b">
        <f>IF(AND(U204&gt;6,U204&lt;=12),IF(AND(V204&lt;12,V204&lt;U204),10,IF(AND(V204&lt;12,V204&gt;U204),0,IF(AND(V204&gt;12,V204&lt;=22),V204-12,IF(V204&gt;22,10, IF(U204=V204, 10))))))</f>
        <v>0</v>
      </c>
      <c r="AC204" s="216">
        <f>IF(AND(U204&gt;12, U204&lt;=20), IF(V204&lt;=20, 20-U204, IF(AND(V204&gt;12, V204&lt;U204), 20-U204+V204-12, IF(AND(V204&gt;12, V204&lt;=20, V204&gt;U204), V204-U204, IF(V204&gt;20, 20-U204,IF(U204=V204, 10))))))</f>
        <v>2</v>
      </c>
      <c r="AD204" s="216" t="b">
        <f>IF(U204&gt;20, IF(V204&lt;=12, 0, IF(AND(V204&gt;12, V204&lt;=20), V204-12, IF(AND(V204&gt;20, V204&lt;U204), 10,  IF(AND(V204&gt;20, V204&gt;U204), 0, IF(U204=V204, 10))))))</f>
        <v>0</v>
      </c>
    </row>
    <row r="205" spans="1:30" ht="12.75" hidden="1" customHeight="1">
      <c r="A205" s="262">
        <f t="shared" si="52"/>
        <v>0.56250000000000011</v>
      </c>
      <c r="B205" s="131"/>
      <c r="C205" s="273"/>
      <c r="E205" s="273"/>
      <c r="G205" s="273"/>
      <c r="H205" s="273"/>
      <c r="I205" s="131"/>
      <c r="J205" s="131"/>
      <c r="K205" s="131"/>
      <c r="L205" s="131"/>
      <c r="M205" s="131"/>
      <c r="N205" s="131"/>
      <c r="R205" s="223"/>
      <c r="S205" s="223"/>
      <c r="T205" s="223"/>
      <c r="U205" s="216"/>
      <c r="V205" s="216"/>
      <c r="W205" s="223"/>
      <c r="X205" s="216"/>
      <c r="Y205" s="216"/>
      <c r="Z205" s="216"/>
      <c r="AA205" s="216"/>
      <c r="AB205" s="216"/>
      <c r="AC205" s="216"/>
      <c r="AD205" s="216"/>
    </row>
    <row r="206" spans="1:30" ht="12.75" hidden="1" customHeight="1">
      <c r="A206" s="262">
        <f t="shared" si="52"/>
        <v>0.57291666666666674</v>
      </c>
      <c r="B206" s="131"/>
      <c r="C206" s="273"/>
      <c r="D206" s="273"/>
      <c r="E206" s="273"/>
      <c r="F206" s="131"/>
      <c r="G206" s="273"/>
      <c r="H206" s="273"/>
      <c r="I206" s="131"/>
      <c r="J206" s="131"/>
      <c r="K206" s="131"/>
      <c r="L206" s="131"/>
      <c r="M206" s="131"/>
      <c r="N206" s="131"/>
      <c r="R206" s="215"/>
      <c r="S206" s="215"/>
      <c r="T206" s="216" t="s">
        <v>10</v>
      </c>
      <c r="U206" s="248">
        <f>INT(I31*1440)/60</f>
        <v>18</v>
      </c>
      <c r="V206" s="248">
        <f>INT(J31*1440)/60</f>
        <v>6</v>
      </c>
      <c r="W206" s="216" t="b">
        <f>IF(U206&lt;=6,IF(AND(V206&lt;=6, V206&gt;U206),0,IF(AND(V206&lt;12, V206&gt;6),V206-6,IF(V206&gt;=12,6,IF(V206&lt;=U206,6)))))</f>
        <v>0</v>
      </c>
      <c r="X206" s="216" t="b">
        <f>IF(AND(U206&gt;6, U206&lt;=12), IF(AND(V206&lt;U206, V206&lt;=6), 12-U206, IF(AND(V206&lt;U206, V206&gt;6), 12-U206+V206-6, IF(V206&gt;=12, 12-U206, IF(U206=V206, 6, V206-U206)))))</f>
        <v>0</v>
      </c>
      <c r="Y206" s="216">
        <f>IF(AND(U206&gt;12, U206&lt;=22), IF(AND(V206&gt;12, V206&lt;U206), 6, IF(AND(V206&gt;12, V206&gt;U206), 0, IF(V206&lt;=6, 0,IF(AND(V206&lt;=12, V206&gt;6), V206-6, IF(U206=V206, 6))))))</f>
        <v>0</v>
      </c>
      <c r="Z206" s="216" t="b">
        <f>IF(AND(U206&gt;22, U206&lt;=24), IF(V206&lt;=6, 0, IF(AND(V206&gt;6, V206&lt;=12), V206-6, IF(AND(V206&gt;12, V206&lt;U206), 6, IF(AND(V206&gt;12, V206&gt;U206), 0, IF(U206=V206, 6))))))</f>
        <v>0</v>
      </c>
      <c r="AA206" s="216"/>
      <c r="AB206" s="216"/>
      <c r="AC206" s="216">
        <f>IF(AND(U206&gt;12, U206&lt;=20), IF(V206&lt;=20, 20-U206, IF(AND(V206&gt;12, V206&lt;U206), 20-U206+V206-12, IF(AND(V206&gt;12, V206&lt;=20, V206&gt;U206), V206-U206, IF(V206&gt;20, 20-U206,IF(U206=V206, 10))))))</f>
        <v>2</v>
      </c>
      <c r="AD206" s="216" t="b">
        <f>IF(U206&gt;20, IF(V206&lt;=12, 0, IF(AND(V206&gt;12, V206&lt;=20), V206-12, IF(AND(V206&gt;20, V206&lt;U206), 10,  IF(AND(V206&gt;20, V206&gt;U206), 0, IF(U206=V206, 10))))))</f>
        <v>0</v>
      </c>
    </row>
    <row r="207" spans="1:30" ht="12.75" hidden="1" customHeight="1">
      <c r="A207" s="262">
        <f t="shared" si="52"/>
        <v>0.58333333333333337</v>
      </c>
      <c r="B207" s="131"/>
      <c r="C207" s="273" t="s">
        <v>220</v>
      </c>
      <c r="D207" s="273" t="s">
        <v>221</v>
      </c>
      <c r="E207" s="273"/>
      <c r="F207" s="271">
        <f>F183</f>
        <v>0.131128743283</v>
      </c>
      <c r="G207" s="273"/>
      <c r="H207" s="273"/>
      <c r="I207" s="131"/>
      <c r="J207" s="131"/>
      <c r="K207" s="131"/>
      <c r="L207" s="131"/>
      <c r="M207" s="131"/>
      <c r="N207" s="131"/>
      <c r="R207" s="215"/>
      <c r="S207" s="215"/>
      <c r="T207" s="216" t="s">
        <v>11</v>
      </c>
      <c r="U207" s="248">
        <f>INT(I32*1440)/60</f>
        <v>18</v>
      </c>
      <c r="V207" s="248">
        <f>INT(J32*1440)/60</f>
        <v>6</v>
      </c>
      <c r="W207" s="216" t="b">
        <f>IF(U207&lt;=6,IF(AND(V207&lt;=6, V207&gt;U207),0,IF(AND(V207&lt;12, V207&gt;6),V207-6,IF(V207&gt;=12,6,IF(V207&lt;=U207,6)))))</f>
        <v>0</v>
      </c>
      <c r="X207" s="216" t="b">
        <f>IF(AND(U207&gt;6, U207&lt;=12), IF(AND(V207&lt;U207, V207&lt;=6), 12-U207, IF(AND(V207&lt;U207, V207&gt;6), 12-U207+V207-6, IF(V207&gt;=12, 12-U207, IF(U207=V207, 6, V207-U207)))))</f>
        <v>0</v>
      </c>
      <c r="Y207" s="216">
        <f>IF(AND(U207&gt;12, U207&lt;=22), IF(AND(V207&gt;12, V207&lt;U207), 6, IF(AND(V207&gt;12, V207&gt;U207), 0, IF(V207&lt;=6, 0,IF(AND(V207&lt;=12, V207&gt;6), V207-6, IF(U207=V207, 6))))))</f>
        <v>0</v>
      </c>
      <c r="Z207" s="216" t="b">
        <f>IF(AND(U207&gt;22, U207&lt;=24), IF(V207&lt;=6, 0, IF(AND(V207&gt;6, V207&lt;=12), V207-6, IF(AND(V207&gt;12, V207&lt;U207), 6, IF(AND(V207&gt;12, V207&gt;U207), 0, IF(U207=V207, 6))))))</f>
        <v>0</v>
      </c>
      <c r="AA207" s="216"/>
      <c r="AB207" s="216"/>
      <c r="AC207" s="216">
        <f>IF(AND(U207&gt;12, U207&lt;=20), IF(V207&lt;=20, 20-U207, IF(AND(V207&gt;12, V207&lt;U207), 20-U207+V207-12, IF(AND(V207&gt;12, V207&lt;=20, V207&gt;U207), V207-U207, IF(V207&gt;20, 20-U207,IF(U207=V207, 10))))))</f>
        <v>2</v>
      </c>
      <c r="AD207" s="216" t="b">
        <f>IF(U207&gt;20, IF(V207&lt;=12, 0, IF(AND(V207&gt;12, V207&lt;=20), V207-12, IF(AND(V207&gt;20, V207&lt;U207), 10,  IF(AND(V207&gt;20, V207&gt;U207), 0, IF(U207=V207, 10))))))</f>
        <v>0</v>
      </c>
    </row>
    <row r="208" spans="1:30" ht="12.75" hidden="1" customHeight="1">
      <c r="A208" s="262">
        <f t="shared" si="52"/>
        <v>0.59375</v>
      </c>
      <c r="B208" s="131"/>
      <c r="C208" s="131"/>
      <c r="D208" s="131" t="s">
        <v>223</v>
      </c>
      <c r="E208" s="131"/>
      <c r="F208" s="271">
        <f>F185</f>
        <v>0.131128743283</v>
      </c>
      <c r="G208" s="131"/>
      <c r="H208" s="131"/>
      <c r="I208" s="131"/>
      <c r="J208" s="131"/>
      <c r="K208" s="131"/>
      <c r="L208" s="131"/>
      <c r="M208" s="131"/>
      <c r="N208" s="131"/>
      <c r="R208" s="216" t="s">
        <v>19</v>
      </c>
      <c r="S208" s="216" t="s">
        <v>20</v>
      </c>
      <c r="T208" s="237" t="s">
        <v>110</v>
      </c>
      <c r="U208" s="238" t="s">
        <v>110</v>
      </c>
      <c r="V208" s="215"/>
      <c r="W208" s="215"/>
      <c r="X208" s="215"/>
      <c r="Y208" s="226" t="s">
        <v>43</v>
      </c>
      <c r="Z208" s="226"/>
      <c r="AA208" s="227">
        <f>SUM(AA199:AA207)</f>
        <v>10</v>
      </c>
      <c r="AB208" s="227">
        <f>SUM(AB199:AB207)</f>
        <v>0</v>
      </c>
      <c r="AC208" s="227">
        <f>SUM(AC199:AC207)</f>
        <v>14</v>
      </c>
      <c r="AD208" s="215"/>
    </row>
    <row r="209" spans="1:30" ht="12.75" hidden="1" customHeight="1">
      <c r="A209" s="262">
        <f t="shared" si="52"/>
        <v>0.60416666666666663</v>
      </c>
      <c r="B209" s="131"/>
      <c r="C209" s="131"/>
      <c r="D209" s="273" t="s">
        <v>208</v>
      </c>
      <c r="E209" s="273"/>
      <c r="F209" s="271">
        <f>F187</f>
        <v>0.131128743283</v>
      </c>
      <c r="G209" s="131"/>
      <c r="H209" s="131"/>
      <c r="I209" s="131"/>
      <c r="J209" s="131"/>
      <c r="K209" s="131"/>
      <c r="L209" s="131"/>
      <c r="M209" s="131"/>
      <c r="N209" s="131"/>
      <c r="R209" s="216">
        <f>IF(OR($J26="",$U199=""),0,AA199)</f>
        <v>2</v>
      </c>
      <c r="S209" s="246">
        <f>K26-R209</f>
        <v>10</v>
      </c>
      <c r="T209" s="239" t="s">
        <v>121</v>
      </c>
      <c r="U209" s="240" t="s">
        <v>20</v>
      </c>
      <c r="V209" s="228"/>
      <c r="W209" s="228"/>
      <c r="X209" s="228"/>
      <c r="Y209" s="215"/>
      <c r="Z209" s="215"/>
      <c r="AA209" s="215"/>
      <c r="AB209" s="215"/>
      <c r="AC209" s="215"/>
      <c r="AD209" s="215"/>
    </row>
    <row r="210" spans="1:30" ht="12.75" hidden="1" customHeight="1">
      <c r="A210" s="262">
        <f t="shared" si="52"/>
        <v>0.61458333333333326</v>
      </c>
      <c r="B210" s="131"/>
      <c r="C210" s="131"/>
      <c r="D210" s="273" t="s">
        <v>111</v>
      </c>
      <c r="E210" s="273"/>
      <c r="F210" s="271">
        <f>F184</f>
        <v>0.131128743283</v>
      </c>
      <c r="G210" s="131"/>
      <c r="H210" s="131"/>
      <c r="I210" s="131"/>
      <c r="J210" s="131"/>
      <c r="K210" s="131"/>
      <c r="L210" s="131"/>
      <c r="M210" s="131"/>
      <c r="N210" s="131"/>
      <c r="R210" s="216">
        <f>IF(OR($J26="",$U201=""),0,AA201)</f>
        <v>2</v>
      </c>
      <c r="S210" s="246">
        <f>K27-R210</f>
        <v>10</v>
      </c>
      <c r="T210" s="243"/>
      <c r="U210" s="243"/>
      <c r="V210" s="229"/>
      <c r="W210" s="229"/>
      <c r="X210" s="229"/>
      <c r="Y210" s="215"/>
      <c r="Z210" s="215"/>
      <c r="AA210" s="215"/>
      <c r="AB210" s="215"/>
      <c r="AC210" s="215"/>
      <c r="AD210" s="215"/>
    </row>
    <row r="211" spans="1:30" ht="12.75" hidden="1" customHeight="1">
      <c r="A211" s="262">
        <f t="shared" si="52"/>
        <v>0.62499999999999989</v>
      </c>
      <c r="B211" s="131"/>
      <c r="C211" s="131"/>
      <c r="E211" s="273"/>
      <c r="G211" s="131"/>
      <c r="H211" s="131"/>
      <c r="I211" s="131"/>
      <c r="J211" s="131"/>
      <c r="K211" s="131"/>
      <c r="L211" s="131"/>
      <c r="M211" s="131"/>
      <c r="N211" s="131"/>
      <c r="R211" s="216">
        <f>IF(OR($J26="",$U202=""),0,AA202)</f>
        <v>2</v>
      </c>
      <c r="S211" s="246">
        <f>K28-R211</f>
        <v>10</v>
      </c>
      <c r="T211" s="229"/>
      <c r="U211" s="229"/>
      <c r="V211" s="229"/>
      <c r="W211" s="229"/>
      <c r="X211" s="229"/>
      <c r="Y211" s="215"/>
      <c r="Z211" s="215"/>
      <c r="AA211" s="227"/>
      <c r="AB211" s="215"/>
      <c r="AC211" s="215"/>
      <c r="AD211" s="215"/>
    </row>
    <row r="212" spans="1:30" ht="12.75" hidden="1" customHeight="1">
      <c r="A212" s="262">
        <f t="shared" si="52"/>
        <v>0.63541666666666652</v>
      </c>
      <c r="B212" s="131"/>
      <c r="C212" s="131"/>
      <c r="D212" s="131"/>
      <c r="E212" s="131"/>
      <c r="F212" s="131"/>
      <c r="G212" s="131"/>
      <c r="H212" s="131"/>
      <c r="I212" s="131"/>
      <c r="J212" s="131"/>
      <c r="K212" s="131"/>
      <c r="L212" s="131"/>
      <c r="M212" s="131"/>
      <c r="N212" s="131"/>
      <c r="R212" s="216">
        <f>IF(OR($J26="",$U203=""),0,AA203)</f>
        <v>2</v>
      </c>
      <c r="S212" s="246">
        <f>K29-R212</f>
        <v>10</v>
      </c>
      <c r="T212" s="229"/>
      <c r="U212" s="229"/>
      <c r="V212" s="229"/>
      <c r="W212" s="229"/>
      <c r="X212" s="229"/>
      <c r="Y212" s="215"/>
      <c r="Z212" s="215"/>
      <c r="AA212" s="215"/>
      <c r="AB212" s="215"/>
      <c r="AC212" s="215"/>
      <c r="AD212" s="215"/>
    </row>
    <row r="213" spans="1:30" ht="12.75" hidden="1" customHeight="1">
      <c r="A213" s="262">
        <f t="shared" si="52"/>
        <v>0.64583333333333315</v>
      </c>
      <c r="B213" s="131"/>
      <c r="C213" s="131" t="s">
        <v>227</v>
      </c>
      <c r="D213" s="274" t="s">
        <v>229</v>
      </c>
      <c r="E213" s="274"/>
      <c r="F213" s="271">
        <f>F186</f>
        <v>0.131128743283</v>
      </c>
      <c r="G213" s="131"/>
      <c r="H213" s="131"/>
      <c r="I213" s="131"/>
      <c r="J213" s="131"/>
      <c r="K213" s="131"/>
      <c r="L213" s="131"/>
      <c r="M213" s="131"/>
      <c r="N213" s="131"/>
      <c r="R213" s="216">
        <f>IF(OR($J26="",$U204=""),0,AA204)</f>
        <v>2</v>
      </c>
      <c r="S213" s="246">
        <f>K30-R213</f>
        <v>10</v>
      </c>
      <c r="T213" s="230"/>
      <c r="U213" s="230"/>
      <c r="V213" s="230"/>
      <c r="W213" s="230"/>
      <c r="X213" s="230"/>
      <c r="Y213" s="231"/>
      <c r="Z213" s="231"/>
      <c r="AA213" s="231"/>
      <c r="AB213" s="231"/>
      <c r="AC213" s="231"/>
      <c r="AD213" s="231"/>
    </row>
    <row r="214" spans="1:30" ht="12.75" hidden="1" customHeight="1">
      <c r="A214" s="262">
        <f t="shared" si="52"/>
        <v>0.65624999999999978</v>
      </c>
      <c r="B214" s="131"/>
      <c r="C214" s="131" t="s">
        <v>228</v>
      </c>
      <c r="D214" s="131"/>
      <c r="E214" s="131"/>
      <c r="F214" s="131"/>
      <c r="G214" s="131"/>
      <c r="H214" s="131"/>
      <c r="I214" s="131"/>
      <c r="J214" s="131"/>
      <c r="K214" s="131"/>
      <c r="L214" s="131"/>
      <c r="M214" s="131"/>
      <c r="N214" s="131"/>
      <c r="R214" s="216">
        <v>0</v>
      </c>
      <c r="S214" s="246">
        <f>K31</f>
        <v>12</v>
      </c>
      <c r="T214" s="230"/>
      <c r="U214" s="230"/>
      <c r="V214" s="230"/>
      <c r="W214" s="230"/>
      <c r="X214" s="230"/>
      <c r="Y214" s="221"/>
      <c r="Z214" s="221"/>
      <c r="AA214" s="221"/>
      <c r="AB214" s="221"/>
      <c r="AC214" s="221"/>
      <c r="AD214" s="221"/>
    </row>
    <row r="215" spans="1:30" ht="12.75" hidden="1" customHeight="1">
      <c r="A215" s="262">
        <f t="shared" si="52"/>
        <v>0.66666666666666641</v>
      </c>
      <c r="B215" s="131"/>
      <c r="C215" s="131" t="s">
        <v>61</v>
      </c>
      <c r="D215" s="131"/>
      <c r="E215" s="131"/>
      <c r="F215" s="131"/>
      <c r="G215" s="131"/>
      <c r="H215" s="131"/>
      <c r="I215" s="131"/>
      <c r="J215" s="131"/>
      <c r="K215" s="131"/>
      <c r="L215" s="131"/>
      <c r="M215" s="131"/>
      <c r="N215" s="131"/>
      <c r="R215" s="216">
        <v>0</v>
      </c>
      <c r="S215" s="246">
        <f>K32</f>
        <v>12</v>
      </c>
      <c r="T215" s="230"/>
      <c r="U215" s="230"/>
      <c r="V215" s="230"/>
      <c r="W215" s="230"/>
      <c r="X215" s="230"/>
      <c r="Y215" s="232"/>
      <c r="Z215" s="232"/>
      <c r="AA215" s="232"/>
      <c r="AB215" s="232"/>
      <c r="AC215" s="232"/>
      <c r="AD215" s="232"/>
    </row>
    <row r="216" spans="1:30" ht="12.75" hidden="1" customHeight="1">
      <c r="A216" s="262">
        <f t="shared" si="52"/>
        <v>0.67708333333333304</v>
      </c>
      <c r="B216" s="131"/>
      <c r="C216" s="131"/>
      <c r="D216" s="131"/>
      <c r="E216" s="131"/>
      <c r="F216" s="131"/>
      <c r="G216" s="131"/>
      <c r="H216" s="131"/>
      <c r="I216" s="131"/>
      <c r="J216" s="131"/>
      <c r="K216" s="131"/>
      <c r="L216" s="131"/>
      <c r="M216" s="131"/>
      <c r="N216" s="131"/>
      <c r="R216" s="233">
        <f>SUM(R209:R215)</f>
        <v>10</v>
      </c>
      <c r="S216" s="233">
        <f>SUM(S209:S215)</f>
        <v>74</v>
      </c>
      <c r="T216" s="233">
        <f>(2*5*52.143)</f>
        <v>521.43000000000006</v>
      </c>
      <c r="U216" s="233">
        <f>(10*5*52.143)+(12*2*52.143)</f>
        <v>3858.5820000000003</v>
      </c>
      <c r="V216" s="230"/>
      <c r="W216" s="230"/>
      <c r="X216" s="230"/>
      <c r="Y216" s="232"/>
      <c r="Z216" s="232"/>
      <c r="AA216" s="232"/>
      <c r="AB216" s="232"/>
      <c r="AC216" s="232"/>
      <c r="AD216" s="232"/>
    </row>
    <row r="217" spans="1:30" ht="12.75" hidden="1" customHeight="1">
      <c r="A217" s="262">
        <f t="shared" ref="A217:A245" si="55">A216+((15/60)/24)</f>
        <v>0.68749999999999967</v>
      </c>
      <c r="B217" s="131"/>
      <c r="C217" s="131"/>
      <c r="D217" s="131"/>
      <c r="E217" s="131"/>
      <c r="F217" s="131"/>
      <c r="G217" s="131"/>
      <c r="H217" s="131"/>
      <c r="I217" s="131"/>
      <c r="J217" s="131"/>
      <c r="K217" s="131"/>
      <c r="L217" s="131"/>
      <c r="M217" s="131"/>
      <c r="N217" s="131"/>
      <c r="R217" s="232"/>
      <c r="S217" s="232"/>
      <c r="T217" s="229"/>
      <c r="U217" s="229"/>
      <c r="V217" s="229"/>
      <c r="W217" s="232"/>
      <c r="X217" s="232"/>
      <c r="Y217" s="232"/>
      <c r="Z217" s="247"/>
      <c r="AA217" s="247"/>
      <c r="AB217" s="247"/>
      <c r="AC217" s="247"/>
      <c r="AD217" s="247"/>
    </row>
    <row r="218" spans="1:30" ht="12.75" hidden="1" customHeight="1">
      <c r="A218" s="262">
        <f t="shared" si="55"/>
        <v>0.6979166666666663</v>
      </c>
      <c r="B218" s="131"/>
      <c r="C218" s="131"/>
      <c r="D218" s="131"/>
      <c r="E218" s="131"/>
      <c r="F218" s="131"/>
      <c r="G218" s="131"/>
      <c r="H218" s="131"/>
      <c r="I218" s="131"/>
      <c r="J218" s="131"/>
      <c r="K218" s="131"/>
      <c r="L218" s="131"/>
      <c r="M218" s="131"/>
      <c r="N218" s="131"/>
    </row>
    <row r="219" spans="1:30" ht="12.75" hidden="1" customHeight="1">
      <c r="A219" s="262">
        <f t="shared" si="55"/>
        <v>0.70833333333333293</v>
      </c>
      <c r="B219" s="131"/>
      <c r="C219" s="131"/>
      <c r="D219" s="131"/>
      <c r="E219" s="131"/>
      <c r="F219" s="131"/>
      <c r="G219" s="131"/>
      <c r="H219" s="131"/>
      <c r="I219" s="131"/>
      <c r="J219" s="131"/>
      <c r="K219" s="131"/>
      <c r="L219" s="131"/>
      <c r="M219" s="131"/>
      <c r="N219" s="131"/>
    </row>
    <row r="220" spans="1:30" ht="12.75" hidden="1" customHeight="1">
      <c r="A220" s="262">
        <f t="shared" si="55"/>
        <v>0.71874999999999956</v>
      </c>
      <c r="B220" s="131"/>
      <c r="C220" s="131"/>
      <c r="D220" s="131"/>
      <c r="E220" s="131"/>
      <c r="F220" s="131"/>
      <c r="G220" s="131"/>
      <c r="H220" s="131"/>
      <c r="I220" s="131"/>
      <c r="J220" s="131"/>
      <c r="K220" s="131"/>
      <c r="L220" s="131"/>
      <c r="M220" s="131"/>
      <c r="N220" s="131"/>
    </row>
    <row r="221" spans="1:30" ht="12.75" hidden="1" customHeight="1">
      <c r="A221" s="262">
        <f t="shared" si="55"/>
        <v>0.72916666666666619</v>
      </c>
      <c r="B221" s="131"/>
      <c r="C221" s="131"/>
      <c r="D221" s="131"/>
      <c r="E221" s="131"/>
      <c r="F221" s="131"/>
      <c r="G221" s="131"/>
      <c r="H221" s="131"/>
      <c r="I221" s="131"/>
      <c r="J221" s="131"/>
      <c r="K221" s="131"/>
      <c r="L221" s="131"/>
      <c r="M221" s="131"/>
      <c r="N221" s="131"/>
    </row>
    <row r="222" spans="1:30" ht="12.75" hidden="1" customHeight="1">
      <c r="A222" s="262">
        <f t="shared" si="55"/>
        <v>0.73958333333333282</v>
      </c>
      <c r="B222" s="131"/>
      <c r="C222" s="131"/>
      <c r="D222" s="131"/>
      <c r="E222" s="131"/>
      <c r="F222" s="131"/>
      <c r="G222" s="131"/>
      <c r="H222" s="131"/>
      <c r="I222" s="131"/>
      <c r="J222" s="131"/>
      <c r="K222" s="131"/>
      <c r="L222" s="131"/>
      <c r="M222" s="131"/>
      <c r="N222" s="131"/>
    </row>
    <row r="223" spans="1:30" ht="12.75" hidden="1" customHeight="1">
      <c r="A223" s="262">
        <f t="shared" si="55"/>
        <v>0.74999999999999944</v>
      </c>
      <c r="B223" s="131"/>
      <c r="C223" s="131"/>
      <c r="D223" s="131"/>
      <c r="E223" s="131"/>
      <c r="F223" s="131"/>
      <c r="G223" s="131"/>
      <c r="H223" s="131"/>
      <c r="I223" s="131"/>
      <c r="J223" s="131"/>
      <c r="K223" s="131"/>
      <c r="L223" s="131"/>
      <c r="M223" s="131"/>
      <c r="N223" s="131"/>
    </row>
    <row r="224" spans="1:30" ht="12.75" hidden="1" customHeight="1">
      <c r="A224" s="262">
        <f t="shared" si="55"/>
        <v>0.76041666666666607</v>
      </c>
      <c r="B224" s="131"/>
      <c r="C224" s="131"/>
      <c r="D224" s="131"/>
      <c r="E224" s="131"/>
      <c r="F224" s="131"/>
      <c r="G224" s="131"/>
      <c r="H224" s="131"/>
      <c r="I224" s="131"/>
      <c r="J224" s="131"/>
      <c r="K224" s="131"/>
      <c r="L224" s="131"/>
      <c r="M224" s="131"/>
      <c r="N224" s="131"/>
    </row>
    <row r="225" spans="1:14" ht="12.75" hidden="1" customHeight="1">
      <c r="A225" s="262">
        <f t="shared" si="55"/>
        <v>0.7708333333333327</v>
      </c>
      <c r="B225" s="131"/>
      <c r="C225" s="131"/>
      <c r="D225" s="131"/>
      <c r="E225" s="131"/>
      <c r="F225" s="131"/>
      <c r="G225" s="131"/>
      <c r="H225" s="131"/>
      <c r="I225" s="131"/>
      <c r="J225" s="131"/>
      <c r="K225" s="131"/>
      <c r="L225" s="131"/>
      <c r="M225" s="131"/>
      <c r="N225" s="131"/>
    </row>
    <row r="226" spans="1:14" ht="12.75" hidden="1" customHeight="1">
      <c r="A226" s="262">
        <f t="shared" si="55"/>
        <v>0.78124999999999933</v>
      </c>
      <c r="B226" s="131"/>
      <c r="C226" s="131"/>
      <c r="D226" s="131"/>
      <c r="E226" s="131"/>
      <c r="F226" s="131"/>
      <c r="G226" s="131"/>
      <c r="H226" s="131"/>
      <c r="I226" s="131"/>
      <c r="J226" s="131"/>
      <c r="K226" s="131"/>
      <c r="L226" s="131"/>
      <c r="M226" s="131"/>
      <c r="N226" s="131"/>
    </row>
    <row r="227" spans="1:14" ht="12.75" hidden="1" customHeight="1">
      <c r="A227" s="262">
        <f t="shared" si="55"/>
        <v>0.79166666666666596</v>
      </c>
      <c r="B227" s="131"/>
      <c r="C227" s="131"/>
      <c r="D227" s="131"/>
      <c r="E227" s="131"/>
      <c r="F227" s="131"/>
      <c r="G227" s="131"/>
      <c r="H227" s="131"/>
      <c r="I227" s="131"/>
      <c r="J227" s="131"/>
      <c r="K227" s="131"/>
      <c r="L227" s="131"/>
      <c r="M227" s="131"/>
      <c r="N227" s="131"/>
    </row>
    <row r="228" spans="1:14" ht="12.75" hidden="1" customHeight="1">
      <c r="A228" s="262">
        <f t="shared" si="55"/>
        <v>0.80208333333333259</v>
      </c>
      <c r="B228" s="131"/>
      <c r="C228" s="131"/>
      <c r="D228" s="131"/>
      <c r="E228" s="131"/>
      <c r="F228" s="131"/>
      <c r="G228" s="131"/>
      <c r="H228" s="131"/>
      <c r="I228" s="131"/>
      <c r="J228" s="131"/>
      <c r="K228" s="131"/>
      <c r="L228" s="131"/>
      <c r="M228" s="131"/>
      <c r="N228" s="131"/>
    </row>
    <row r="229" spans="1:14" ht="12.75" hidden="1" customHeight="1">
      <c r="A229" s="262">
        <f t="shared" si="55"/>
        <v>0.81249999999999922</v>
      </c>
      <c r="B229" s="131"/>
      <c r="C229" s="131"/>
      <c r="D229" s="131"/>
      <c r="E229" s="131"/>
      <c r="F229" s="131"/>
      <c r="G229" s="131"/>
      <c r="H229" s="131"/>
      <c r="I229" s="131"/>
      <c r="J229" s="131"/>
      <c r="K229" s="131"/>
      <c r="L229" s="131"/>
      <c r="M229" s="131"/>
      <c r="N229" s="131"/>
    </row>
    <row r="230" spans="1:14" ht="12.75" hidden="1" customHeight="1">
      <c r="A230" s="262">
        <f t="shared" si="55"/>
        <v>0.82291666666666585</v>
      </c>
      <c r="B230" s="131"/>
      <c r="C230" s="131"/>
      <c r="D230" s="131"/>
      <c r="E230" s="131"/>
      <c r="F230" s="131"/>
      <c r="G230" s="131"/>
      <c r="H230" s="131"/>
      <c r="I230" s="131"/>
      <c r="J230" s="131"/>
      <c r="K230" s="131"/>
      <c r="L230" s="131"/>
      <c r="M230" s="131"/>
      <c r="N230" s="131"/>
    </row>
    <row r="231" spans="1:14" ht="12.75" hidden="1" customHeight="1">
      <c r="A231" s="262">
        <f t="shared" si="55"/>
        <v>0.83333333333333248</v>
      </c>
      <c r="B231" s="131"/>
      <c r="C231" s="131"/>
      <c r="D231" s="131"/>
      <c r="E231" s="131"/>
      <c r="F231" s="131"/>
      <c r="G231" s="131"/>
      <c r="H231" s="131"/>
      <c r="I231" s="131"/>
      <c r="J231" s="131"/>
      <c r="K231" s="131"/>
      <c r="L231" s="131"/>
      <c r="M231" s="131"/>
      <c r="N231" s="131"/>
    </row>
    <row r="232" spans="1:14" ht="12.75" hidden="1" customHeight="1">
      <c r="A232" s="262">
        <f t="shared" si="55"/>
        <v>0.84374999999999911</v>
      </c>
      <c r="B232" s="131"/>
      <c r="C232" s="131"/>
      <c r="D232" s="131"/>
      <c r="E232" s="131"/>
      <c r="F232" s="131"/>
      <c r="G232" s="131"/>
      <c r="H232" s="131"/>
      <c r="I232" s="131"/>
      <c r="J232" s="131"/>
      <c r="K232" s="131"/>
      <c r="L232" s="131"/>
      <c r="M232" s="131"/>
      <c r="N232" s="131"/>
    </row>
    <row r="233" spans="1:14" ht="12.75" hidden="1" customHeight="1">
      <c r="A233" s="262">
        <f t="shared" si="55"/>
        <v>0.85416666666666574</v>
      </c>
      <c r="B233" s="131"/>
      <c r="C233" s="131"/>
      <c r="D233" s="131"/>
      <c r="E233" s="131"/>
      <c r="F233" s="131"/>
      <c r="G233" s="131"/>
      <c r="H233" s="131"/>
      <c r="I233" s="131"/>
      <c r="J233" s="131"/>
      <c r="K233" s="131"/>
      <c r="L233" s="131"/>
      <c r="M233" s="131"/>
      <c r="N233" s="131"/>
    </row>
    <row r="234" spans="1:14" ht="12.75" hidden="1" customHeight="1">
      <c r="A234" s="262">
        <f t="shared" si="55"/>
        <v>0.86458333333333237</v>
      </c>
      <c r="B234" s="131"/>
      <c r="C234" s="131"/>
      <c r="D234" s="131"/>
      <c r="E234" s="131"/>
      <c r="F234" s="131"/>
      <c r="G234" s="131"/>
      <c r="H234" s="131"/>
      <c r="I234" s="131"/>
      <c r="J234" s="131"/>
      <c r="K234" s="131"/>
      <c r="L234" s="131"/>
      <c r="M234" s="131"/>
      <c r="N234" s="131"/>
    </row>
    <row r="235" spans="1:14" ht="12.75" hidden="1" customHeight="1">
      <c r="A235" s="262">
        <f t="shared" si="55"/>
        <v>0.874999999999999</v>
      </c>
      <c r="B235" s="131"/>
      <c r="C235" s="131"/>
      <c r="D235" s="131"/>
      <c r="E235" s="131"/>
      <c r="F235" s="131"/>
      <c r="G235" s="131"/>
      <c r="H235" s="131"/>
      <c r="I235" s="131"/>
      <c r="J235" s="131"/>
      <c r="K235" s="131"/>
      <c r="L235" s="131"/>
      <c r="M235" s="131"/>
      <c r="N235" s="131"/>
    </row>
    <row r="236" spans="1:14" ht="12.75" hidden="1" customHeight="1">
      <c r="A236" s="262">
        <f t="shared" si="55"/>
        <v>0.88541666666666563</v>
      </c>
      <c r="B236" s="131"/>
      <c r="C236" s="131"/>
      <c r="D236" s="131"/>
      <c r="E236" s="131"/>
      <c r="F236" s="131"/>
      <c r="G236" s="131"/>
      <c r="H236" s="131"/>
      <c r="I236" s="131"/>
      <c r="J236" s="131"/>
      <c r="K236" s="131"/>
      <c r="L236" s="131"/>
      <c r="M236" s="131"/>
      <c r="N236" s="131"/>
    </row>
    <row r="237" spans="1:14" ht="12.75" hidden="1" customHeight="1">
      <c r="A237" s="262">
        <f t="shared" si="55"/>
        <v>0.89583333333333226</v>
      </c>
      <c r="B237" s="131"/>
      <c r="C237" s="131"/>
      <c r="D237" s="131"/>
      <c r="E237" s="131"/>
      <c r="F237" s="131"/>
      <c r="G237" s="131"/>
      <c r="H237" s="131"/>
      <c r="I237" s="131"/>
      <c r="J237" s="131"/>
      <c r="K237" s="131"/>
      <c r="L237" s="131"/>
      <c r="M237" s="131"/>
      <c r="N237" s="131"/>
    </row>
    <row r="238" spans="1:14" ht="12.75" hidden="1" customHeight="1">
      <c r="A238" s="262">
        <f t="shared" si="55"/>
        <v>0.90624999999999889</v>
      </c>
      <c r="B238" s="131"/>
      <c r="C238" s="131"/>
      <c r="D238" s="131"/>
      <c r="E238" s="131"/>
      <c r="F238" s="131"/>
      <c r="G238" s="131"/>
      <c r="H238" s="131"/>
      <c r="I238" s="131"/>
      <c r="J238" s="131"/>
      <c r="K238" s="131"/>
      <c r="L238" s="131"/>
      <c r="M238" s="131"/>
      <c r="N238" s="131"/>
    </row>
    <row r="239" spans="1:14" ht="12.75" hidden="1" customHeight="1">
      <c r="A239" s="262">
        <f t="shared" si="55"/>
        <v>0.91666666666666552</v>
      </c>
      <c r="B239" s="131"/>
      <c r="C239" s="131"/>
      <c r="D239" s="131"/>
      <c r="E239" s="131"/>
      <c r="F239" s="131"/>
      <c r="G239" s="131"/>
      <c r="H239" s="131"/>
      <c r="I239" s="131"/>
      <c r="J239" s="131"/>
      <c r="K239" s="131"/>
      <c r="L239" s="131"/>
      <c r="M239" s="131"/>
      <c r="N239" s="131"/>
    </row>
    <row r="240" spans="1:14" ht="12.75" hidden="1" customHeight="1">
      <c r="A240" s="262">
        <f t="shared" si="55"/>
        <v>0.92708333333333215</v>
      </c>
      <c r="B240" s="131"/>
      <c r="C240" s="131"/>
      <c r="D240" s="131"/>
      <c r="E240" s="131"/>
      <c r="F240" s="131"/>
      <c r="G240" s="131"/>
      <c r="H240" s="131"/>
      <c r="I240" s="131"/>
      <c r="J240" s="131"/>
      <c r="K240" s="131"/>
      <c r="L240" s="131"/>
      <c r="M240" s="131"/>
      <c r="N240" s="131"/>
    </row>
    <row r="241" spans="1:14" ht="12.75" hidden="1" customHeight="1">
      <c r="A241" s="262">
        <f t="shared" si="55"/>
        <v>0.93749999999999878</v>
      </c>
      <c r="B241" s="131"/>
      <c r="C241" s="131"/>
      <c r="D241" s="131"/>
      <c r="E241" s="131"/>
      <c r="F241" s="131"/>
      <c r="G241" s="131"/>
      <c r="H241" s="131"/>
      <c r="I241" s="131"/>
      <c r="J241" s="131"/>
      <c r="K241" s="131"/>
      <c r="L241" s="131"/>
      <c r="M241" s="131"/>
      <c r="N241" s="131"/>
    </row>
    <row r="242" spans="1:14" ht="12.75" hidden="1" customHeight="1">
      <c r="A242" s="262">
        <f t="shared" si="55"/>
        <v>0.94791666666666541</v>
      </c>
      <c r="B242" s="131"/>
      <c r="C242" s="131"/>
      <c r="D242" s="131"/>
      <c r="E242" s="131"/>
      <c r="F242" s="131"/>
      <c r="G242" s="131"/>
      <c r="H242" s="131"/>
      <c r="I242" s="131"/>
      <c r="J242" s="131"/>
      <c r="K242" s="131"/>
      <c r="L242" s="131"/>
      <c r="M242" s="131"/>
      <c r="N242" s="131"/>
    </row>
    <row r="243" spans="1:14" ht="12.75" hidden="1" customHeight="1">
      <c r="A243" s="262">
        <f t="shared" si="55"/>
        <v>0.95833333333333204</v>
      </c>
      <c r="B243" s="131"/>
      <c r="C243" s="131"/>
      <c r="D243" s="131"/>
      <c r="E243" s="131"/>
      <c r="F243" s="131"/>
      <c r="G243" s="131"/>
      <c r="H243" s="131"/>
      <c r="I243" s="131"/>
      <c r="J243" s="131"/>
      <c r="K243" s="131"/>
      <c r="L243" s="131"/>
      <c r="M243" s="131"/>
      <c r="N243" s="131"/>
    </row>
    <row r="244" spans="1:14" ht="12.75" hidden="1" customHeight="1">
      <c r="A244" s="262">
        <f t="shared" si="55"/>
        <v>0.96874999999999867</v>
      </c>
      <c r="B244" s="131"/>
      <c r="C244" s="131"/>
      <c r="D244" s="131"/>
      <c r="E244" s="131"/>
      <c r="F244" s="131"/>
      <c r="G244" s="131"/>
      <c r="H244" s="131"/>
      <c r="I244" s="131"/>
      <c r="J244" s="131"/>
      <c r="K244" s="131"/>
      <c r="L244" s="131"/>
      <c r="M244" s="131"/>
      <c r="N244" s="131"/>
    </row>
    <row r="245" spans="1:14" ht="12.75" hidden="1" customHeight="1">
      <c r="A245" s="262">
        <f t="shared" si="55"/>
        <v>0.9791666666666653</v>
      </c>
      <c r="B245" s="131"/>
      <c r="C245" s="131"/>
      <c r="D245" s="131"/>
      <c r="E245" s="131"/>
      <c r="F245" s="131"/>
      <c r="G245" s="131"/>
      <c r="H245" s="131"/>
      <c r="I245" s="131"/>
      <c r="J245" s="131"/>
      <c r="K245" s="131"/>
      <c r="L245" s="131"/>
      <c r="M245" s="131"/>
      <c r="N245" s="131"/>
    </row>
    <row r="246" spans="1:14" ht="12.75" hidden="1" customHeight="1">
      <c r="A246" s="262">
        <f>A245+((15/60)/24)</f>
        <v>0.98958333333333193</v>
      </c>
      <c r="B246" s="131"/>
      <c r="C246" s="131"/>
      <c r="D246" s="131"/>
      <c r="E246" s="131"/>
      <c r="F246" s="131"/>
      <c r="G246" s="131"/>
      <c r="H246" s="131"/>
      <c r="I246" s="131"/>
      <c r="J246" s="131"/>
      <c r="K246" s="131"/>
      <c r="L246" s="131"/>
      <c r="M246" s="131"/>
      <c r="N246" s="131"/>
    </row>
    <row r="247" spans="1:14" ht="12.75" hidden="1" customHeight="1">
      <c r="A247" s="122"/>
      <c r="B247" s="121"/>
      <c r="C247" s="121"/>
      <c r="D247" s="121"/>
      <c r="E247" s="121"/>
      <c r="F247" s="121"/>
      <c r="G247" s="121"/>
      <c r="H247" s="121"/>
      <c r="I247" s="121"/>
      <c r="J247" s="121"/>
      <c r="K247" s="121"/>
      <c r="L247" s="121"/>
      <c r="M247" s="121"/>
      <c r="N247" s="121"/>
    </row>
    <row r="248" spans="1:14" ht="12.75" hidden="1" customHeight="1">
      <c r="A248" s="121"/>
      <c r="B248" s="121"/>
      <c r="C248" s="121"/>
      <c r="D248" s="121"/>
      <c r="E248" s="121"/>
      <c r="F248" s="121"/>
      <c r="G248" s="121"/>
      <c r="H248" s="121"/>
      <c r="I248" s="121"/>
      <c r="J248" s="121"/>
      <c r="K248" s="121"/>
      <c r="L248" s="121"/>
      <c r="M248" s="121"/>
      <c r="N248" s="121"/>
    </row>
    <row r="249" spans="1:14" ht="12.75" hidden="1" customHeight="1">
      <c r="A249" s="121"/>
      <c r="B249" s="121"/>
      <c r="C249" s="121"/>
      <c r="D249" s="121"/>
      <c r="E249" s="121"/>
      <c r="F249" s="121"/>
      <c r="G249" s="121"/>
      <c r="H249" s="121"/>
      <c r="I249" s="121"/>
      <c r="J249" s="121"/>
      <c r="K249" s="121"/>
      <c r="L249" s="121"/>
      <c r="M249" s="121"/>
      <c r="N249" s="121"/>
    </row>
    <row r="250" spans="1:14" ht="12.75" hidden="1" customHeight="1">
      <c r="A250" s="121"/>
      <c r="B250" s="121"/>
      <c r="C250" s="121"/>
      <c r="D250" s="121"/>
      <c r="E250" s="121"/>
      <c r="F250" s="121"/>
      <c r="G250" s="121"/>
      <c r="H250" s="121"/>
      <c r="I250" s="121"/>
      <c r="J250" s="121"/>
      <c r="K250" s="121"/>
      <c r="L250" s="121"/>
      <c r="M250" s="121"/>
      <c r="N250" s="121"/>
    </row>
    <row r="251" spans="1:14" ht="12.75" hidden="1" customHeight="1">
      <c r="A251" s="121"/>
      <c r="B251" s="121"/>
      <c r="C251" s="121"/>
      <c r="D251" s="121"/>
      <c r="E251" s="121"/>
      <c r="F251" s="121"/>
      <c r="G251" s="121"/>
      <c r="H251" s="121"/>
      <c r="I251" s="121"/>
      <c r="J251" s="121"/>
      <c r="K251" s="121"/>
      <c r="L251" s="121"/>
      <c r="M251" s="121"/>
      <c r="N251" s="121"/>
    </row>
    <row r="252" spans="1:14" ht="12.75" hidden="1" customHeight="1">
      <c r="A252" s="121"/>
      <c r="B252" s="121"/>
      <c r="C252" s="121"/>
      <c r="D252" s="121"/>
      <c r="E252" s="121"/>
      <c r="F252" s="121"/>
      <c r="G252" s="121"/>
      <c r="H252" s="121"/>
      <c r="I252" s="121"/>
      <c r="J252" s="121"/>
      <c r="K252" s="121"/>
      <c r="L252" s="121"/>
      <c r="M252" s="121"/>
      <c r="N252" s="121"/>
    </row>
    <row r="253" spans="1:14" ht="12.75" hidden="1" customHeight="1">
      <c r="A253" s="121"/>
      <c r="B253" s="121"/>
      <c r="C253" s="121"/>
      <c r="D253" s="121"/>
      <c r="E253" s="121"/>
      <c r="F253" s="121"/>
      <c r="G253" s="121"/>
      <c r="H253" s="121"/>
      <c r="I253" s="121"/>
      <c r="J253" s="121"/>
      <c r="K253" s="121"/>
      <c r="L253" s="121"/>
      <c r="M253" s="121"/>
      <c r="N253" s="121"/>
    </row>
    <row r="254" spans="1:14" ht="12.75" hidden="1" customHeight="1">
      <c r="A254" s="121"/>
      <c r="B254" s="121"/>
      <c r="C254" s="121"/>
      <c r="D254" s="121"/>
      <c r="E254" s="121"/>
      <c r="F254" s="121"/>
      <c r="G254" s="121"/>
      <c r="H254" s="121"/>
      <c r="I254" s="121"/>
      <c r="J254" s="121"/>
      <c r="K254" s="121"/>
      <c r="L254" s="121"/>
      <c r="M254" s="121"/>
      <c r="N254" s="121"/>
    </row>
    <row r="255" spans="1:14" ht="12.75" hidden="1" customHeight="1">
      <c r="A255" s="121"/>
      <c r="B255" s="121"/>
      <c r="C255" s="121"/>
      <c r="D255" s="121"/>
      <c r="E255" s="121"/>
      <c r="F255" s="121"/>
      <c r="G255" s="121"/>
      <c r="H255" s="121"/>
      <c r="I255" s="121"/>
      <c r="J255" s="121"/>
      <c r="K255" s="121"/>
      <c r="L255" s="121"/>
      <c r="M255" s="121"/>
      <c r="N255" s="121"/>
    </row>
    <row r="256" spans="1:14" ht="12.75" hidden="1" customHeight="1">
      <c r="A256" s="121"/>
      <c r="B256" s="121"/>
      <c r="C256" s="121"/>
      <c r="D256" s="121"/>
      <c r="E256" s="121"/>
      <c r="F256" s="121"/>
      <c r="G256" s="121"/>
      <c r="H256" s="121"/>
      <c r="I256" s="121"/>
      <c r="J256" s="121"/>
      <c r="K256" s="121"/>
      <c r="L256" s="121"/>
      <c r="M256" s="121"/>
      <c r="N256" s="121"/>
    </row>
    <row r="257" spans="1:14" ht="12.75" hidden="1" customHeight="1">
      <c r="A257" s="121"/>
      <c r="B257" s="121"/>
      <c r="C257" s="121"/>
      <c r="D257" s="121"/>
      <c r="E257" s="121"/>
      <c r="F257" s="121"/>
      <c r="G257" s="121"/>
      <c r="H257" s="121"/>
      <c r="I257" s="121"/>
      <c r="J257" s="121"/>
      <c r="K257" s="121"/>
      <c r="L257" s="121"/>
      <c r="M257" s="121"/>
      <c r="N257" s="121"/>
    </row>
    <row r="258" spans="1:14" ht="12.75" hidden="1" customHeight="1">
      <c r="A258" s="121"/>
      <c r="B258" s="121"/>
      <c r="C258" s="121"/>
      <c r="D258" s="121"/>
      <c r="E258" s="121"/>
      <c r="F258" s="121"/>
      <c r="G258" s="121"/>
      <c r="H258" s="121"/>
      <c r="I258" s="121"/>
      <c r="J258" s="121"/>
      <c r="K258" s="121"/>
      <c r="L258" s="121"/>
      <c r="M258" s="121"/>
      <c r="N258" s="121"/>
    </row>
    <row r="259" spans="1:14" ht="12.75" hidden="1" customHeight="1">
      <c r="A259" s="121"/>
      <c r="B259" s="121"/>
      <c r="C259" s="121"/>
      <c r="D259" s="121"/>
      <c r="E259" s="121"/>
      <c r="F259" s="121"/>
      <c r="G259" s="121"/>
      <c r="H259" s="121"/>
      <c r="I259" s="121"/>
      <c r="J259" s="121"/>
      <c r="K259" s="121"/>
      <c r="L259" s="121"/>
      <c r="M259" s="121"/>
      <c r="N259" s="121"/>
    </row>
    <row r="260" spans="1:14" ht="12.75" hidden="1" customHeight="1">
      <c r="A260" s="121"/>
      <c r="B260" s="121"/>
      <c r="C260" s="121"/>
      <c r="D260" s="121"/>
      <c r="E260" s="121"/>
      <c r="F260" s="121"/>
      <c r="G260" s="121"/>
      <c r="H260" s="121"/>
      <c r="I260" s="121"/>
      <c r="J260" s="121"/>
      <c r="K260" s="121"/>
      <c r="L260" s="121"/>
      <c r="M260" s="121"/>
      <c r="N260" s="121"/>
    </row>
    <row r="261" spans="1:14" ht="12.75" hidden="1" customHeight="1">
      <c r="A261" s="121"/>
      <c r="B261" s="121"/>
      <c r="C261" s="121"/>
      <c r="D261" s="121"/>
      <c r="E261" s="121"/>
      <c r="F261" s="121"/>
      <c r="G261" s="121"/>
      <c r="H261" s="121"/>
      <c r="I261" s="121"/>
      <c r="J261" s="121"/>
      <c r="K261" s="121"/>
      <c r="L261" s="121"/>
      <c r="M261" s="121"/>
      <c r="N261" s="121"/>
    </row>
    <row r="262" spans="1:14" ht="12.75" hidden="1" customHeight="1">
      <c r="A262" s="121"/>
      <c r="B262" s="121"/>
      <c r="C262" s="121"/>
      <c r="D262" s="121"/>
      <c r="E262" s="121"/>
      <c r="F262" s="121"/>
      <c r="G262" s="121"/>
      <c r="H262" s="121"/>
      <c r="I262" s="121"/>
      <c r="J262" s="121"/>
      <c r="K262" s="121"/>
      <c r="L262" s="121"/>
      <c r="M262" s="121"/>
      <c r="N262" s="121"/>
    </row>
    <row r="263" spans="1:14" ht="12.75" hidden="1" customHeight="1">
      <c r="A263" s="121"/>
      <c r="B263" s="121"/>
      <c r="C263" s="121"/>
      <c r="D263" s="121"/>
      <c r="E263" s="121"/>
      <c r="F263" s="121"/>
      <c r="G263" s="121"/>
      <c r="H263" s="121"/>
      <c r="I263" s="121"/>
      <c r="J263" s="121"/>
      <c r="K263" s="121"/>
      <c r="L263" s="121"/>
      <c r="M263" s="121"/>
      <c r="N263" s="121"/>
    </row>
    <row r="264" spans="1:14" ht="12.75" hidden="1" customHeight="1">
      <c r="A264" s="121"/>
      <c r="B264" s="121"/>
      <c r="C264" s="121"/>
      <c r="D264" s="121"/>
      <c r="E264" s="121"/>
      <c r="F264" s="121"/>
      <c r="G264" s="121"/>
      <c r="H264" s="121"/>
      <c r="I264" s="121"/>
      <c r="J264" s="121"/>
      <c r="K264" s="121"/>
      <c r="L264" s="121"/>
      <c r="M264" s="121"/>
      <c r="N264" s="121"/>
    </row>
    <row r="265" spans="1:14" ht="12.75" hidden="1" customHeight="1">
      <c r="A265" s="121"/>
      <c r="B265" s="121"/>
      <c r="C265" s="121"/>
      <c r="D265" s="121"/>
      <c r="E265" s="121"/>
      <c r="F265" s="121"/>
      <c r="G265" s="121"/>
      <c r="H265" s="121"/>
      <c r="I265" s="121"/>
      <c r="J265" s="121"/>
      <c r="K265" s="121"/>
      <c r="L265" s="121"/>
      <c r="M265" s="121"/>
      <c r="N265" s="121"/>
    </row>
    <row r="266" spans="1:14" ht="12.75" hidden="1" customHeight="1">
      <c r="A266" s="121"/>
      <c r="B266" s="121"/>
      <c r="C266" s="121"/>
      <c r="D266" s="121"/>
      <c r="E266" s="121"/>
      <c r="F266" s="121"/>
      <c r="G266" s="121"/>
      <c r="H266" s="121"/>
      <c r="I266" s="121"/>
      <c r="J266" s="121"/>
      <c r="K266" s="121"/>
      <c r="L266" s="121"/>
      <c r="M266" s="121"/>
      <c r="N266" s="121"/>
    </row>
    <row r="267" spans="1:14" ht="12.75" hidden="1" customHeight="1">
      <c r="A267" s="121"/>
      <c r="B267" s="121"/>
      <c r="C267" s="121"/>
      <c r="D267" s="121"/>
      <c r="E267" s="121"/>
      <c r="F267" s="121"/>
      <c r="G267" s="121"/>
      <c r="H267" s="121"/>
      <c r="I267" s="121"/>
      <c r="J267" s="121"/>
      <c r="K267" s="121"/>
      <c r="L267" s="121"/>
      <c r="M267" s="121"/>
      <c r="N267" s="121"/>
    </row>
    <row r="268" spans="1:14" ht="12.75" hidden="1" customHeight="1">
      <c r="A268" s="121"/>
      <c r="B268" s="121"/>
      <c r="C268" s="121"/>
      <c r="D268" s="121"/>
      <c r="E268" s="121"/>
      <c r="F268" s="121"/>
      <c r="G268" s="121"/>
      <c r="H268" s="121"/>
      <c r="I268" s="121"/>
      <c r="J268" s="121"/>
      <c r="K268" s="121"/>
      <c r="L268" s="121"/>
      <c r="M268" s="121"/>
      <c r="N268" s="121"/>
    </row>
    <row r="269" spans="1:14" ht="12.75" hidden="1" customHeight="1">
      <c r="A269" s="121"/>
      <c r="B269" s="121"/>
      <c r="C269" s="121"/>
      <c r="D269" s="121"/>
      <c r="E269" s="121"/>
      <c r="F269" s="121"/>
      <c r="G269" s="121"/>
      <c r="H269" s="121"/>
      <c r="I269" s="121"/>
      <c r="J269" s="121"/>
      <c r="K269" s="121"/>
      <c r="L269" s="121"/>
      <c r="M269" s="121"/>
      <c r="N269" s="121"/>
    </row>
    <row r="270" spans="1:14" ht="12.75" hidden="1" customHeight="1">
      <c r="A270" s="121"/>
      <c r="B270" s="121"/>
      <c r="C270" s="121"/>
      <c r="D270" s="121"/>
      <c r="E270" s="121"/>
      <c r="F270" s="121"/>
      <c r="G270" s="121"/>
      <c r="H270" s="121"/>
      <c r="I270" s="121"/>
      <c r="J270" s="121"/>
      <c r="K270" s="121"/>
      <c r="L270" s="121"/>
      <c r="M270" s="121"/>
      <c r="N270" s="121"/>
    </row>
    <row r="271" spans="1:14" ht="12.75" hidden="1" customHeight="1">
      <c r="A271" s="121"/>
      <c r="B271" s="121"/>
      <c r="C271" s="121"/>
      <c r="D271" s="121"/>
      <c r="E271" s="121"/>
      <c r="F271" s="121"/>
      <c r="G271" s="121"/>
      <c r="H271" s="121"/>
      <c r="I271" s="121"/>
      <c r="J271" s="121"/>
      <c r="K271" s="121"/>
      <c r="L271" s="121"/>
      <c r="M271" s="121"/>
      <c r="N271" s="121"/>
    </row>
    <row r="272" spans="1:14" ht="12.75" hidden="1" customHeight="1">
      <c r="A272" s="121"/>
      <c r="B272" s="121"/>
      <c r="C272" s="121"/>
      <c r="D272" s="121"/>
      <c r="E272" s="121"/>
      <c r="F272" s="121"/>
      <c r="G272" s="121"/>
      <c r="H272" s="121"/>
      <c r="I272" s="121"/>
      <c r="J272" s="121"/>
      <c r="K272" s="121"/>
      <c r="L272" s="121"/>
      <c r="M272" s="121"/>
      <c r="N272" s="121"/>
    </row>
    <row r="273" spans="1:14" ht="12.75" hidden="1" customHeight="1">
      <c r="A273" s="121"/>
      <c r="B273" s="121"/>
      <c r="C273" s="121"/>
      <c r="D273" s="121"/>
      <c r="E273" s="121"/>
      <c r="F273" s="121"/>
      <c r="G273" s="121"/>
      <c r="H273" s="121"/>
      <c r="I273" s="121"/>
      <c r="J273" s="121"/>
      <c r="K273" s="121"/>
      <c r="L273" s="121"/>
      <c r="M273" s="121"/>
      <c r="N273" s="121"/>
    </row>
    <row r="274" spans="1:14" ht="12.75" hidden="1" customHeight="1">
      <c r="A274" s="121"/>
      <c r="B274" s="121"/>
      <c r="C274" s="121"/>
      <c r="D274" s="121"/>
      <c r="E274" s="121"/>
      <c r="F274" s="121"/>
      <c r="G274" s="121"/>
      <c r="H274" s="121"/>
      <c r="I274" s="121"/>
      <c r="J274" s="121"/>
      <c r="K274" s="121"/>
      <c r="L274" s="121"/>
      <c r="M274" s="121"/>
      <c r="N274" s="121"/>
    </row>
    <row r="275" spans="1:14" ht="12.75" hidden="1" customHeight="1">
      <c r="A275" s="121"/>
      <c r="B275" s="121"/>
      <c r="C275" s="121"/>
      <c r="D275" s="121"/>
      <c r="E275" s="121"/>
      <c r="F275" s="121"/>
      <c r="G275" s="121"/>
      <c r="H275" s="121"/>
      <c r="I275" s="121"/>
      <c r="J275" s="121"/>
      <c r="K275" s="121"/>
      <c r="L275" s="121"/>
      <c r="M275" s="121"/>
      <c r="N275" s="121"/>
    </row>
    <row r="276" spans="1:14" ht="12.75" hidden="1" customHeight="1">
      <c r="A276" s="121"/>
      <c r="B276" s="121"/>
      <c r="C276" s="121"/>
      <c r="D276" s="121"/>
      <c r="E276" s="121"/>
      <c r="F276" s="121"/>
      <c r="G276" s="121"/>
      <c r="H276" s="121"/>
      <c r="I276" s="121"/>
      <c r="J276" s="121"/>
      <c r="K276" s="121"/>
      <c r="L276" s="121"/>
      <c r="M276" s="121"/>
      <c r="N276" s="121"/>
    </row>
    <row r="277" spans="1:14" ht="12.75" hidden="1" customHeight="1">
      <c r="A277" s="121"/>
      <c r="B277" s="121"/>
      <c r="C277" s="121"/>
      <c r="D277" s="121"/>
      <c r="E277" s="121"/>
      <c r="F277" s="121"/>
      <c r="G277" s="121"/>
      <c r="H277" s="121"/>
      <c r="I277" s="121"/>
      <c r="J277" s="121"/>
      <c r="K277" s="121"/>
      <c r="L277" s="121"/>
      <c r="M277" s="121"/>
      <c r="N277" s="121"/>
    </row>
    <row r="278" spans="1:14" ht="12.75" hidden="1" customHeight="1">
      <c r="A278" s="121"/>
      <c r="B278" s="121"/>
      <c r="C278" s="121"/>
      <c r="D278" s="121"/>
      <c r="E278" s="121"/>
      <c r="F278" s="121"/>
      <c r="G278" s="121"/>
      <c r="H278" s="121"/>
      <c r="I278" s="121"/>
      <c r="J278" s="121"/>
      <c r="K278" s="121"/>
      <c r="L278" s="121"/>
      <c r="M278" s="121"/>
      <c r="N278" s="121"/>
    </row>
    <row r="279" spans="1:14" ht="12.75" hidden="1" customHeight="1">
      <c r="A279" s="121"/>
      <c r="B279" s="121"/>
      <c r="C279" s="121"/>
      <c r="D279" s="121"/>
      <c r="E279" s="121"/>
      <c r="F279" s="121"/>
      <c r="G279" s="121"/>
      <c r="H279" s="121"/>
      <c r="I279" s="121"/>
      <c r="J279" s="121"/>
      <c r="K279" s="121"/>
      <c r="L279" s="121"/>
      <c r="M279" s="121"/>
      <c r="N279" s="121"/>
    </row>
    <row r="280" spans="1:14" ht="12.75" hidden="1" customHeight="1">
      <c r="A280" s="121"/>
      <c r="B280" s="121"/>
      <c r="C280" s="121"/>
      <c r="D280" s="121"/>
      <c r="E280" s="121"/>
      <c r="F280" s="121"/>
      <c r="G280" s="121"/>
      <c r="H280" s="121"/>
      <c r="I280" s="121"/>
      <c r="J280" s="121"/>
      <c r="K280" s="121"/>
      <c r="L280" s="121"/>
      <c r="M280" s="121"/>
      <c r="N280" s="121"/>
    </row>
    <row r="281" spans="1:14" ht="12.75" hidden="1" customHeight="1">
      <c r="A281" s="121"/>
      <c r="B281" s="121"/>
      <c r="C281" s="121"/>
      <c r="D281" s="121"/>
      <c r="E281" s="121"/>
      <c r="F281" s="121"/>
      <c r="G281" s="121"/>
      <c r="H281" s="121"/>
      <c r="I281" s="121"/>
      <c r="J281" s="121"/>
      <c r="K281" s="121"/>
      <c r="L281" s="121"/>
      <c r="M281" s="121"/>
      <c r="N281" s="121"/>
    </row>
    <row r="282" spans="1:14" ht="12.75" hidden="1" customHeight="1">
      <c r="A282" s="121"/>
      <c r="B282" s="121"/>
      <c r="C282" s="121"/>
      <c r="D282" s="121"/>
      <c r="E282" s="121"/>
      <c r="F282" s="121"/>
      <c r="G282" s="121"/>
      <c r="H282" s="121"/>
      <c r="I282" s="121"/>
      <c r="J282" s="121"/>
      <c r="K282" s="121"/>
      <c r="L282" s="121"/>
      <c r="M282" s="121"/>
      <c r="N282" s="121"/>
    </row>
    <row r="283" spans="1:14" ht="12.75" hidden="1" customHeight="1">
      <c r="A283" s="121"/>
      <c r="B283" s="121"/>
      <c r="C283" s="121"/>
      <c r="D283" s="121"/>
      <c r="E283" s="121"/>
      <c r="F283" s="121"/>
      <c r="G283" s="121"/>
      <c r="H283" s="121"/>
      <c r="I283" s="121"/>
      <c r="J283" s="121"/>
      <c r="K283" s="121"/>
      <c r="L283" s="121"/>
      <c r="M283" s="121"/>
      <c r="N283" s="121"/>
    </row>
    <row r="284" spans="1:14" ht="12.75" hidden="1" customHeight="1">
      <c r="A284" s="121"/>
      <c r="B284" s="121"/>
      <c r="C284" s="121"/>
      <c r="D284" s="121"/>
      <c r="E284" s="121"/>
      <c r="F284" s="121"/>
      <c r="G284" s="121"/>
      <c r="H284" s="121"/>
      <c r="I284" s="121"/>
      <c r="J284" s="121"/>
      <c r="K284" s="121"/>
      <c r="L284" s="121"/>
      <c r="M284" s="121"/>
      <c r="N284" s="121"/>
    </row>
    <row r="285" spans="1:14" ht="12.75" hidden="1" customHeight="1">
      <c r="A285" s="121"/>
      <c r="B285" s="121"/>
      <c r="C285" s="121"/>
      <c r="D285" s="121"/>
      <c r="E285" s="121"/>
      <c r="F285" s="121"/>
      <c r="G285" s="121"/>
      <c r="H285" s="121"/>
      <c r="I285" s="121"/>
      <c r="J285" s="121"/>
      <c r="K285" s="121"/>
      <c r="L285" s="121"/>
      <c r="M285" s="121"/>
      <c r="N285" s="121"/>
    </row>
    <row r="286" spans="1:14" ht="12.75" hidden="1" customHeight="1">
      <c r="A286" s="121"/>
      <c r="B286" s="121"/>
      <c r="C286" s="121"/>
      <c r="D286" s="121"/>
      <c r="E286" s="121"/>
      <c r="F286" s="121"/>
      <c r="G286" s="121"/>
      <c r="H286" s="121"/>
      <c r="I286" s="121"/>
      <c r="J286" s="121"/>
      <c r="K286" s="121"/>
      <c r="L286" s="121"/>
      <c r="M286" s="121"/>
      <c r="N286" s="121"/>
    </row>
    <row r="287" spans="1:14" ht="12.75" hidden="1" customHeight="1">
      <c r="A287" s="121"/>
      <c r="B287" s="121"/>
      <c r="C287" s="121"/>
      <c r="D287" s="121"/>
      <c r="E287" s="121"/>
      <c r="F287" s="121"/>
      <c r="G287" s="121"/>
      <c r="H287" s="121"/>
      <c r="I287" s="121"/>
      <c r="J287" s="121"/>
      <c r="K287" s="121"/>
      <c r="L287" s="121"/>
      <c r="M287" s="121"/>
      <c r="N287" s="121"/>
    </row>
    <row r="288" spans="1:14" ht="12.75" hidden="1" customHeight="1">
      <c r="A288" s="121"/>
      <c r="B288" s="121"/>
      <c r="C288" s="121"/>
      <c r="D288" s="121"/>
      <c r="E288" s="121"/>
      <c r="F288" s="121"/>
      <c r="G288" s="121"/>
      <c r="H288" s="121"/>
      <c r="I288" s="121"/>
      <c r="J288" s="121"/>
      <c r="K288" s="121"/>
      <c r="L288" s="121"/>
      <c r="M288" s="121"/>
      <c r="N288" s="121"/>
    </row>
    <row r="289" spans="1:14" ht="12.75" hidden="1" customHeight="1">
      <c r="A289" s="121"/>
      <c r="B289" s="121"/>
      <c r="C289" s="121"/>
      <c r="D289" s="121"/>
      <c r="E289" s="121"/>
      <c r="F289" s="121"/>
      <c r="G289" s="121"/>
      <c r="H289" s="121"/>
      <c r="I289" s="121"/>
      <c r="J289" s="121"/>
      <c r="K289" s="121"/>
      <c r="L289" s="121"/>
      <c r="M289" s="121"/>
      <c r="N289" s="121"/>
    </row>
    <row r="290" spans="1:14" ht="12.75" hidden="1" customHeight="1">
      <c r="A290" s="121"/>
      <c r="B290" s="121"/>
      <c r="C290" s="121"/>
      <c r="D290" s="121"/>
      <c r="E290" s="121"/>
      <c r="F290" s="121"/>
      <c r="G290" s="121"/>
      <c r="H290" s="121"/>
      <c r="I290" s="121"/>
      <c r="J290" s="121"/>
      <c r="K290" s="121"/>
      <c r="L290" s="121"/>
      <c r="M290" s="121"/>
      <c r="N290" s="121"/>
    </row>
    <row r="291" spans="1:14" ht="10.199999999999999" hidden="1">
      <c r="A291" s="121"/>
      <c r="B291" s="121"/>
      <c r="C291" s="121"/>
      <c r="D291" s="121"/>
      <c r="E291" s="121"/>
      <c r="F291" s="121"/>
      <c r="G291" s="121"/>
      <c r="H291" s="121"/>
      <c r="I291" s="121"/>
      <c r="J291" s="121"/>
      <c r="K291" s="121"/>
      <c r="L291" s="121"/>
      <c r="M291" s="121"/>
      <c r="N291" s="121"/>
    </row>
    <row r="292" spans="1:14" ht="10.199999999999999" hidden="1">
      <c r="A292" s="121"/>
      <c r="B292" s="121"/>
      <c r="C292" s="121"/>
      <c r="D292" s="121"/>
      <c r="E292" s="121"/>
      <c r="F292" s="121"/>
      <c r="G292" s="121"/>
      <c r="H292" s="121"/>
      <c r="I292" s="121"/>
      <c r="J292" s="121"/>
      <c r="K292" s="121"/>
      <c r="L292" s="121"/>
      <c r="M292" s="121"/>
      <c r="N292" s="121"/>
    </row>
    <row r="293" spans="1:14" ht="10.199999999999999" hidden="1">
      <c r="A293" s="121"/>
      <c r="B293" s="121"/>
      <c r="C293" s="121"/>
      <c r="D293" s="121"/>
      <c r="E293" s="121"/>
      <c r="F293" s="121"/>
      <c r="G293" s="121"/>
      <c r="H293" s="121"/>
      <c r="I293" s="121"/>
      <c r="J293" s="121"/>
      <c r="K293" s="121"/>
      <c r="L293" s="121"/>
      <c r="M293" s="121"/>
      <c r="N293" s="121"/>
    </row>
    <row r="294" spans="1:14" ht="10.199999999999999" hidden="1">
      <c r="A294" s="121"/>
      <c r="B294" s="121"/>
      <c r="C294" s="121"/>
      <c r="D294" s="121"/>
      <c r="E294" s="121"/>
      <c r="F294" s="121"/>
      <c r="G294" s="121"/>
      <c r="H294" s="121"/>
      <c r="I294" s="121"/>
      <c r="J294" s="121"/>
      <c r="K294" s="121"/>
      <c r="L294" s="121"/>
      <c r="M294" s="121"/>
      <c r="N294" s="121"/>
    </row>
    <row r="295" spans="1:14" ht="10.199999999999999" hidden="1">
      <c r="A295" s="121"/>
      <c r="B295" s="121"/>
      <c r="C295" s="121"/>
      <c r="D295" s="121"/>
      <c r="E295" s="121"/>
      <c r="F295" s="121"/>
      <c r="G295" s="121"/>
      <c r="H295" s="121"/>
      <c r="I295" s="121"/>
      <c r="J295" s="121"/>
      <c r="K295" s="121"/>
      <c r="L295" s="121"/>
      <c r="M295" s="121"/>
      <c r="N295" s="121"/>
    </row>
    <row r="296" spans="1:14" ht="10.199999999999999" hidden="1">
      <c r="A296" s="121"/>
      <c r="B296" s="121"/>
      <c r="C296" s="121"/>
      <c r="D296" s="121"/>
      <c r="E296" s="121"/>
      <c r="F296" s="121"/>
      <c r="G296" s="121"/>
      <c r="H296" s="121"/>
      <c r="I296" s="121"/>
      <c r="J296" s="121"/>
      <c r="K296" s="121"/>
      <c r="L296" s="121"/>
      <c r="M296" s="121"/>
      <c r="N296" s="121"/>
    </row>
    <row r="297" spans="1:14" ht="10.199999999999999" hidden="1">
      <c r="A297" s="121"/>
      <c r="B297" s="121"/>
      <c r="C297" s="121"/>
      <c r="D297" s="121"/>
      <c r="E297" s="121"/>
      <c r="F297" s="121"/>
      <c r="G297" s="121"/>
      <c r="H297" s="121"/>
      <c r="I297" s="121"/>
      <c r="J297" s="121"/>
      <c r="K297" s="121"/>
      <c r="L297" s="121"/>
      <c r="M297" s="121"/>
      <c r="N297" s="121"/>
    </row>
    <row r="298" spans="1:14" ht="10.199999999999999" hidden="1">
      <c r="A298" s="121"/>
      <c r="B298" s="121"/>
      <c r="C298" s="121"/>
      <c r="D298" s="121"/>
      <c r="E298" s="121"/>
      <c r="F298" s="121"/>
      <c r="G298" s="121"/>
      <c r="H298" s="121"/>
      <c r="I298" s="121"/>
      <c r="J298" s="121"/>
      <c r="K298" s="121"/>
      <c r="L298" s="121"/>
      <c r="M298" s="121"/>
      <c r="N298" s="121"/>
    </row>
    <row r="299" spans="1:14" ht="10.199999999999999" hidden="1">
      <c r="A299" s="121"/>
      <c r="B299" s="121"/>
      <c r="C299" s="121"/>
      <c r="D299" s="121"/>
      <c r="E299" s="121"/>
      <c r="F299" s="121"/>
      <c r="G299" s="121"/>
      <c r="H299" s="121"/>
      <c r="I299" s="121"/>
      <c r="J299" s="121"/>
      <c r="K299" s="121"/>
      <c r="L299" s="121"/>
      <c r="M299" s="121"/>
      <c r="N299" s="121"/>
    </row>
    <row r="300" spans="1:14" ht="10.199999999999999" hidden="1">
      <c r="A300" s="121"/>
      <c r="B300" s="121"/>
      <c r="C300" s="121"/>
      <c r="D300" s="121"/>
      <c r="E300" s="121"/>
      <c r="F300" s="121"/>
      <c r="G300" s="121"/>
      <c r="H300" s="121"/>
      <c r="I300" s="121"/>
      <c r="J300" s="121"/>
      <c r="K300" s="121"/>
      <c r="L300" s="121"/>
      <c r="M300" s="121"/>
      <c r="N300" s="121"/>
    </row>
    <row r="301" spans="1:14" ht="10.199999999999999" hidden="1">
      <c r="A301" s="121"/>
      <c r="B301" s="121"/>
      <c r="C301" s="121"/>
      <c r="D301" s="121"/>
      <c r="E301" s="121"/>
      <c r="F301" s="121"/>
      <c r="G301" s="121"/>
      <c r="H301" s="121"/>
      <c r="I301" s="121"/>
      <c r="J301" s="121"/>
      <c r="K301" s="121"/>
      <c r="L301" s="121"/>
      <c r="M301" s="121"/>
      <c r="N301" s="121"/>
    </row>
    <row r="302" spans="1:14" ht="10.199999999999999" hidden="1">
      <c r="A302" s="121"/>
      <c r="B302" s="121"/>
      <c r="C302" s="121"/>
      <c r="D302" s="121"/>
      <c r="E302" s="121"/>
      <c r="F302" s="121"/>
      <c r="G302" s="121"/>
      <c r="H302" s="121"/>
      <c r="I302" s="121"/>
      <c r="J302" s="121"/>
      <c r="K302" s="121"/>
      <c r="L302" s="121"/>
      <c r="M302" s="121"/>
      <c r="N302" s="121"/>
    </row>
    <row r="303" spans="1:14" ht="10.199999999999999" hidden="1">
      <c r="A303" s="121"/>
      <c r="B303" s="121"/>
      <c r="C303" s="121"/>
      <c r="D303" s="121"/>
      <c r="E303" s="121"/>
      <c r="F303" s="121"/>
      <c r="G303" s="121"/>
      <c r="H303" s="121"/>
      <c r="I303" s="121"/>
      <c r="J303" s="121"/>
      <c r="K303" s="121"/>
      <c r="L303" s="121"/>
      <c r="M303" s="121"/>
      <c r="N303" s="121"/>
    </row>
    <row r="304" spans="1:14" ht="10.199999999999999" hidden="1">
      <c r="A304" s="121"/>
      <c r="B304" s="121"/>
      <c r="C304" s="121"/>
      <c r="D304" s="121"/>
      <c r="E304" s="121"/>
      <c r="F304" s="121"/>
      <c r="G304" s="121"/>
      <c r="H304" s="121"/>
      <c r="I304" s="121"/>
      <c r="J304" s="121"/>
      <c r="K304" s="121"/>
      <c r="L304" s="121"/>
      <c r="M304" s="121"/>
      <c r="N304" s="121"/>
    </row>
    <row r="305" spans="1:14" ht="10.199999999999999" hidden="1">
      <c r="A305" s="121"/>
      <c r="B305" s="121"/>
      <c r="C305" s="121"/>
      <c r="D305" s="121"/>
      <c r="E305" s="121"/>
      <c r="F305" s="121"/>
      <c r="G305" s="121"/>
      <c r="H305" s="121"/>
      <c r="I305" s="121"/>
      <c r="J305" s="121"/>
      <c r="K305" s="121"/>
      <c r="L305" s="121"/>
      <c r="M305" s="121"/>
      <c r="N305" s="121"/>
    </row>
    <row r="306" spans="1:14" ht="10.199999999999999" hidden="1">
      <c r="A306" s="121"/>
      <c r="B306" s="121"/>
      <c r="C306" s="121"/>
      <c r="D306" s="121"/>
      <c r="E306" s="121"/>
      <c r="F306" s="121"/>
      <c r="G306" s="121"/>
      <c r="H306" s="121"/>
      <c r="I306" s="121"/>
      <c r="J306" s="121"/>
      <c r="K306" s="121"/>
      <c r="L306" s="121"/>
      <c r="M306" s="121"/>
      <c r="N306" s="121"/>
    </row>
    <row r="307" spans="1:14" ht="10.199999999999999" hidden="1">
      <c r="A307" s="121"/>
      <c r="B307" s="121"/>
      <c r="C307" s="121"/>
      <c r="D307" s="121"/>
      <c r="E307" s="121"/>
      <c r="F307" s="121"/>
      <c r="G307" s="121"/>
      <c r="H307" s="121"/>
      <c r="I307" s="121"/>
      <c r="J307" s="121"/>
      <c r="K307" s="121"/>
      <c r="L307" s="121"/>
      <c r="M307" s="121"/>
      <c r="N307" s="121"/>
    </row>
    <row r="308" spans="1:14" ht="10.199999999999999" hidden="1">
      <c r="A308" s="121"/>
      <c r="B308" s="121"/>
      <c r="C308" s="121"/>
      <c r="D308" s="121"/>
      <c r="E308" s="121"/>
      <c r="F308" s="121"/>
      <c r="G308" s="121"/>
      <c r="H308" s="121"/>
      <c r="I308" s="121"/>
      <c r="J308" s="121"/>
      <c r="K308" s="121"/>
      <c r="L308" s="121"/>
      <c r="M308" s="121"/>
      <c r="N308" s="121"/>
    </row>
    <row r="309" spans="1:14" ht="10.199999999999999" hidden="1">
      <c r="A309" s="121"/>
      <c r="B309" s="121"/>
      <c r="C309" s="121"/>
      <c r="D309" s="121"/>
      <c r="E309" s="121"/>
      <c r="F309" s="121"/>
      <c r="G309" s="121"/>
      <c r="H309" s="121"/>
      <c r="I309" s="121"/>
      <c r="J309" s="121"/>
      <c r="K309" s="121"/>
      <c r="L309" s="121"/>
      <c r="M309" s="121"/>
      <c r="N309" s="121"/>
    </row>
    <row r="310" spans="1:14" ht="10.199999999999999" hidden="1">
      <c r="A310" s="121"/>
      <c r="B310" s="121"/>
      <c r="C310" s="121"/>
      <c r="D310" s="121"/>
      <c r="E310" s="121"/>
      <c r="F310" s="121"/>
      <c r="G310" s="121"/>
      <c r="H310" s="121"/>
      <c r="I310" s="121"/>
      <c r="J310" s="121"/>
      <c r="K310" s="121"/>
      <c r="L310" s="121"/>
      <c r="M310" s="121"/>
      <c r="N310" s="121"/>
    </row>
    <row r="311" spans="1:14" ht="10.199999999999999" hidden="1">
      <c r="A311" s="121"/>
      <c r="B311" s="121"/>
      <c r="C311" s="121"/>
      <c r="D311" s="121"/>
      <c r="E311" s="121"/>
      <c r="F311" s="121"/>
      <c r="G311" s="121"/>
      <c r="H311" s="121"/>
      <c r="I311" s="121"/>
      <c r="J311" s="121"/>
      <c r="K311" s="121"/>
      <c r="L311" s="121"/>
      <c r="M311" s="121"/>
      <c r="N311" s="121"/>
    </row>
    <row r="312" spans="1:14" ht="10.199999999999999" hidden="1">
      <c r="A312" s="121"/>
      <c r="B312" s="121"/>
      <c r="C312" s="121"/>
      <c r="D312" s="121"/>
      <c r="E312" s="121"/>
      <c r="F312" s="121"/>
      <c r="G312" s="121"/>
      <c r="H312" s="121"/>
      <c r="I312" s="121"/>
      <c r="J312" s="121"/>
      <c r="K312" s="121"/>
      <c r="L312" s="121"/>
      <c r="M312" s="121"/>
      <c r="N312" s="121"/>
    </row>
    <row r="313" spans="1:14" ht="10.199999999999999" hidden="1">
      <c r="A313" s="121"/>
      <c r="B313" s="121"/>
      <c r="C313" s="121"/>
      <c r="D313" s="121"/>
      <c r="E313" s="121"/>
      <c r="F313" s="121"/>
      <c r="G313" s="121"/>
      <c r="H313" s="121"/>
      <c r="I313" s="121"/>
      <c r="J313" s="121"/>
      <c r="K313" s="121"/>
      <c r="L313" s="121"/>
      <c r="M313" s="121"/>
      <c r="N313" s="121"/>
    </row>
    <row r="314" spans="1:14" ht="10.199999999999999" hidden="1">
      <c r="A314" s="121"/>
      <c r="B314" s="121"/>
      <c r="C314" s="121"/>
      <c r="D314" s="121"/>
      <c r="E314" s="121"/>
      <c r="F314" s="121"/>
      <c r="G314" s="121"/>
      <c r="H314" s="121"/>
      <c r="I314" s="121"/>
      <c r="J314" s="121"/>
      <c r="K314" s="121"/>
      <c r="L314" s="121"/>
      <c r="M314" s="121"/>
      <c r="N314" s="121"/>
    </row>
    <row r="315" spans="1:14" ht="10.199999999999999" hidden="1">
      <c r="A315" s="121"/>
      <c r="B315" s="121"/>
      <c r="C315" s="121"/>
      <c r="D315" s="121"/>
      <c r="E315" s="121"/>
      <c r="F315" s="121"/>
      <c r="G315" s="121"/>
      <c r="H315" s="121"/>
      <c r="I315" s="121"/>
      <c r="J315" s="121"/>
      <c r="K315" s="121"/>
      <c r="L315" s="121"/>
      <c r="M315" s="121"/>
      <c r="N315" s="121"/>
    </row>
    <row r="316" spans="1:14" ht="10.199999999999999" hidden="1">
      <c r="A316" s="121"/>
      <c r="B316" s="121"/>
      <c r="C316" s="121"/>
      <c r="D316" s="121"/>
      <c r="E316" s="121"/>
      <c r="F316" s="121"/>
      <c r="G316" s="121"/>
      <c r="H316" s="121"/>
      <c r="I316" s="121"/>
      <c r="J316" s="121"/>
      <c r="K316" s="121"/>
      <c r="L316" s="121"/>
      <c r="M316" s="121"/>
      <c r="N316" s="121"/>
    </row>
    <row r="317" spans="1:14" ht="10.199999999999999" hidden="1">
      <c r="A317" s="121"/>
      <c r="B317" s="121"/>
      <c r="C317" s="121"/>
      <c r="D317" s="121"/>
      <c r="E317" s="121"/>
      <c r="F317" s="121"/>
      <c r="G317" s="121"/>
      <c r="H317" s="121"/>
      <c r="I317" s="121"/>
      <c r="J317" s="121"/>
      <c r="K317" s="121"/>
      <c r="L317" s="121"/>
      <c r="M317" s="121"/>
      <c r="N317" s="121"/>
    </row>
    <row r="318" spans="1:14" ht="10.199999999999999" hidden="1">
      <c r="A318" s="121"/>
      <c r="B318" s="121"/>
      <c r="C318" s="121"/>
      <c r="D318" s="121"/>
      <c r="E318" s="121"/>
      <c r="F318" s="121"/>
      <c r="G318" s="121"/>
      <c r="H318" s="121"/>
      <c r="I318" s="121"/>
      <c r="J318" s="121"/>
      <c r="K318" s="121"/>
      <c r="L318" s="121"/>
      <c r="M318" s="121"/>
      <c r="N318" s="121"/>
    </row>
    <row r="319" spans="1:14" ht="10.199999999999999" hidden="1">
      <c r="A319" s="121"/>
      <c r="B319" s="121"/>
      <c r="C319" s="121"/>
      <c r="D319" s="121"/>
      <c r="E319" s="121"/>
      <c r="F319" s="121"/>
      <c r="G319" s="121"/>
      <c r="H319" s="121"/>
      <c r="I319" s="121"/>
      <c r="J319" s="121"/>
      <c r="K319" s="121"/>
      <c r="L319" s="121"/>
      <c r="M319" s="121"/>
      <c r="N319" s="121"/>
    </row>
    <row r="320" spans="1:14" ht="10.199999999999999" hidden="1">
      <c r="A320" s="121"/>
      <c r="B320" s="121"/>
      <c r="C320" s="121"/>
      <c r="D320" s="121"/>
      <c r="E320" s="121"/>
      <c r="F320" s="121"/>
      <c r="G320" s="121"/>
      <c r="H320" s="121"/>
      <c r="I320" s="121"/>
      <c r="J320" s="121"/>
      <c r="K320" s="121"/>
      <c r="L320" s="121"/>
      <c r="M320" s="121"/>
      <c r="N320" s="121"/>
    </row>
    <row r="321" spans="1:14" ht="10.199999999999999" hidden="1">
      <c r="A321" s="121"/>
      <c r="B321" s="121"/>
      <c r="C321" s="121"/>
      <c r="D321" s="121"/>
      <c r="E321" s="121"/>
      <c r="F321" s="121"/>
      <c r="G321" s="121"/>
      <c r="H321" s="121"/>
      <c r="I321" s="121"/>
      <c r="J321" s="121"/>
      <c r="K321" s="121"/>
      <c r="L321" s="121"/>
      <c r="M321" s="121"/>
      <c r="N321" s="121"/>
    </row>
    <row r="322" spans="1:14" ht="10.199999999999999" hidden="1">
      <c r="A322" s="121"/>
      <c r="B322" s="121"/>
      <c r="C322" s="121"/>
      <c r="D322" s="121"/>
      <c r="E322" s="121"/>
      <c r="F322" s="121"/>
      <c r="G322" s="121"/>
      <c r="H322" s="121"/>
      <c r="I322" s="121"/>
      <c r="J322" s="121"/>
      <c r="K322" s="121"/>
      <c r="L322" s="121"/>
      <c r="M322" s="121"/>
      <c r="N322" s="121"/>
    </row>
    <row r="323" spans="1:14" ht="10.199999999999999" hidden="1">
      <c r="A323" s="121"/>
      <c r="B323" s="121"/>
      <c r="C323" s="121"/>
      <c r="D323" s="121"/>
      <c r="E323" s="121"/>
      <c r="F323" s="121"/>
      <c r="G323" s="121"/>
      <c r="H323" s="121"/>
      <c r="I323" s="121"/>
      <c r="J323" s="121"/>
      <c r="K323" s="121"/>
      <c r="L323" s="121"/>
      <c r="M323" s="121"/>
      <c r="N323" s="121"/>
    </row>
    <row r="324" spans="1:14" ht="10.199999999999999" hidden="1">
      <c r="A324" s="121"/>
      <c r="B324" s="121"/>
      <c r="C324" s="121"/>
      <c r="D324" s="121"/>
      <c r="E324" s="121"/>
      <c r="F324" s="121"/>
      <c r="G324" s="121"/>
      <c r="H324" s="121"/>
      <c r="I324" s="121"/>
      <c r="J324" s="121"/>
      <c r="K324" s="121"/>
      <c r="L324" s="121"/>
      <c r="M324" s="121"/>
      <c r="N324" s="121"/>
    </row>
    <row r="325" spans="1:14" ht="10.199999999999999" hidden="1">
      <c r="A325" s="121"/>
      <c r="B325" s="121"/>
      <c r="C325" s="121"/>
      <c r="D325" s="121"/>
      <c r="E325" s="121"/>
      <c r="F325" s="121"/>
      <c r="G325" s="121"/>
      <c r="H325" s="121"/>
      <c r="I325" s="121"/>
      <c r="J325" s="121"/>
      <c r="K325" s="121"/>
      <c r="L325" s="121"/>
      <c r="M325" s="121"/>
      <c r="N325" s="121"/>
    </row>
    <row r="326" spans="1:14" ht="10.199999999999999" hidden="1">
      <c r="A326" s="121"/>
      <c r="B326" s="121"/>
      <c r="C326" s="121"/>
      <c r="D326" s="121"/>
      <c r="E326" s="121"/>
      <c r="F326" s="121"/>
      <c r="G326" s="121"/>
      <c r="H326" s="121"/>
      <c r="I326" s="121"/>
      <c r="J326" s="121"/>
      <c r="K326" s="121"/>
      <c r="L326" s="121"/>
      <c r="M326" s="121"/>
      <c r="N326" s="121"/>
    </row>
    <row r="327" spans="1:14" ht="10.199999999999999" hidden="1">
      <c r="A327" s="121"/>
      <c r="B327" s="121"/>
      <c r="C327" s="121"/>
      <c r="D327" s="121"/>
      <c r="E327" s="121"/>
      <c r="F327" s="121"/>
      <c r="G327" s="121"/>
      <c r="H327" s="121"/>
      <c r="I327" s="121"/>
      <c r="J327" s="121"/>
      <c r="K327" s="121"/>
      <c r="L327" s="121"/>
      <c r="M327" s="121"/>
      <c r="N327" s="121"/>
    </row>
    <row r="328" spans="1:14" ht="10.199999999999999" hidden="1">
      <c r="A328" s="121"/>
      <c r="B328" s="121"/>
      <c r="C328" s="121"/>
      <c r="D328" s="121"/>
      <c r="E328" s="121"/>
      <c r="F328" s="121"/>
      <c r="G328" s="121"/>
      <c r="H328" s="121"/>
      <c r="I328" s="121"/>
      <c r="J328" s="121"/>
      <c r="K328" s="121"/>
      <c r="L328" s="121"/>
      <c r="M328" s="121"/>
      <c r="N328" s="121"/>
    </row>
    <row r="329" spans="1:14" ht="10.199999999999999" hidden="1">
      <c r="A329" s="121"/>
      <c r="B329" s="121"/>
      <c r="C329" s="121"/>
      <c r="D329" s="121"/>
      <c r="E329" s="121"/>
      <c r="F329" s="121"/>
      <c r="G329" s="121"/>
      <c r="H329" s="121"/>
      <c r="I329" s="121"/>
      <c r="J329" s="121"/>
      <c r="K329" s="121"/>
      <c r="L329" s="121"/>
      <c r="M329" s="121"/>
      <c r="N329" s="121"/>
    </row>
    <row r="330" spans="1:14" ht="10.199999999999999" hidden="1">
      <c r="A330" s="121"/>
      <c r="B330" s="121"/>
      <c r="C330" s="121"/>
      <c r="D330" s="121"/>
      <c r="E330" s="121"/>
      <c r="F330" s="121"/>
      <c r="G330" s="121"/>
      <c r="H330" s="121"/>
      <c r="I330" s="121"/>
      <c r="J330" s="121"/>
      <c r="K330" s="121"/>
      <c r="L330" s="121"/>
      <c r="M330" s="121"/>
      <c r="N330" s="121"/>
    </row>
    <row r="331" spans="1:14" ht="10.199999999999999" hidden="1">
      <c r="A331" s="121"/>
      <c r="B331" s="121"/>
      <c r="C331" s="121"/>
      <c r="D331" s="121"/>
      <c r="E331" s="121"/>
      <c r="F331" s="121"/>
      <c r="G331" s="121"/>
      <c r="H331" s="121"/>
      <c r="I331" s="121"/>
      <c r="J331" s="121"/>
      <c r="K331" s="121"/>
      <c r="L331" s="121"/>
      <c r="M331" s="121"/>
      <c r="N331" s="121"/>
    </row>
    <row r="332" spans="1:14" ht="10.199999999999999" hidden="1">
      <c r="A332" s="121"/>
      <c r="B332" s="121"/>
      <c r="C332" s="121"/>
      <c r="D332" s="121"/>
      <c r="E332" s="121"/>
      <c r="F332" s="121"/>
      <c r="G332" s="121"/>
      <c r="H332" s="121"/>
      <c r="I332" s="121"/>
      <c r="J332" s="121"/>
      <c r="K332" s="121"/>
      <c r="L332" s="121"/>
      <c r="M332" s="121"/>
      <c r="N332" s="121"/>
    </row>
    <row r="333" spans="1:14" ht="10.199999999999999" hidden="1">
      <c r="A333" s="121"/>
      <c r="B333" s="121"/>
      <c r="C333" s="121"/>
      <c r="D333" s="121"/>
      <c r="E333" s="121"/>
      <c r="F333" s="121"/>
      <c r="G333" s="121"/>
      <c r="H333" s="121"/>
      <c r="I333" s="121"/>
      <c r="J333" s="121"/>
      <c r="K333" s="121"/>
      <c r="L333" s="121"/>
      <c r="M333" s="121"/>
      <c r="N333" s="121"/>
    </row>
    <row r="334" spans="1:14" ht="10.199999999999999" hidden="1">
      <c r="A334" s="121"/>
      <c r="B334" s="121"/>
      <c r="C334" s="121"/>
      <c r="D334" s="121"/>
      <c r="E334" s="121"/>
      <c r="F334" s="121"/>
      <c r="G334" s="121"/>
      <c r="H334" s="121"/>
      <c r="I334" s="121"/>
      <c r="J334" s="121"/>
      <c r="K334" s="121"/>
      <c r="L334" s="121"/>
      <c r="M334" s="121"/>
      <c r="N334" s="121"/>
    </row>
    <row r="335" spans="1:14" ht="10.199999999999999" hidden="1">
      <c r="A335" s="121"/>
      <c r="B335" s="121"/>
      <c r="C335" s="121"/>
      <c r="D335" s="121"/>
      <c r="E335" s="121"/>
      <c r="F335" s="121"/>
      <c r="G335" s="121"/>
      <c r="H335" s="121"/>
      <c r="I335" s="121"/>
      <c r="J335" s="121"/>
      <c r="K335" s="121"/>
      <c r="L335" s="121"/>
      <c r="M335" s="121"/>
      <c r="N335" s="121"/>
    </row>
    <row r="336" spans="1:14" ht="10.199999999999999" hidden="1">
      <c r="A336" s="121"/>
      <c r="B336" s="121"/>
      <c r="C336" s="121"/>
      <c r="D336" s="121"/>
      <c r="E336" s="121"/>
      <c r="F336" s="121"/>
      <c r="G336" s="121"/>
      <c r="H336" s="121"/>
      <c r="I336" s="121"/>
      <c r="J336" s="121"/>
      <c r="K336" s="121"/>
      <c r="L336" s="121"/>
      <c r="M336" s="121"/>
      <c r="N336" s="121"/>
    </row>
    <row r="337" spans="1:14" ht="10.199999999999999" hidden="1">
      <c r="A337" s="121"/>
      <c r="B337" s="121"/>
      <c r="C337" s="121"/>
      <c r="D337" s="121"/>
      <c r="E337" s="121"/>
      <c r="F337" s="121"/>
      <c r="G337" s="121"/>
      <c r="H337" s="121"/>
      <c r="I337" s="121"/>
      <c r="J337" s="121"/>
      <c r="K337" s="121"/>
      <c r="L337" s="121"/>
      <c r="M337" s="121"/>
      <c r="N337" s="121"/>
    </row>
    <row r="338" spans="1:14" ht="10.199999999999999" hidden="1">
      <c r="A338" s="121"/>
      <c r="B338" s="121"/>
      <c r="C338" s="121"/>
      <c r="D338" s="121"/>
      <c r="E338" s="121"/>
      <c r="F338" s="121"/>
      <c r="G338" s="121"/>
      <c r="H338" s="121"/>
      <c r="I338" s="121"/>
      <c r="J338" s="121"/>
      <c r="K338" s="121"/>
      <c r="L338" s="121"/>
      <c r="M338" s="121"/>
      <c r="N338" s="121"/>
    </row>
    <row r="339" spans="1:14" ht="10.199999999999999" hidden="1">
      <c r="A339" s="121"/>
      <c r="B339" s="121"/>
      <c r="C339" s="121"/>
      <c r="D339" s="121"/>
      <c r="E339" s="121"/>
      <c r="F339" s="121"/>
      <c r="G339" s="121"/>
      <c r="H339" s="121"/>
      <c r="I339" s="121"/>
      <c r="J339" s="121"/>
      <c r="K339" s="121"/>
      <c r="L339" s="121"/>
      <c r="M339" s="121"/>
      <c r="N339" s="121"/>
    </row>
    <row r="340" spans="1:14" ht="10.199999999999999" hidden="1">
      <c r="A340" s="121"/>
      <c r="B340" s="121"/>
      <c r="C340" s="121"/>
      <c r="D340" s="121"/>
      <c r="E340" s="121"/>
      <c r="F340" s="121"/>
      <c r="G340" s="121"/>
      <c r="H340" s="121"/>
      <c r="I340" s="121"/>
      <c r="J340" s="121"/>
      <c r="K340" s="121"/>
      <c r="L340" s="121"/>
      <c r="M340" s="121"/>
      <c r="N340" s="121"/>
    </row>
    <row r="341" spans="1:14" ht="10.199999999999999" hidden="1">
      <c r="A341" s="121"/>
      <c r="B341" s="121"/>
      <c r="C341" s="121"/>
      <c r="D341" s="121"/>
      <c r="E341" s="121"/>
      <c r="F341" s="121"/>
      <c r="G341" s="121"/>
      <c r="H341" s="121"/>
      <c r="I341" s="121"/>
      <c r="J341" s="121"/>
      <c r="K341" s="121"/>
      <c r="L341" s="121"/>
      <c r="M341" s="121"/>
      <c r="N341" s="121"/>
    </row>
    <row r="342" spans="1:14" ht="10.199999999999999" hidden="1">
      <c r="A342" s="121"/>
      <c r="B342" s="121"/>
      <c r="C342" s="121"/>
      <c r="D342" s="121"/>
      <c r="E342" s="121"/>
      <c r="F342" s="121"/>
      <c r="G342" s="121"/>
      <c r="H342" s="121"/>
      <c r="I342" s="121"/>
      <c r="J342" s="121"/>
      <c r="K342" s="121"/>
      <c r="L342" s="121"/>
      <c r="M342" s="121"/>
      <c r="N342" s="121"/>
    </row>
    <row r="343" spans="1:14" ht="10.199999999999999" hidden="1">
      <c r="A343" s="121"/>
      <c r="B343" s="121"/>
      <c r="C343" s="121"/>
      <c r="D343" s="121"/>
      <c r="E343" s="121"/>
      <c r="F343" s="121"/>
      <c r="G343" s="121"/>
      <c r="H343" s="121"/>
      <c r="I343" s="121"/>
      <c r="J343" s="121"/>
      <c r="K343" s="121"/>
      <c r="L343" s="121"/>
      <c r="M343" s="121"/>
      <c r="N343" s="121"/>
    </row>
    <row r="344" spans="1:14" ht="10.199999999999999" hidden="1">
      <c r="A344" s="121"/>
      <c r="B344" s="121"/>
      <c r="C344" s="121"/>
      <c r="D344" s="121"/>
      <c r="E344" s="121"/>
      <c r="F344" s="121"/>
      <c r="G344" s="121"/>
      <c r="H344" s="121"/>
      <c r="I344" s="121"/>
      <c r="J344" s="121"/>
      <c r="K344" s="121"/>
      <c r="L344" s="121"/>
      <c r="M344" s="121"/>
      <c r="N344" s="121"/>
    </row>
    <row r="345" spans="1:14" ht="10.199999999999999" hidden="1">
      <c r="A345" s="121"/>
      <c r="B345" s="121"/>
      <c r="C345" s="121"/>
      <c r="D345" s="121"/>
      <c r="E345" s="121"/>
      <c r="F345" s="121"/>
      <c r="G345" s="121"/>
      <c r="H345" s="121"/>
      <c r="I345" s="121"/>
      <c r="J345" s="121"/>
      <c r="K345" s="121"/>
      <c r="L345" s="121"/>
      <c r="M345" s="121"/>
      <c r="N345" s="121"/>
    </row>
    <row r="346" spans="1:14" ht="10.199999999999999" hidden="1">
      <c r="A346" s="121"/>
      <c r="B346" s="121"/>
      <c r="C346" s="121"/>
      <c r="D346" s="121"/>
      <c r="E346" s="121"/>
      <c r="F346" s="121"/>
      <c r="G346" s="121"/>
      <c r="H346" s="121"/>
      <c r="I346" s="121"/>
      <c r="J346" s="121"/>
      <c r="K346" s="121"/>
      <c r="L346" s="121"/>
      <c r="M346" s="121"/>
      <c r="N346" s="121"/>
    </row>
    <row r="347" spans="1:14" ht="10.199999999999999" hidden="1">
      <c r="A347" s="121"/>
      <c r="B347" s="121"/>
      <c r="C347" s="121"/>
      <c r="D347" s="121"/>
      <c r="E347" s="121"/>
      <c r="F347" s="121"/>
      <c r="G347" s="121"/>
      <c r="H347" s="121"/>
      <c r="I347" s="121"/>
      <c r="J347" s="121"/>
      <c r="K347" s="121"/>
      <c r="L347" s="121"/>
      <c r="M347" s="121"/>
      <c r="N347" s="121"/>
    </row>
    <row r="348" spans="1:14" ht="10.199999999999999" hidden="1">
      <c r="A348" s="121"/>
      <c r="B348" s="121"/>
      <c r="C348" s="121"/>
      <c r="D348" s="121"/>
      <c r="E348" s="121"/>
      <c r="F348" s="121"/>
      <c r="G348" s="121"/>
      <c r="H348" s="121"/>
      <c r="I348" s="121"/>
      <c r="J348" s="121"/>
      <c r="K348" s="121"/>
      <c r="L348" s="121"/>
      <c r="M348" s="121"/>
      <c r="N348" s="121"/>
    </row>
    <row r="349" spans="1:14" ht="10.199999999999999" hidden="1">
      <c r="A349" s="121"/>
      <c r="B349" s="121"/>
      <c r="C349" s="121"/>
      <c r="D349" s="121"/>
      <c r="E349" s="121"/>
      <c r="F349" s="121"/>
      <c r="G349" s="121"/>
      <c r="H349" s="121"/>
      <c r="I349" s="121"/>
      <c r="J349" s="121"/>
      <c r="K349" s="121"/>
      <c r="L349" s="121"/>
      <c r="M349" s="121"/>
      <c r="N349" s="121"/>
    </row>
    <row r="350" spans="1:14" ht="10.199999999999999" hidden="1">
      <c r="A350" s="121"/>
      <c r="B350" s="121"/>
      <c r="C350" s="121"/>
      <c r="D350" s="121"/>
      <c r="E350" s="121"/>
      <c r="F350" s="121"/>
      <c r="G350" s="121"/>
      <c r="H350" s="121"/>
      <c r="I350" s="121"/>
      <c r="J350" s="121"/>
      <c r="K350" s="121"/>
      <c r="L350" s="121"/>
      <c r="M350" s="121"/>
      <c r="N350" s="121"/>
    </row>
    <row r="351" spans="1:14" ht="10.199999999999999" hidden="1">
      <c r="A351" s="121"/>
      <c r="B351" s="121"/>
      <c r="C351" s="121"/>
      <c r="D351" s="121"/>
      <c r="E351" s="121"/>
      <c r="F351" s="121"/>
      <c r="G351" s="121"/>
      <c r="H351" s="121"/>
      <c r="I351" s="121"/>
      <c r="J351" s="121"/>
      <c r="K351" s="121"/>
      <c r="L351" s="121"/>
      <c r="M351" s="121"/>
      <c r="N351" s="121"/>
    </row>
    <row r="352" spans="1:14" ht="10.199999999999999" hidden="1">
      <c r="A352" s="121"/>
      <c r="B352" s="121"/>
      <c r="C352" s="121"/>
      <c r="D352" s="121"/>
      <c r="E352" s="121"/>
      <c r="F352" s="121"/>
      <c r="G352" s="121"/>
      <c r="H352" s="121"/>
      <c r="I352" s="121"/>
      <c r="J352" s="121"/>
      <c r="K352" s="121"/>
      <c r="L352" s="121"/>
      <c r="M352" s="121"/>
      <c r="N352" s="121"/>
    </row>
    <row r="353" spans="1:14" ht="10.199999999999999" hidden="1">
      <c r="A353" s="121"/>
      <c r="B353" s="121"/>
      <c r="C353" s="121"/>
      <c r="D353" s="121"/>
      <c r="E353" s="121"/>
      <c r="F353" s="121"/>
      <c r="G353" s="121"/>
      <c r="H353" s="121"/>
      <c r="I353" s="121"/>
      <c r="J353" s="121"/>
      <c r="K353" s="121"/>
      <c r="L353" s="121"/>
      <c r="M353" s="121"/>
      <c r="N353" s="121"/>
    </row>
    <row r="354" spans="1:14" ht="10.199999999999999" hidden="1">
      <c r="A354" s="121"/>
      <c r="B354" s="121"/>
      <c r="C354" s="121"/>
      <c r="D354" s="121"/>
      <c r="E354" s="121"/>
      <c r="F354" s="121"/>
      <c r="G354" s="121"/>
      <c r="H354" s="121"/>
      <c r="I354" s="121"/>
      <c r="J354" s="121"/>
      <c r="K354" s="121"/>
      <c r="L354" s="121"/>
      <c r="M354" s="121"/>
      <c r="N354" s="121"/>
    </row>
    <row r="355" spans="1:14" ht="10.199999999999999" hidden="1">
      <c r="A355" s="121"/>
      <c r="B355" s="121"/>
      <c r="C355" s="121"/>
      <c r="D355" s="121"/>
      <c r="E355" s="121"/>
      <c r="F355" s="121"/>
      <c r="G355" s="121"/>
      <c r="H355" s="121"/>
      <c r="I355" s="121"/>
      <c r="J355" s="121"/>
      <c r="K355" s="121"/>
      <c r="L355" s="121"/>
      <c r="M355" s="121"/>
      <c r="N355" s="121"/>
    </row>
    <row r="356" spans="1:14" ht="10.199999999999999" hidden="1">
      <c r="A356" s="121"/>
      <c r="B356" s="121"/>
      <c r="C356" s="121"/>
      <c r="D356" s="121"/>
      <c r="E356" s="121"/>
      <c r="F356" s="121"/>
      <c r="G356" s="121"/>
      <c r="H356" s="121"/>
      <c r="I356" s="121"/>
      <c r="J356" s="121"/>
      <c r="K356" s="121"/>
      <c r="L356" s="121"/>
      <c r="M356" s="121"/>
      <c r="N356" s="121"/>
    </row>
    <row r="357" spans="1:14" ht="10.199999999999999" hidden="1">
      <c r="A357" s="121"/>
      <c r="B357" s="121"/>
      <c r="C357" s="121"/>
      <c r="D357" s="121"/>
      <c r="E357" s="121"/>
      <c r="F357" s="121"/>
      <c r="G357" s="121"/>
      <c r="H357" s="121"/>
      <c r="I357" s="121"/>
      <c r="J357" s="121"/>
      <c r="K357" s="121"/>
      <c r="L357" s="121"/>
      <c r="M357" s="121"/>
      <c r="N357" s="121"/>
    </row>
    <row r="358" spans="1:14" ht="10.199999999999999" hidden="1">
      <c r="A358" s="121"/>
      <c r="B358" s="121"/>
      <c r="C358" s="121"/>
      <c r="D358" s="121"/>
      <c r="E358" s="121"/>
      <c r="F358" s="121"/>
      <c r="G358" s="121"/>
      <c r="H358" s="121"/>
      <c r="I358" s="121"/>
      <c r="J358" s="121"/>
      <c r="K358" s="121"/>
      <c r="L358" s="121"/>
      <c r="M358" s="121"/>
      <c r="N358" s="121"/>
    </row>
    <row r="359" spans="1:14" ht="10.199999999999999" hidden="1">
      <c r="A359" s="121"/>
      <c r="B359" s="121"/>
      <c r="C359" s="121"/>
      <c r="D359" s="121"/>
      <c r="E359" s="121"/>
      <c r="F359" s="121"/>
      <c r="G359" s="121"/>
      <c r="H359" s="121"/>
      <c r="I359" s="121"/>
      <c r="J359" s="121"/>
      <c r="K359" s="121"/>
      <c r="L359" s="121"/>
      <c r="M359" s="121"/>
      <c r="N359" s="121"/>
    </row>
    <row r="360" spans="1:14" ht="10.199999999999999" hidden="1">
      <c r="A360" s="121"/>
      <c r="B360" s="121"/>
      <c r="C360" s="121"/>
      <c r="D360" s="121"/>
      <c r="E360" s="121"/>
      <c r="F360" s="121"/>
      <c r="G360" s="121"/>
      <c r="H360" s="121"/>
      <c r="I360" s="121"/>
      <c r="J360" s="121"/>
      <c r="K360" s="121"/>
      <c r="L360" s="121"/>
      <c r="M360" s="121"/>
      <c r="N360" s="121"/>
    </row>
    <row r="361" spans="1:14" ht="10.199999999999999" hidden="1">
      <c r="A361" s="121"/>
      <c r="B361" s="121"/>
      <c r="C361" s="121"/>
      <c r="D361" s="121"/>
      <c r="E361" s="121"/>
      <c r="F361" s="121"/>
      <c r="G361" s="121"/>
      <c r="H361" s="121"/>
      <c r="I361" s="121"/>
      <c r="J361" s="121"/>
      <c r="K361" s="121"/>
      <c r="L361" s="121"/>
      <c r="M361" s="121"/>
      <c r="N361" s="121"/>
    </row>
    <row r="362" spans="1:14" ht="10.199999999999999" hidden="1">
      <c r="A362" s="121"/>
      <c r="B362" s="121"/>
      <c r="C362" s="121"/>
      <c r="D362" s="121"/>
      <c r="E362" s="121"/>
      <c r="F362" s="121"/>
      <c r="G362" s="121"/>
      <c r="H362" s="121"/>
      <c r="I362" s="121"/>
      <c r="J362" s="121"/>
      <c r="K362" s="121"/>
      <c r="L362" s="121"/>
      <c r="M362" s="121"/>
      <c r="N362" s="121"/>
    </row>
    <row r="363" spans="1:14" ht="10.199999999999999" hidden="1">
      <c r="A363" s="121"/>
      <c r="B363" s="121"/>
      <c r="C363" s="121"/>
      <c r="D363" s="121"/>
      <c r="E363" s="121"/>
      <c r="F363" s="121"/>
      <c r="G363" s="121"/>
      <c r="H363" s="121"/>
      <c r="I363" s="121"/>
      <c r="J363" s="121"/>
      <c r="K363" s="121"/>
      <c r="L363" s="121"/>
      <c r="M363" s="121"/>
      <c r="N363" s="121"/>
    </row>
    <row r="364" spans="1:14" ht="10.199999999999999" hidden="1">
      <c r="A364" s="121"/>
      <c r="B364" s="121"/>
      <c r="C364" s="121"/>
      <c r="D364" s="121"/>
      <c r="E364" s="121"/>
      <c r="F364" s="121"/>
      <c r="G364" s="121"/>
      <c r="H364" s="121"/>
      <c r="I364" s="121"/>
      <c r="J364" s="121"/>
      <c r="K364" s="121"/>
      <c r="L364" s="121"/>
      <c r="M364" s="121"/>
      <c r="N364" s="121"/>
    </row>
    <row r="365" spans="1:14" ht="10.199999999999999" hidden="1">
      <c r="A365" s="121"/>
      <c r="B365" s="121"/>
      <c r="C365" s="121"/>
      <c r="D365" s="121"/>
      <c r="E365" s="121"/>
      <c r="F365" s="121"/>
      <c r="G365" s="121"/>
      <c r="H365" s="121"/>
      <c r="I365" s="121"/>
      <c r="J365" s="121"/>
      <c r="K365" s="121"/>
      <c r="L365" s="121"/>
      <c r="M365" s="121"/>
      <c r="N365" s="121"/>
    </row>
    <row r="366" spans="1:14" ht="10.199999999999999" hidden="1">
      <c r="A366" s="121"/>
      <c r="B366" s="121"/>
      <c r="C366" s="121"/>
      <c r="D366" s="121"/>
      <c r="E366" s="121"/>
      <c r="F366" s="121"/>
      <c r="G366" s="121"/>
      <c r="H366" s="121"/>
      <c r="I366" s="121"/>
      <c r="J366" s="121"/>
      <c r="K366" s="121"/>
      <c r="L366" s="121"/>
      <c r="M366" s="121"/>
      <c r="N366" s="121"/>
    </row>
    <row r="367" spans="1:14" ht="10.199999999999999" hidden="1">
      <c r="A367" s="121"/>
      <c r="B367" s="121"/>
      <c r="C367" s="121"/>
      <c r="D367" s="121"/>
      <c r="E367" s="121"/>
      <c r="F367" s="121"/>
      <c r="G367" s="121"/>
      <c r="H367" s="121"/>
      <c r="I367" s="121"/>
      <c r="J367" s="121"/>
      <c r="K367" s="121"/>
      <c r="L367" s="121"/>
      <c r="M367" s="121"/>
      <c r="N367" s="121"/>
    </row>
    <row r="368" spans="1:14" ht="10.199999999999999" hidden="1">
      <c r="A368" s="121"/>
      <c r="B368" s="121"/>
      <c r="C368" s="121"/>
      <c r="D368" s="121"/>
      <c r="E368" s="121"/>
      <c r="F368" s="121"/>
      <c r="G368" s="121"/>
      <c r="H368" s="121"/>
      <c r="I368" s="121"/>
      <c r="J368" s="121"/>
      <c r="K368" s="121"/>
      <c r="L368" s="121"/>
      <c r="M368" s="121"/>
      <c r="N368" s="121"/>
    </row>
    <row r="369" spans="1:14" ht="10.199999999999999" hidden="1">
      <c r="A369" s="121"/>
      <c r="B369" s="121"/>
      <c r="C369" s="121"/>
      <c r="D369" s="121"/>
      <c r="E369" s="121"/>
      <c r="F369" s="121"/>
      <c r="G369" s="121"/>
      <c r="H369" s="121"/>
      <c r="I369" s="121"/>
      <c r="J369" s="121"/>
      <c r="K369" s="121"/>
      <c r="L369" s="121"/>
      <c r="M369" s="121"/>
      <c r="N369" s="121"/>
    </row>
    <row r="370" spans="1:14" ht="10.199999999999999" hidden="1">
      <c r="A370" s="121"/>
      <c r="B370" s="121"/>
      <c r="C370" s="121"/>
      <c r="D370" s="121"/>
      <c r="E370" s="121"/>
      <c r="F370" s="121"/>
      <c r="G370" s="121"/>
      <c r="H370" s="121"/>
      <c r="I370" s="121"/>
      <c r="J370" s="121"/>
      <c r="K370" s="121"/>
      <c r="L370" s="121"/>
      <c r="M370" s="121"/>
      <c r="N370" s="121"/>
    </row>
    <row r="371" spans="1:14" ht="10.199999999999999" hidden="1">
      <c r="A371" s="121"/>
      <c r="B371" s="121"/>
      <c r="C371" s="121"/>
      <c r="D371" s="121"/>
      <c r="E371" s="121"/>
      <c r="F371" s="121"/>
      <c r="G371" s="121"/>
      <c r="H371" s="121"/>
      <c r="I371" s="121"/>
      <c r="J371" s="121"/>
      <c r="K371" s="121"/>
      <c r="L371" s="121"/>
      <c r="M371" s="121"/>
      <c r="N371" s="121"/>
    </row>
    <row r="372" spans="1:14" ht="10.199999999999999" hidden="1">
      <c r="A372" s="121"/>
      <c r="B372" s="121"/>
      <c r="C372" s="121"/>
      <c r="D372" s="121"/>
      <c r="E372" s="121"/>
      <c r="F372" s="121"/>
      <c r="G372" s="121"/>
      <c r="H372" s="121"/>
      <c r="I372" s="121"/>
      <c r="J372" s="121"/>
      <c r="K372" s="121"/>
      <c r="L372" s="121"/>
      <c r="M372" s="121"/>
      <c r="N372" s="121"/>
    </row>
    <row r="373" spans="1:14" ht="10.199999999999999" hidden="1">
      <c r="A373" s="121"/>
      <c r="B373" s="121"/>
      <c r="C373" s="121"/>
      <c r="D373" s="121"/>
      <c r="E373" s="121"/>
      <c r="F373" s="121"/>
      <c r="G373" s="121"/>
      <c r="H373" s="121"/>
      <c r="I373" s="121"/>
      <c r="J373" s="121"/>
      <c r="K373" s="121"/>
      <c r="L373" s="121"/>
      <c r="M373" s="121"/>
      <c r="N373" s="121"/>
    </row>
    <row r="374" spans="1:14" ht="10.199999999999999" hidden="1">
      <c r="A374" s="121"/>
      <c r="B374" s="121"/>
      <c r="C374" s="121"/>
      <c r="D374" s="121"/>
      <c r="E374" s="121"/>
      <c r="F374" s="121"/>
      <c r="G374" s="121"/>
      <c r="H374" s="121"/>
      <c r="I374" s="121"/>
      <c r="J374" s="121"/>
      <c r="K374" s="121"/>
      <c r="L374" s="121"/>
      <c r="M374" s="121"/>
      <c r="N374" s="121"/>
    </row>
    <row r="375" spans="1:14" ht="10.199999999999999" hidden="1">
      <c r="A375" s="121"/>
      <c r="B375" s="121"/>
      <c r="C375" s="121"/>
      <c r="D375" s="121"/>
      <c r="E375" s="121"/>
      <c r="F375" s="121"/>
      <c r="G375" s="121"/>
      <c r="H375" s="121"/>
      <c r="I375" s="121"/>
      <c r="J375" s="121"/>
      <c r="K375" s="121"/>
      <c r="L375" s="121"/>
      <c r="M375" s="121"/>
      <c r="N375" s="121"/>
    </row>
    <row r="376" spans="1:14" ht="10.199999999999999" hidden="1">
      <c r="A376" s="121"/>
      <c r="B376" s="121"/>
      <c r="C376" s="121"/>
      <c r="D376" s="121"/>
      <c r="E376" s="121"/>
      <c r="F376" s="121"/>
      <c r="G376" s="121"/>
      <c r="H376" s="121"/>
      <c r="I376" s="121"/>
      <c r="J376" s="121"/>
      <c r="K376" s="121"/>
      <c r="L376" s="121"/>
      <c r="M376" s="121"/>
      <c r="N376" s="121"/>
    </row>
    <row r="377" spans="1:14" ht="10.199999999999999" hidden="1">
      <c r="A377" s="121"/>
      <c r="B377" s="121"/>
      <c r="C377" s="121"/>
      <c r="D377" s="121"/>
      <c r="E377" s="121"/>
      <c r="F377" s="121"/>
      <c r="G377" s="121"/>
      <c r="H377" s="121"/>
      <c r="I377" s="121"/>
      <c r="J377" s="121"/>
      <c r="K377" s="121"/>
      <c r="L377" s="121"/>
      <c r="M377" s="121"/>
      <c r="N377" s="121"/>
    </row>
    <row r="378" spans="1:14" ht="10.199999999999999" hidden="1">
      <c r="A378" s="121"/>
      <c r="B378" s="121"/>
      <c r="C378" s="121"/>
      <c r="D378" s="121"/>
      <c r="E378" s="121"/>
      <c r="F378" s="121"/>
      <c r="G378" s="121"/>
      <c r="H378" s="121"/>
      <c r="I378" s="121"/>
      <c r="J378" s="121"/>
      <c r="K378" s="121"/>
      <c r="L378" s="121"/>
      <c r="M378" s="121"/>
      <c r="N378" s="121"/>
    </row>
    <row r="379" spans="1:14" ht="10.199999999999999" hidden="1">
      <c r="A379" s="121"/>
      <c r="B379" s="121"/>
      <c r="C379" s="121"/>
      <c r="D379" s="121"/>
      <c r="E379" s="121"/>
      <c r="F379" s="121"/>
      <c r="G379" s="121"/>
      <c r="H379" s="121"/>
      <c r="I379" s="121"/>
      <c r="J379" s="121"/>
      <c r="K379" s="121"/>
      <c r="L379" s="121"/>
      <c r="M379" s="121"/>
      <c r="N379" s="121"/>
    </row>
    <row r="380" spans="1:14" ht="10.199999999999999" hidden="1">
      <c r="A380" s="121"/>
      <c r="B380" s="121"/>
      <c r="C380" s="121"/>
      <c r="D380" s="121"/>
      <c r="E380" s="121"/>
      <c r="F380" s="121"/>
      <c r="G380" s="121"/>
      <c r="H380" s="121"/>
      <c r="I380" s="121"/>
      <c r="J380" s="121"/>
      <c r="K380" s="121"/>
      <c r="L380" s="121"/>
      <c r="M380" s="121"/>
      <c r="N380" s="121"/>
    </row>
    <row r="381" spans="1:14" ht="10.199999999999999" hidden="1">
      <c r="A381" s="121"/>
      <c r="B381" s="121"/>
      <c r="C381" s="121"/>
      <c r="D381" s="121"/>
      <c r="E381" s="121"/>
      <c r="F381" s="121"/>
      <c r="G381" s="121"/>
      <c r="H381" s="121"/>
      <c r="I381" s="121"/>
      <c r="J381" s="121"/>
      <c r="K381" s="121"/>
      <c r="L381" s="121"/>
      <c r="M381" s="121"/>
      <c r="N381" s="121"/>
    </row>
    <row r="382" spans="1:14" ht="10.199999999999999" hidden="1">
      <c r="A382" s="121"/>
      <c r="B382" s="121"/>
      <c r="C382" s="121"/>
      <c r="D382" s="121"/>
      <c r="E382" s="121"/>
      <c r="F382" s="121"/>
      <c r="G382" s="121"/>
      <c r="H382" s="121"/>
      <c r="I382" s="121"/>
      <c r="J382" s="121"/>
      <c r="K382" s="121"/>
      <c r="L382" s="121"/>
      <c r="M382" s="121"/>
      <c r="N382" s="121"/>
    </row>
    <row r="383" spans="1:14" ht="10.199999999999999" hidden="1">
      <c r="A383" s="121"/>
      <c r="B383" s="121"/>
      <c r="C383" s="121"/>
      <c r="D383" s="121"/>
      <c r="E383" s="121"/>
      <c r="F383" s="121"/>
      <c r="G383" s="121"/>
      <c r="H383" s="121"/>
      <c r="I383" s="121"/>
      <c r="J383" s="121"/>
      <c r="K383" s="121"/>
      <c r="L383" s="121"/>
      <c r="M383" s="121"/>
      <c r="N383" s="121"/>
    </row>
    <row r="384" spans="1:14" ht="10.199999999999999" hidden="1">
      <c r="A384" s="121"/>
      <c r="B384" s="121"/>
      <c r="C384" s="121"/>
      <c r="D384" s="121"/>
      <c r="E384" s="121"/>
      <c r="F384" s="121"/>
      <c r="G384" s="121"/>
      <c r="H384" s="121"/>
      <c r="I384" s="121"/>
      <c r="J384" s="121"/>
      <c r="K384" s="121"/>
      <c r="L384" s="121"/>
      <c r="M384" s="121"/>
      <c r="N384" s="121"/>
    </row>
    <row r="385" spans="1:14" ht="10.199999999999999" hidden="1">
      <c r="A385" s="121"/>
      <c r="B385" s="121"/>
      <c r="C385" s="121"/>
      <c r="D385" s="121"/>
      <c r="E385" s="121"/>
      <c r="F385" s="121"/>
      <c r="G385" s="121"/>
      <c r="H385" s="121"/>
      <c r="I385" s="121"/>
      <c r="J385" s="121"/>
      <c r="K385" s="121"/>
      <c r="L385" s="121"/>
      <c r="M385" s="121"/>
      <c r="N385" s="121"/>
    </row>
    <row r="386" spans="1:14" ht="10.199999999999999" hidden="1">
      <c r="A386" s="121"/>
      <c r="B386" s="121"/>
      <c r="C386" s="121"/>
      <c r="D386" s="121"/>
      <c r="E386" s="121"/>
      <c r="F386" s="121"/>
      <c r="G386" s="121"/>
      <c r="H386" s="121"/>
      <c r="I386" s="121"/>
      <c r="J386" s="121"/>
      <c r="K386" s="121"/>
      <c r="L386" s="121"/>
      <c r="M386" s="121"/>
      <c r="N386" s="121"/>
    </row>
    <row r="387" spans="1:14" ht="10.199999999999999" hidden="1">
      <c r="A387" s="121"/>
      <c r="B387" s="121"/>
      <c r="C387" s="121"/>
      <c r="D387" s="121"/>
      <c r="E387" s="121"/>
      <c r="F387" s="121"/>
      <c r="G387" s="121"/>
      <c r="H387" s="121"/>
      <c r="I387" s="121"/>
      <c r="J387" s="121"/>
      <c r="K387" s="121"/>
      <c r="L387" s="121"/>
      <c r="M387" s="121"/>
      <c r="N387" s="121"/>
    </row>
    <row r="388" spans="1:14" ht="10.199999999999999" hidden="1">
      <c r="A388" s="121"/>
      <c r="B388" s="121"/>
      <c r="C388" s="121"/>
      <c r="D388" s="121"/>
      <c r="E388" s="121"/>
      <c r="F388" s="121"/>
      <c r="G388" s="121"/>
      <c r="H388" s="121"/>
      <c r="I388" s="121"/>
      <c r="J388" s="121"/>
      <c r="K388" s="121"/>
      <c r="L388" s="121"/>
      <c r="M388" s="121"/>
      <c r="N388" s="121"/>
    </row>
    <row r="389" spans="1:14" ht="10.199999999999999" hidden="1">
      <c r="A389" s="121"/>
      <c r="B389" s="121"/>
      <c r="C389" s="121"/>
      <c r="D389" s="121"/>
      <c r="E389" s="121"/>
      <c r="F389" s="121"/>
      <c r="G389" s="121"/>
      <c r="H389" s="121"/>
      <c r="I389" s="121"/>
      <c r="J389" s="121"/>
      <c r="K389" s="121"/>
      <c r="L389" s="121"/>
      <c r="M389" s="121"/>
      <c r="N389" s="121"/>
    </row>
    <row r="390" spans="1:14" ht="10.199999999999999" hidden="1">
      <c r="A390" s="121"/>
      <c r="B390" s="121"/>
      <c r="C390" s="121"/>
      <c r="D390" s="121"/>
      <c r="E390" s="121"/>
      <c r="F390" s="121"/>
      <c r="G390" s="121"/>
      <c r="H390" s="121"/>
      <c r="I390" s="121"/>
      <c r="J390" s="121"/>
      <c r="K390" s="121"/>
      <c r="L390" s="121"/>
      <c r="M390" s="121"/>
      <c r="N390" s="121"/>
    </row>
    <row r="391" spans="1:14" ht="10.199999999999999" hidden="1">
      <c r="A391" s="121"/>
      <c r="B391" s="121"/>
      <c r="C391" s="121"/>
      <c r="D391" s="121"/>
      <c r="E391" s="121"/>
      <c r="F391" s="121"/>
      <c r="G391" s="121"/>
      <c r="H391" s="121"/>
      <c r="I391" s="121"/>
      <c r="J391" s="121"/>
      <c r="K391" s="121"/>
      <c r="L391" s="121"/>
      <c r="M391" s="121"/>
      <c r="N391" s="121"/>
    </row>
    <row r="392" spans="1:14" ht="10.199999999999999" hidden="1">
      <c r="A392" s="121"/>
      <c r="B392" s="121"/>
      <c r="C392" s="121"/>
      <c r="D392" s="121"/>
      <c r="E392" s="121"/>
      <c r="F392" s="121"/>
      <c r="G392" s="121"/>
      <c r="H392" s="121"/>
      <c r="I392" s="121"/>
      <c r="J392" s="121"/>
      <c r="K392" s="121"/>
      <c r="L392" s="121"/>
      <c r="M392" s="121"/>
      <c r="N392" s="121"/>
    </row>
    <row r="393" spans="1:14" ht="10.199999999999999" hidden="1">
      <c r="A393" s="121"/>
      <c r="B393" s="121"/>
      <c r="C393" s="121"/>
      <c r="D393" s="121"/>
      <c r="E393" s="121"/>
      <c r="F393" s="121"/>
      <c r="G393" s="121"/>
      <c r="H393" s="121"/>
      <c r="I393" s="121"/>
      <c r="J393" s="121"/>
      <c r="K393" s="121"/>
      <c r="L393" s="121"/>
      <c r="M393" s="121"/>
      <c r="N393" s="121"/>
    </row>
    <row r="394" spans="1:14" ht="10.199999999999999" hidden="1">
      <c r="A394" s="121"/>
      <c r="B394" s="121"/>
      <c r="C394" s="121"/>
      <c r="D394" s="121"/>
      <c r="E394" s="121"/>
      <c r="F394" s="121"/>
      <c r="G394" s="121"/>
      <c r="H394" s="121"/>
      <c r="I394" s="121"/>
      <c r="J394" s="121"/>
      <c r="K394" s="121"/>
      <c r="L394" s="121"/>
      <c r="M394" s="121"/>
      <c r="N394" s="121"/>
    </row>
    <row r="395" spans="1:14" ht="10.199999999999999" hidden="1">
      <c r="A395" s="121"/>
      <c r="B395" s="121"/>
      <c r="C395" s="121"/>
      <c r="D395" s="121"/>
      <c r="E395" s="121"/>
      <c r="F395" s="121"/>
      <c r="G395" s="121"/>
      <c r="H395" s="121"/>
      <c r="I395" s="121"/>
      <c r="J395" s="121"/>
      <c r="K395" s="121"/>
      <c r="L395" s="121"/>
      <c r="M395" s="121"/>
      <c r="N395" s="121"/>
    </row>
    <row r="396" spans="1:14" ht="10.199999999999999" hidden="1">
      <c r="A396" s="121"/>
      <c r="B396" s="121"/>
      <c r="C396" s="121"/>
      <c r="D396" s="121"/>
      <c r="E396" s="121"/>
      <c r="F396" s="121"/>
      <c r="G396" s="121"/>
      <c r="H396" s="121"/>
      <c r="I396" s="121"/>
      <c r="J396" s="121"/>
      <c r="K396" s="121"/>
      <c r="L396" s="121"/>
      <c r="M396" s="121"/>
      <c r="N396" s="121"/>
    </row>
    <row r="397" spans="1:14" ht="10.199999999999999" hidden="1">
      <c r="A397" s="121"/>
      <c r="B397" s="121"/>
      <c r="C397" s="121"/>
      <c r="D397" s="121"/>
      <c r="E397" s="121"/>
      <c r="F397" s="121"/>
      <c r="G397" s="121"/>
      <c r="H397" s="121"/>
      <c r="I397" s="121"/>
      <c r="J397" s="121"/>
      <c r="K397" s="121"/>
      <c r="L397" s="121"/>
      <c r="M397" s="121"/>
      <c r="N397" s="121"/>
    </row>
    <row r="398" spans="1:14" ht="10.199999999999999" hidden="1">
      <c r="A398" s="121"/>
      <c r="B398" s="121"/>
      <c r="C398" s="121"/>
      <c r="D398" s="121"/>
      <c r="E398" s="121"/>
      <c r="F398" s="121"/>
      <c r="G398" s="121"/>
      <c r="H398" s="121"/>
      <c r="I398" s="121"/>
      <c r="J398" s="121"/>
      <c r="K398" s="121"/>
      <c r="L398" s="121"/>
      <c r="M398" s="121"/>
      <c r="N398" s="121"/>
    </row>
    <row r="399" spans="1:14" ht="10.199999999999999" hidden="1">
      <c r="A399" s="121"/>
      <c r="B399" s="121"/>
      <c r="C399" s="121"/>
      <c r="D399" s="121"/>
      <c r="E399" s="121"/>
      <c r="F399" s="121"/>
      <c r="G399" s="121"/>
      <c r="H399" s="121"/>
      <c r="I399" s="121"/>
      <c r="J399" s="121"/>
      <c r="K399" s="121"/>
      <c r="L399" s="121"/>
      <c r="M399" s="121"/>
      <c r="N399" s="121"/>
    </row>
    <row r="400" spans="1:14" ht="10.199999999999999" hidden="1">
      <c r="A400" s="121"/>
      <c r="B400" s="121"/>
      <c r="C400" s="121"/>
      <c r="D400" s="121"/>
      <c r="E400" s="121"/>
      <c r="F400" s="121"/>
      <c r="G400" s="121"/>
      <c r="H400" s="121"/>
      <c r="I400" s="121"/>
      <c r="J400" s="121"/>
      <c r="K400" s="121"/>
      <c r="L400" s="121"/>
      <c r="M400" s="121"/>
      <c r="N400" s="121"/>
    </row>
    <row r="401" spans="1:14" ht="10.199999999999999" hidden="1">
      <c r="A401" s="121"/>
      <c r="B401" s="121"/>
      <c r="C401" s="121"/>
      <c r="D401" s="121"/>
      <c r="E401" s="121"/>
      <c r="F401" s="121"/>
      <c r="G401" s="121"/>
      <c r="H401" s="121"/>
      <c r="I401" s="121"/>
      <c r="J401" s="121"/>
      <c r="K401" s="121"/>
      <c r="L401" s="121"/>
      <c r="M401" s="121"/>
      <c r="N401" s="121"/>
    </row>
    <row r="402" spans="1:14" ht="10.199999999999999" hidden="1">
      <c r="A402" s="121"/>
      <c r="B402" s="121"/>
      <c r="C402" s="121"/>
      <c r="D402" s="121"/>
      <c r="E402" s="121"/>
      <c r="F402" s="121"/>
      <c r="G402" s="121"/>
      <c r="H402" s="121"/>
      <c r="I402" s="121"/>
      <c r="J402" s="121"/>
      <c r="K402" s="121"/>
      <c r="L402" s="121"/>
      <c r="M402" s="121"/>
      <c r="N402" s="121"/>
    </row>
    <row r="403" spans="1:14" ht="10.199999999999999" hidden="1">
      <c r="A403" s="121"/>
      <c r="B403" s="121"/>
      <c r="C403" s="121"/>
      <c r="D403" s="121"/>
      <c r="E403" s="121"/>
      <c r="F403" s="121"/>
      <c r="G403" s="121"/>
      <c r="H403" s="121"/>
      <c r="I403" s="121"/>
      <c r="J403" s="121"/>
      <c r="K403" s="121"/>
      <c r="L403" s="121"/>
      <c r="M403" s="121"/>
      <c r="N403" s="121"/>
    </row>
    <row r="404" spans="1:14" ht="10.199999999999999" hidden="1">
      <c r="A404" s="121"/>
      <c r="B404" s="121"/>
      <c r="C404" s="121"/>
      <c r="D404" s="121"/>
      <c r="E404" s="121"/>
      <c r="F404" s="121"/>
      <c r="G404" s="121"/>
      <c r="H404" s="121"/>
      <c r="I404" s="121"/>
      <c r="J404" s="121"/>
      <c r="K404" s="121"/>
      <c r="L404" s="121"/>
      <c r="M404" s="121"/>
      <c r="N404" s="121"/>
    </row>
    <row r="405" spans="1:14" ht="10.199999999999999" hidden="1">
      <c r="A405" s="121"/>
      <c r="B405" s="121"/>
      <c r="C405" s="121"/>
      <c r="D405" s="121"/>
      <c r="E405" s="121"/>
      <c r="F405" s="121"/>
      <c r="G405" s="121"/>
      <c r="H405" s="121"/>
      <c r="I405" s="121"/>
      <c r="J405" s="121"/>
      <c r="K405" s="121"/>
      <c r="L405" s="121"/>
      <c r="M405" s="121"/>
      <c r="N405" s="121"/>
    </row>
    <row r="406" spans="1:14" ht="10.199999999999999" hidden="1">
      <c r="A406" s="121"/>
      <c r="B406" s="121"/>
      <c r="C406" s="121"/>
      <c r="D406" s="121"/>
      <c r="E406" s="121"/>
      <c r="F406" s="121"/>
      <c r="G406" s="121"/>
      <c r="H406" s="121"/>
      <c r="I406" s="121"/>
      <c r="J406" s="121"/>
      <c r="K406" s="121"/>
      <c r="L406" s="121"/>
      <c r="M406" s="121"/>
      <c r="N406" s="121"/>
    </row>
    <row r="407" spans="1:14" ht="10.199999999999999" hidden="1">
      <c r="A407" s="121"/>
      <c r="B407" s="121"/>
      <c r="C407" s="121"/>
      <c r="D407" s="121"/>
      <c r="E407" s="121"/>
      <c r="F407" s="121"/>
      <c r="G407" s="121"/>
      <c r="H407" s="121"/>
      <c r="I407" s="121"/>
      <c r="J407" s="121"/>
      <c r="K407" s="121"/>
      <c r="L407" s="121"/>
      <c r="M407" s="121"/>
      <c r="N407" s="121"/>
    </row>
    <row r="408" spans="1:14" ht="10.199999999999999" hidden="1">
      <c r="A408" s="121"/>
      <c r="B408" s="121"/>
      <c r="C408" s="121"/>
      <c r="D408" s="121"/>
      <c r="E408" s="121"/>
      <c r="F408" s="121"/>
      <c r="G408" s="121"/>
      <c r="H408" s="121"/>
      <c r="I408" s="121"/>
      <c r="J408" s="121"/>
      <c r="K408" s="121"/>
      <c r="L408" s="121"/>
      <c r="M408" s="121"/>
      <c r="N408" s="121"/>
    </row>
    <row r="409" spans="1:14" ht="10.199999999999999" hidden="1">
      <c r="A409" s="121"/>
      <c r="B409" s="121"/>
      <c r="C409" s="121"/>
      <c r="D409" s="121"/>
      <c r="E409" s="121"/>
      <c r="F409" s="121"/>
      <c r="G409" s="121"/>
      <c r="H409" s="121"/>
      <c r="I409" s="121"/>
      <c r="J409" s="121"/>
      <c r="K409" s="121"/>
      <c r="L409" s="121"/>
      <c r="M409" s="121"/>
      <c r="N409" s="121"/>
    </row>
    <row r="410" spans="1:14" ht="10.199999999999999" hidden="1">
      <c r="A410" s="121"/>
      <c r="B410" s="121"/>
      <c r="C410" s="121"/>
      <c r="D410" s="121"/>
      <c r="E410" s="121"/>
      <c r="F410" s="121"/>
      <c r="G410" s="121"/>
      <c r="H410" s="121"/>
      <c r="I410" s="121"/>
      <c r="J410" s="121"/>
      <c r="K410" s="121"/>
      <c r="L410" s="121"/>
      <c r="M410" s="121"/>
      <c r="N410" s="121"/>
    </row>
    <row r="411" spans="1:14" ht="10.199999999999999" hidden="1">
      <c r="A411" s="121"/>
      <c r="B411" s="121"/>
      <c r="C411" s="121"/>
      <c r="D411" s="121"/>
      <c r="E411" s="121"/>
      <c r="F411" s="121"/>
      <c r="G411" s="121"/>
      <c r="H411" s="121"/>
      <c r="I411" s="121"/>
      <c r="J411" s="121"/>
      <c r="K411" s="121"/>
      <c r="L411" s="121"/>
      <c r="M411" s="121"/>
      <c r="N411" s="121"/>
    </row>
    <row r="412" spans="1:14" ht="10.199999999999999" hidden="1">
      <c r="A412" s="121"/>
      <c r="B412" s="121"/>
      <c r="C412" s="121"/>
      <c r="D412" s="121"/>
      <c r="E412" s="121"/>
      <c r="F412" s="121"/>
      <c r="G412" s="121"/>
      <c r="H412" s="121"/>
      <c r="I412" s="121"/>
      <c r="J412" s="121"/>
      <c r="K412" s="121"/>
      <c r="L412" s="121"/>
      <c r="M412" s="121"/>
      <c r="N412" s="121"/>
    </row>
    <row r="413" spans="1:14" ht="10.199999999999999" hidden="1">
      <c r="A413" s="121"/>
      <c r="B413" s="121"/>
      <c r="C413" s="121"/>
      <c r="D413" s="121"/>
      <c r="E413" s="121"/>
      <c r="F413" s="121"/>
      <c r="G413" s="121"/>
      <c r="H413" s="121"/>
      <c r="I413" s="121"/>
      <c r="J413" s="121"/>
      <c r="K413" s="121"/>
      <c r="L413" s="121"/>
      <c r="M413" s="121"/>
      <c r="N413" s="121"/>
    </row>
    <row r="414" spans="1:14" ht="10.199999999999999" hidden="1">
      <c r="A414" s="121"/>
      <c r="B414" s="121"/>
      <c r="C414" s="121"/>
      <c r="D414" s="121"/>
      <c r="E414" s="121"/>
      <c r="F414" s="121"/>
      <c r="G414" s="121"/>
      <c r="H414" s="121"/>
      <c r="I414" s="121"/>
      <c r="J414" s="121"/>
      <c r="K414" s="121"/>
      <c r="L414" s="121"/>
      <c r="M414" s="121"/>
      <c r="N414" s="121"/>
    </row>
    <row r="415" spans="1:14" ht="10.199999999999999" hidden="1">
      <c r="A415" s="121"/>
      <c r="B415" s="121"/>
      <c r="C415" s="121"/>
      <c r="D415" s="121"/>
      <c r="E415" s="121"/>
      <c r="F415" s="121"/>
      <c r="G415" s="121"/>
      <c r="H415" s="121"/>
      <c r="I415" s="121"/>
      <c r="J415" s="121"/>
      <c r="K415" s="121"/>
      <c r="L415" s="121"/>
      <c r="M415" s="121"/>
      <c r="N415" s="121"/>
    </row>
    <row r="416" spans="1:14" ht="10.199999999999999" hidden="1">
      <c r="A416" s="121"/>
      <c r="B416" s="121"/>
      <c r="C416" s="121"/>
      <c r="D416" s="121"/>
      <c r="E416" s="121"/>
      <c r="F416" s="121"/>
      <c r="G416" s="121"/>
      <c r="H416" s="121"/>
      <c r="I416" s="121"/>
      <c r="J416" s="121"/>
      <c r="K416" s="121"/>
      <c r="L416" s="121"/>
      <c r="M416" s="121"/>
      <c r="N416" s="121"/>
    </row>
    <row r="417" spans="1:14" ht="10.199999999999999" hidden="1">
      <c r="A417" s="121"/>
      <c r="B417" s="121"/>
      <c r="C417" s="121"/>
      <c r="D417" s="121"/>
      <c r="E417" s="121"/>
      <c r="F417" s="121"/>
      <c r="G417" s="121"/>
      <c r="H417" s="121"/>
      <c r="I417" s="121"/>
      <c r="J417" s="121"/>
      <c r="K417" s="121"/>
      <c r="L417" s="121"/>
      <c r="M417" s="121"/>
      <c r="N417" s="121"/>
    </row>
    <row r="418" spans="1:14" ht="10.199999999999999" hidden="1">
      <c r="A418" s="121"/>
      <c r="B418" s="121"/>
      <c r="C418" s="121"/>
      <c r="D418" s="121"/>
      <c r="E418" s="121"/>
      <c r="F418" s="121"/>
      <c r="G418" s="121"/>
      <c r="H418" s="121"/>
      <c r="I418" s="121"/>
      <c r="J418" s="121"/>
      <c r="K418" s="121"/>
      <c r="L418" s="121"/>
      <c r="M418" s="121"/>
      <c r="N418" s="121"/>
    </row>
    <row r="419" spans="1:14" ht="10.199999999999999" hidden="1">
      <c r="A419" s="121"/>
      <c r="B419" s="121"/>
      <c r="C419" s="121"/>
      <c r="D419" s="121"/>
      <c r="E419" s="121"/>
      <c r="F419" s="121"/>
      <c r="G419" s="121"/>
      <c r="H419" s="121"/>
      <c r="I419" s="121"/>
      <c r="J419" s="121"/>
      <c r="K419" s="121"/>
      <c r="L419" s="121"/>
      <c r="M419" s="121"/>
      <c r="N419" s="121"/>
    </row>
    <row r="420" spans="1:14" ht="10.199999999999999" hidden="1">
      <c r="A420" s="121"/>
      <c r="B420" s="121"/>
      <c r="C420" s="121"/>
      <c r="D420" s="121"/>
      <c r="E420" s="121"/>
      <c r="F420" s="121"/>
      <c r="G420" s="121"/>
      <c r="H420" s="121"/>
      <c r="I420" s="121"/>
      <c r="J420" s="121"/>
      <c r="K420" s="121"/>
      <c r="L420" s="121"/>
      <c r="M420" s="121"/>
      <c r="N420" s="121"/>
    </row>
    <row r="421" spans="1:14" ht="10.199999999999999" hidden="1">
      <c r="A421" s="121"/>
      <c r="B421" s="121"/>
      <c r="C421" s="121"/>
      <c r="D421" s="121"/>
      <c r="E421" s="121"/>
      <c r="F421" s="121"/>
      <c r="G421" s="121"/>
      <c r="H421" s="121"/>
      <c r="I421" s="121"/>
      <c r="J421" s="121"/>
      <c r="K421" s="121"/>
      <c r="L421" s="121"/>
      <c r="M421" s="121"/>
      <c r="N421" s="121"/>
    </row>
    <row r="422" spans="1:14" ht="10.199999999999999" hidden="1">
      <c r="A422" s="121"/>
      <c r="B422" s="121"/>
      <c r="C422" s="121"/>
      <c r="D422" s="121"/>
      <c r="E422" s="121"/>
      <c r="F422" s="121"/>
      <c r="G422" s="121"/>
      <c r="H422" s="121"/>
      <c r="I422" s="121"/>
      <c r="J422" s="121"/>
      <c r="K422" s="121"/>
      <c r="L422" s="121"/>
      <c r="M422" s="121"/>
      <c r="N422" s="121"/>
    </row>
    <row r="423" spans="1:14" ht="10.199999999999999" hidden="1">
      <c r="A423" s="121"/>
      <c r="B423" s="121"/>
      <c r="C423" s="121"/>
      <c r="D423" s="121"/>
      <c r="E423" s="121"/>
      <c r="F423" s="121"/>
      <c r="G423" s="121"/>
      <c r="H423" s="121"/>
      <c r="I423" s="121"/>
      <c r="J423" s="121"/>
      <c r="K423" s="121"/>
      <c r="L423" s="121"/>
      <c r="M423" s="121"/>
      <c r="N423" s="121"/>
    </row>
    <row r="424" spans="1:14" ht="10.199999999999999" hidden="1">
      <c r="A424" s="121"/>
      <c r="B424" s="121"/>
      <c r="C424" s="121"/>
      <c r="D424" s="121"/>
      <c r="E424" s="121"/>
      <c r="F424" s="121"/>
      <c r="G424" s="121"/>
      <c r="H424" s="121"/>
      <c r="I424" s="121"/>
      <c r="J424" s="121"/>
      <c r="K424" s="121"/>
      <c r="L424" s="121"/>
      <c r="M424" s="121"/>
      <c r="N424" s="121"/>
    </row>
    <row r="425" spans="1:14" ht="10.199999999999999" hidden="1">
      <c r="A425" s="121"/>
      <c r="B425" s="121"/>
      <c r="C425" s="121"/>
      <c r="D425" s="121"/>
      <c r="E425" s="121"/>
      <c r="F425" s="121"/>
      <c r="G425" s="121"/>
      <c r="H425" s="121"/>
      <c r="I425" s="121"/>
      <c r="J425" s="121"/>
      <c r="K425" s="121"/>
      <c r="L425" s="121"/>
      <c r="M425" s="121"/>
      <c r="N425" s="121"/>
    </row>
    <row r="426" spans="1:14" ht="10.199999999999999" hidden="1">
      <c r="A426" s="121"/>
      <c r="B426" s="121"/>
      <c r="C426" s="121"/>
      <c r="D426" s="121"/>
      <c r="E426" s="121"/>
      <c r="F426" s="121"/>
      <c r="G426" s="121"/>
      <c r="H426" s="121"/>
      <c r="I426" s="121"/>
      <c r="J426" s="121"/>
      <c r="K426" s="121"/>
      <c r="L426" s="121"/>
      <c r="M426" s="121"/>
      <c r="N426" s="121"/>
    </row>
    <row r="427" spans="1:14" ht="10.199999999999999" hidden="1">
      <c r="A427" s="121"/>
      <c r="B427" s="121"/>
      <c r="C427" s="121"/>
      <c r="D427" s="121"/>
      <c r="E427" s="121"/>
      <c r="F427" s="121"/>
      <c r="G427" s="121"/>
      <c r="H427" s="121"/>
      <c r="I427" s="121"/>
      <c r="J427" s="121"/>
      <c r="K427" s="121"/>
      <c r="L427" s="121"/>
      <c r="M427" s="121"/>
      <c r="N427" s="121"/>
    </row>
    <row r="428" spans="1:14" ht="10.199999999999999" hidden="1">
      <c r="A428" s="121"/>
      <c r="B428" s="121"/>
      <c r="C428" s="121"/>
      <c r="D428" s="121"/>
      <c r="E428" s="121"/>
      <c r="F428" s="121"/>
      <c r="G428" s="121"/>
      <c r="H428" s="121"/>
      <c r="I428" s="121"/>
      <c r="J428" s="121"/>
      <c r="K428" s="121"/>
      <c r="L428" s="121"/>
      <c r="M428" s="121"/>
      <c r="N428" s="121"/>
    </row>
    <row r="429" spans="1:14" ht="10.199999999999999" hidden="1">
      <c r="A429" s="121"/>
      <c r="B429" s="121"/>
      <c r="C429" s="121"/>
      <c r="D429" s="121"/>
      <c r="E429" s="121"/>
      <c r="F429" s="121"/>
      <c r="G429" s="121"/>
      <c r="H429" s="121"/>
      <c r="I429" s="121"/>
      <c r="J429" s="121"/>
      <c r="K429" s="121"/>
      <c r="L429" s="121"/>
      <c r="M429" s="121"/>
      <c r="N429" s="121"/>
    </row>
    <row r="430" spans="1:14" ht="10.199999999999999" hidden="1">
      <c r="A430" s="121"/>
      <c r="B430" s="121"/>
      <c r="C430" s="121"/>
      <c r="D430" s="121"/>
      <c r="E430" s="121"/>
      <c r="F430" s="121"/>
      <c r="G430" s="121"/>
      <c r="H430" s="121"/>
      <c r="I430" s="121"/>
      <c r="J430" s="121"/>
      <c r="K430" s="121"/>
      <c r="L430" s="121"/>
      <c r="M430" s="121"/>
      <c r="N430" s="121"/>
    </row>
    <row r="431" spans="1:14" ht="10.199999999999999" hidden="1">
      <c r="A431" s="121"/>
      <c r="B431" s="121"/>
      <c r="C431" s="121"/>
      <c r="D431" s="121"/>
      <c r="E431" s="121"/>
      <c r="F431" s="121"/>
      <c r="G431" s="121"/>
      <c r="H431" s="121"/>
      <c r="I431" s="121"/>
      <c r="J431" s="121"/>
      <c r="K431" s="121"/>
      <c r="L431" s="121"/>
      <c r="M431" s="121"/>
      <c r="N431" s="121"/>
    </row>
    <row r="432" spans="1:14" ht="10.199999999999999" hidden="1">
      <c r="A432" s="121"/>
      <c r="B432" s="121"/>
      <c r="C432" s="121"/>
      <c r="D432" s="121"/>
      <c r="E432" s="121"/>
      <c r="F432" s="121"/>
      <c r="G432" s="121"/>
      <c r="H432" s="121"/>
      <c r="I432" s="121"/>
      <c r="J432" s="121"/>
      <c r="K432" s="121"/>
      <c r="L432" s="121"/>
      <c r="M432" s="121"/>
      <c r="N432" s="121"/>
    </row>
    <row r="433" spans="1:14" ht="10.199999999999999" hidden="1">
      <c r="A433" s="121"/>
      <c r="B433" s="121"/>
      <c r="C433" s="121"/>
      <c r="D433" s="121"/>
      <c r="E433" s="121"/>
      <c r="F433" s="121"/>
      <c r="G433" s="121"/>
      <c r="H433" s="121"/>
      <c r="I433" s="121"/>
      <c r="J433" s="121"/>
      <c r="K433" s="121"/>
      <c r="L433" s="121"/>
      <c r="M433" s="121"/>
      <c r="N433" s="121"/>
    </row>
    <row r="434" spans="1:14" ht="10.199999999999999" hidden="1">
      <c r="A434" s="121"/>
      <c r="B434" s="121"/>
      <c r="C434" s="121"/>
      <c r="D434" s="121"/>
      <c r="E434" s="121"/>
      <c r="F434" s="121"/>
      <c r="G434" s="121"/>
      <c r="H434" s="121"/>
      <c r="I434" s="121"/>
      <c r="J434" s="121"/>
      <c r="K434" s="121"/>
      <c r="L434" s="121"/>
      <c r="M434" s="121"/>
      <c r="N434" s="121"/>
    </row>
    <row r="435" spans="1:14" ht="10.199999999999999" hidden="1">
      <c r="A435" s="121"/>
      <c r="B435" s="121"/>
      <c r="C435" s="121"/>
      <c r="D435" s="121"/>
      <c r="E435" s="121"/>
      <c r="F435" s="121"/>
      <c r="G435" s="121"/>
      <c r="H435" s="121"/>
      <c r="I435" s="121"/>
      <c r="J435" s="121"/>
      <c r="K435" s="121"/>
      <c r="L435" s="121"/>
      <c r="M435" s="121"/>
      <c r="N435" s="121"/>
    </row>
    <row r="436" spans="1:14" ht="10.199999999999999" hidden="1">
      <c r="A436" s="121"/>
      <c r="B436" s="121"/>
      <c r="C436" s="121"/>
      <c r="D436" s="121"/>
      <c r="E436" s="121"/>
      <c r="F436" s="121"/>
      <c r="G436" s="121"/>
      <c r="H436" s="121"/>
      <c r="I436" s="121"/>
      <c r="J436" s="121"/>
      <c r="K436" s="121"/>
      <c r="L436" s="121"/>
      <c r="M436" s="121"/>
      <c r="N436" s="121"/>
    </row>
    <row r="437" spans="1:14" ht="10.199999999999999" hidden="1">
      <c r="A437" s="121"/>
      <c r="B437" s="121"/>
      <c r="C437" s="121"/>
      <c r="D437" s="121"/>
      <c r="E437" s="121"/>
      <c r="F437" s="121"/>
      <c r="G437" s="121"/>
      <c r="H437" s="121"/>
      <c r="I437" s="121"/>
      <c r="J437" s="121"/>
      <c r="K437" s="121"/>
      <c r="L437" s="121"/>
      <c r="M437" s="121"/>
      <c r="N437" s="121"/>
    </row>
    <row r="438" spans="1:14" ht="10.199999999999999" hidden="1">
      <c r="A438" s="121"/>
      <c r="B438" s="121"/>
      <c r="C438" s="121"/>
      <c r="D438" s="121"/>
      <c r="E438" s="121"/>
      <c r="F438" s="121"/>
      <c r="G438" s="121"/>
      <c r="H438" s="121"/>
      <c r="I438" s="121"/>
      <c r="J438" s="121"/>
      <c r="K438" s="121"/>
      <c r="L438" s="121"/>
      <c r="M438" s="121"/>
      <c r="N438" s="121"/>
    </row>
    <row r="439" spans="1:14" ht="10.199999999999999" hidden="1">
      <c r="A439" s="121"/>
      <c r="B439" s="121"/>
      <c r="C439" s="121"/>
      <c r="D439" s="121"/>
      <c r="E439" s="121"/>
      <c r="F439" s="121"/>
      <c r="G439" s="121"/>
      <c r="H439" s="121"/>
      <c r="I439" s="121"/>
      <c r="J439" s="121"/>
      <c r="K439" s="121"/>
      <c r="L439" s="121"/>
      <c r="M439" s="121"/>
      <c r="N439" s="121"/>
    </row>
    <row r="440" spans="1:14" ht="10.199999999999999" hidden="1">
      <c r="A440" s="121"/>
      <c r="B440" s="121"/>
      <c r="C440" s="121"/>
      <c r="D440" s="121"/>
      <c r="E440" s="121"/>
      <c r="F440" s="121"/>
      <c r="G440" s="121"/>
      <c r="H440" s="121"/>
      <c r="I440" s="121"/>
      <c r="J440" s="121"/>
      <c r="K440" s="121"/>
      <c r="L440" s="121"/>
      <c r="M440" s="121"/>
      <c r="N440" s="121"/>
    </row>
    <row r="441" spans="1:14" ht="10.199999999999999" hidden="1">
      <c r="A441" s="121"/>
      <c r="B441" s="121"/>
      <c r="C441" s="121"/>
      <c r="D441" s="121"/>
      <c r="E441" s="121"/>
      <c r="F441" s="121"/>
      <c r="G441" s="121"/>
      <c r="H441" s="121"/>
      <c r="I441" s="121"/>
      <c r="J441" s="121"/>
      <c r="K441" s="121"/>
      <c r="L441" s="121"/>
      <c r="M441" s="121"/>
      <c r="N441" s="121"/>
    </row>
    <row r="442" spans="1:14" ht="10.199999999999999" hidden="1">
      <c r="A442" s="121"/>
      <c r="B442" s="121"/>
      <c r="C442" s="121"/>
      <c r="D442" s="121"/>
      <c r="E442" s="121"/>
      <c r="F442" s="121"/>
      <c r="G442" s="121"/>
      <c r="H442" s="121"/>
      <c r="I442" s="121"/>
      <c r="J442" s="121"/>
      <c r="K442" s="121"/>
      <c r="L442" s="121"/>
      <c r="M442" s="121"/>
      <c r="N442" s="121"/>
    </row>
    <row r="443" spans="1:14" ht="10.199999999999999" hidden="1">
      <c r="A443" s="121"/>
      <c r="B443" s="121"/>
      <c r="C443" s="121"/>
      <c r="D443" s="121"/>
      <c r="E443" s="121"/>
      <c r="F443" s="121"/>
      <c r="G443" s="121"/>
      <c r="H443" s="121"/>
      <c r="I443" s="121"/>
      <c r="J443" s="121"/>
      <c r="K443" s="121"/>
      <c r="L443" s="121"/>
      <c r="M443" s="121"/>
      <c r="N443" s="121"/>
    </row>
    <row r="444" spans="1:14" ht="10.199999999999999" hidden="1">
      <c r="A444" s="121"/>
      <c r="B444" s="121"/>
      <c r="C444" s="121"/>
      <c r="D444" s="121"/>
      <c r="E444" s="121"/>
      <c r="F444" s="121"/>
      <c r="G444" s="121"/>
      <c r="H444" s="121"/>
      <c r="I444" s="121"/>
      <c r="J444" s="121"/>
      <c r="K444" s="121"/>
      <c r="L444" s="121"/>
      <c r="M444" s="121"/>
      <c r="N444" s="121"/>
    </row>
    <row r="445" spans="1:14" ht="10.199999999999999" hidden="1">
      <c r="A445" s="121"/>
      <c r="B445" s="121"/>
      <c r="C445" s="121"/>
      <c r="D445" s="121"/>
      <c r="E445" s="121"/>
      <c r="F445" s="121"/>
      <c r="G445" s="121"/>
      <c r="H445" s="121"/>
      <c r="I445" s="121"/>
      <c r="J445" s="121"/>
      <c r="K445" s="121"/>
      <c r="L445" s="121"/>
      <c r="M445" s="121"/>
      <c r="N445" s="121"/>
    </row>
    <row r="446" spans="1:14" ht="10.199999999999999" hidden="1">
      <c r="A446" s="121"/>
      <c r="B446" s="121"/>
      <c r="C446" s="121"/>
      <c r="D446" s="121"/>
      <c r="E446" s="121"/>
      <c r="F446" s="121"/>
      <c r="G446" s="121"/>
      <c r="H446" s="121"/>
      <c r="I446" s="121"/>
      <c r="J446" s="121"/>
      <c r="K446" s="121"/>
      <c r="L446" s="121"/>
      <c r="M446" s="121"/>
      <c r="N446" s="121"/>
    </row>
    <row r="447" spans="1:14" ht="10.199999999999999" hidden="1">
      <c r="A447" s="121"/>
      <c r="B447" s="121"/>
      <c r="C447" s="121"/>
      <c r="D447" s="121"/>
      <c r="E447" s="121"/>
      <c r="F447" s="121"/>
      <c r="G447" s="121"/>
      <c r="H447" s="121"/>
      <c r="I447" s="121"/>
      <c r="J447" s="121"/>
      <c r="K447" s="121"/>
      <c r="L447" s="121"/>
      <c r="M447" s="121"/>
      <c r="N447" s="121"/>
    </row>
    <row r="448" spans="1:14" ht="10.199999999999999" hidden="1">
      <c r="A448" s="121"/>
      <c r="B448" s="121"/>
      <c r="C448" s="121"/>
      <c r="D448" s="121"/>
      <c r="E448" s="121"/>
      <c r="F448" s="121"/>
      <c r="G448" s="121"/>
      <c r="H448" s="121"/>
      <c r="I448" s="121"/>
      <c r="J448" s="121"/>
      <c r="K448" s="121"/>
      <c r="L448" s="121"/>
      <c r="M448" s="121"/>
      <c r="N448" s="121"/>
    </row>
    <row r="449" spans="1:14" ht="10.199999999999999" hidden="1">
      <c r="A449" s="121"/>
      <c r="B449" s="121"/>
      <c r="C449" s="121"/>
      <c r="D449" s="121"/>
      <c r="E449" s="121"/>
      <c r="F449" s="121"/>
      <c r="G449" s="121"/>
      <c r="H449" s="121"/>
      <c r="I449" s="121"/>
      <c r="J449" s="121"/>
      <c r="K449" s="121"/>
      <c r="L449" s="121"/>
      <c r="M449" s="121"/>
      <c r="N449" s="121"/>
    </row>
    <row r="450" spans="1:14" ht="10.199999999999999" hidden="1">
      <c r="A450" s="121"/>
      <c r="B450" s="121"/>
      <c r="C450" s="121"/>
      <c r="D450" s="121"/>
      <c r="E450" s="121"/>
      <c r="F450" s="121"/>
      <c r="G450" s="121"/>
      <c r="H450" s="121"/>
      <c r="I450" s="121"/>
      <c r="J450" s="121"/>
      <c r="K450" s="121"/>
      <c r="L450" s="121"/>
      <c r="M450" s="121"/>
      <c r="N450" s="121"/>
    </row>
    <row r="451" spans="1:14" ht="10.199999999999999" hidden="1">
      <c r="A451" s="121"/>
      <c r="B451" s="121"/>
      <c r="C451" s="121"/>
      <c r="D451" s="121"/>
      <c r="E451" s="121"/>
      <c r="F451" s="121"/>
      <c r="G451" s="121"/>
      <c r="H451" s="121"/>
      <c r="I451" s="121"/>
      <c r="J451" s="121"/>
      <c r="K451" s="121"/>
      <c r="L451" s="121"/>
      <c r="M451" s="121"/>
      <c r="N451" s="121"/>
    </row>
    <row r="452" spans="1:14" ht="10.199999999999999" hidden="1">
      <c r="A452" s="121"/>
      <c r="B452" s="121"/>
      <c r="C452" s="121"/>
      <c r="D452" s="121"/>
      <c r="E452" s="121"/>
      <c r="F452" s="121"/>
      <c r="G452" s="121"/>
      <c r="H452" s="121"/>
      <c r="I452" s="121"/>
      <c r="J452" s="121"/>
      <c r="K452" s="121"/>
      <c r="L452" s="121"/>
      <c r="M452" s="121"/>
      <c r="N452" s="121"/>
    </row>
    <row r="453" spans="1:14" ht="10.199999999999999" hidden="1">
      <c r="A453" s="121"/>
      <c r="B453" s="121"/>
      <c r="C453" s="121"/>
      <c r="D453" s="121"/>
      <c r="E453" s="121"/>
      <c r="F453" s="121"/>
      <c r="G453" s="121"/>
      <c r="H453" s="121"/>
      <c r="I453" s="121"/>
      <c r="J453" s="121"/>
      <c r="K453" s="121"/>
      <c r="L453" s="121"/>
      <c r="M453" s="121"/>
      <c r="N453" s="121"/>
    </row>
    <row r="454" spans="1:14" ht="10.199999999999999" hidden="1">
      <c r="A454" s="121"/>
      <c r="B454" s="121"/>
      <c r="C454" s="121"/>
      <c r="D454" s="121"/>
      <c r="E454" s="121"/>
      <c r="F454" s="121"/>
      <c r="G454" s="121"/>
      <c r="H454" s="121"/>
      <c r="I454" s="121"/>
      <c r="J454" s="121"/>
      <c r="K454" s="121"/>
      <c r="L454" s="121"/>
      <c r="M454" s="121"/>
      <c r="N454" s="121"/>
    </row>
    <row r="455" spans="1:14" ht="10.199999999999999" hidden="1">
      <c r="A455" s="121"/>
      <c r="B455" s="121"/>
      <c r="C455" s="121"/>
      <c r="D455" s="121"/>
      <c r="E455" s="121"/>
      <c r="F455" s="121"/>
      <c r="G455" s="121"/>
      <c r="H455" s="121"/>
      <c r="I455" s="121"/>
      <c r="J455" s="121"/>
      <c r="K455" s="121"/>
      <c r="L455" s="121"/>
      <c r="M455" s="121"/>
      <c r="N455" s="121"/>
    </row>
    <row r="456" spans="1:14" ht="10.199999999999999" hidden="1">
      <c r="A456" s="121"/>
      <c r="B456" s="121"/>
      <c r="C456" s="121"/>
      <c r="D456" s="121"/>
      <c r="E456" s="121"/>
      <c r="F456" s="121"/>
      <c r="G456" s="121"/>
      <c r="H456" s="121"/>
      <c r="I456" s="121"/>
      <c r="J456" s="121"/>
      <c r="K456" s="121"/>
      <c r="L456" s="121"/>
      <c r="M456" s="121"/>
      <c r="N456" s="121"/>
    </row>
    <row r="457" spans="1:14" ht="10.199999999999999" hidden="1">
      <c r="A457" s="121"/>
      <c r="B457" s="121"/>
      <c r="C457" s="121"/>
      <c r="D457" s="121"/>
      <c r="E457" s="121"/>
      <c r="F457" s="121"/>
      <c r="G457" s="121"/>
      <c r="H457" s="121"/>
      <c r="I457" s="121"/>
      <c r="J457" s="121"/>
      <c r="K457" s="121"/>
      <c r="L457" s="121"/>
      <c r="M457" s="121"/>
      <c r="N457" s="121"/>
    </row>
    <row r="458" spans="1:14" ht="10.199999999999999" hidden="1">
      <c r="A458" s="121"/>
      <c r="B458" s="121"/>
      <c r="C458" s="121"/>
      <c r="D458" s="121"/>
      <c r="E458" s="121"/>
      <c r="F458" s="121"/>
      <c r="G458" s="121"/>
      <c r="H458" s="121"/>
      <c r="I458" s="121"/>
      <c r="J458" s="121"/>
      <c r="K458" s="121"/>
      <c r="L458" s="121"/>
      <c r="M458" s="121"/>
      <c r="N458" s="121"/>
    </row>
    <row r="459" spans="1:14" ht="10.199999999999999" hidden="1">
      <c r="A459" s="121"/>
      <c r="B459" s="121"/>
      <c r="C459" s="121"/>
      <c r="D459" s="121"/>
      <c r="E459" s="121"/>
      <c r="F459" s="121"/>
      <c r="G459" s="121"/>
      <c r="H459" s="121"/>
      <c r="I459" s="121"/>
      <c r="J459" s="121"/>
      <c r="K459" s="121"/>
      <c r="L459" s="121"/>
      <c r="M459" s="121"/>
      <c r="N459" s="121"/>
    </row>
    <row r="460" spans="1:14" ht="10.199999999999999" hidden="1">
      <c r="A460" s="121"/>
      <c r="B460" s="121"/>
      <c r="C460" s="121"/>
      <c r="D460" s="121"/>
      <c r="E460" s="121"/>
      <c r="F460" s="121"/>
      <c r="G460" s="121"/>
      <c r="H460" s="121"/>
      <c r="I460" s="121"/>
      <c r="J460" s="121"/>
      <c r="K460" s="121"/>
      <c r="L460" s="121"/>
      <c r="M460" s="121"/>
      <c r="N460" s="121"/>
    </row>
    <row r="461" spans="1:14" ht="10.199999999999999" hidden="1">
      <c r="A461" s="121"/>
      <c r="B461" s="121"/>
      <c r="C461" s="121"/>
      <c r="D461" s="121"/>
      <c r="E461" s="121"/>
      <c r="F461" s="121"/>
      <c r="G461" s="121"/>
      <c r="H461" s="121"/>
      <c r="I461" s="121"/>
      <c r="J461" s="121"/>
      <c r="K461" s="121"/>
      <c r="L461" s="121"/>
      <c r="M461" s="121"/>
      <c r="N461" s="121"/>
    </row>
    <row r="462" spans="1:14" ht="10.199999999999999" hidden="1">
      <c r="A462" s="121"/>
      <c r="B462" s="121"/>
      <c r="C462" s="121"/>
      <c r="D462" s="121"/>
      <c r="E462" s="121"/>
      <c r="F462" s="121"/>
      <c r="G462" s="121"/>
      <c r="H462" s="121"/>
      <c r="I462" s="121"/>
      <c r="J462" s="121"/>
      <c r="K462" s="121"/>
      <c r="L462" s="121"/>
      <c r="M462" s="121"/>
      <c r="N462" s="121"/>
    </row>
    <row r="463" spans="1:14" ht="10.199999999999999" hidden="1">
      <c r="A463" s="121"/>
      <c r="B463" s="121"/>
      <c r="C463" s="121"/>
      <c r="D463" s="121"/>
      <c r="E463" s="121"/>
      <c r="F463" s="121"/>
      <c r="G463" s="121"/>
      <c r="H463" s="121"/>
      <c r="I463" s="121"/>
      <c r="J463" s="121"/>
      <c r="K463" s="121"/>
      <c r="L463" s="121"/>
      <c r="M463" s="121"/>
      <c r="N463" s="121"/>
    </row>
    <row r="464" spans="1:14" ht="10.199999999999999" hidden="1">
      <c r="A464" s="121"/>
      <c r="B464" s="121"/>
      <c r="C464" s="121"/>
      <c r="D464" s="121"/>
      <c r="E464" s="121"/>
      <c r="F464" s="121"/>
      <c r="G464" s="121"/>
      <c r="H464" s="121"/>
      <c r="I464" s="121"/>
      <c r="J464" s="121"/>
      <c r="K464" s="121"/>
      <c r="L464" s="121"/>
      <c r="M464" s="121"/>
      <c r="N464" s="121"/>
    </row>
    <row r="465" spans="1:14" ht="10.199999999999999" hidden="1">
      <c r="A465" s="121"/>
      <c r="B465" s="121"/>
      <c r="C465" s="121"/>
      <c r="D465" s="121"/>
      <c r="E465" s="121"/>
      <c r="F465" s="121"/>
      <c r="G465" s="121"/>
      <c r="H465" s="121"/>
      <c r="I465" s="121"/>
      <c r="J465" s="121"/>
      <c r="K465" s="121"/>
      <c r="L465" s="121"/>
      <c r="M465" s="121"/>
      <c r="N465" s="121"/>
    </row>
    <row r="466" spans="1:14" ht="10.199999999999999" hidden="1">
      <c r="A466" s="121"/>
      <c r="B466" s="121"/>
      <c r="C466" s="121"/>
      <c r="D466" s="121"/>
      <c r="E466" s="121"/>
      <c r="F466" s="121"/>
      <c r="G466" s="121"/>
      <c r="H466" s="121"/>
      <c r="I466" s="121"/>
      <c r="J466" s="121"/>
      <c r="K466" s="121"/>
      <c r="L466" s="121"/>
      <c r="M466" s="121"/>
      <c r="N466" s="121"/>
    </row>
    <row r="467" spans="1:14" ht="10.199999999999999" hidden="1">
      <c r="A467" s="121"/>
      <c r="B467" s="121"/>
      <c r="C467" s="121"/>
      <c r="D467" s="121"/>
      <c r="E467" s="121"/>
      <c r="F467" s="121"/>
      <c r="G467" s="121"/>
      <c r="H467" s="121"/>
      <c r="I467" s="121"/>
      <c r="J467" s="121"/>
      <c r="K467" s="121"/>
      <c r="L467" s="121"/>
      <c r="M467" s="121"/>
      <c r="N467" s="121"/>
    </row>
    <row r="468" spans="1:14" ht="10.199999999999999" hidden="1">
      <c r="A468" s="121"/>
      <c r="B468" s="121"/>
      <c r="C468" s="121"/>
      <c r="D468" s="121"/>
      <c r="E468" s="121"/>
      <c r="F468" s="121"/>
      <c r="G468" s="121"/>
      <c r="H468" s="121"/>
      <c r="I468" s="121"/>
      <c r="J468" s="121"/>
      <c r="K468" s="121"/>
      <c r="L468" s="121"/>
      <c r="M468" s="121"/>
      <c r="N468" s="121"/>
    </row>
    <row r="469" spans="1:14" ht="10.199999999999999" hidden="1">
      <c r="A469" s="121"/>
      <c r="B469" s="121"/>
      <c r="C469" s="121"/>
      <c r="D469" s="121"/>
      <c r="E469" s="121"/>
      <c r="F469" s="121"/>
      <c r="G469" s="121"/>
      <c r="H469" s="121"/>
      <c r="I469" s="121"/>
      <c r="J469" s="121"/>
      <c r="K469" s="121"/>
      <c r="L469" s="121"/>
      <c r="M469" s="121"/>
      <c r="N469" s="121"/>
    </row>
    <row r="470" spans="1:14" ht="10.199999999999999" hidden="1">
      <c r="A470" s="121"/>
      <c r="B470" s="121"/>
      <c r="C470" s="121"/>
      <c r="D470" s="121"/>
      <c r="E470" s="121"/>
      <c r="F470" s="121"/>
      <c r="G470" s="121"/>
      <c r="H470" s="121"/>
      <c r="I470" s="121"/>
      <c r="J470" s="121"/>
      <c r="K470" s="121"/>
      <c r="L470" s="121"/>
      <c r="M470" s="121"/>
      <c r="N470" s="121"/>
    </row>
    <row r="471" spans="1:14" ht="10.199999999999999" hidden="1">
      <c r="A471" s="121"/>
      <c r="B471" s="121"/>
      <c r="C471" s="121"/>
      <c r="D471" s="121"/>
      <c r="E471" s="121"/>
      <c r="F471" s="121"/>
      <c r="G471" s="121"/>
      <c r="H471" s="121"/>
      <c r="I471" s="121"/>
      <c r="J471" s="121"/>
      <c r="K471" s="121"/>
      <c r="L471" s="121"/>
      <c r="M471" s="121"/>
      <c r="N471" s="121"/>
    </row>
    <row r="472" spans="1:14" ht="10.199999999999999" hidden="1">
      <c r="A472" s="121"/>
      <c r="B472" s="121"/>
      <c r="C472" s="121"/>
      <c r="D472" s="121"/>
      <c r="E472" s="121"/>
      <c r="F472" s="121"/>
      <c r="G472" s="121"/>
      <c r="H472" s="121"/>
      <c r="I472" s="121"/>
      <c r="J472" s="121"/>
      <c r="K472" s="121"/>
      <c r="L472" s="121"/>
      <c r="M472" s="121"/>
      <c r="N472" s="121"/>
    </row>
    <row r="473" spans="1:14" ht="10.199999999999999" hidden="1">
      <c r="A473" s="121"/>
      <c r="B473" s="121"/>
      <c r="C473" s="121"/>
      <c r="D473" s="121"/>
      <c r="E473" s="121"/>
      <c r="F473" s="121"/>
      <c r="G473" s="121"/>
      <c r="H473" s="121"/>
      <c r="I473" s="121"/>
      <c r="J473" s="121"/>
      <c r="K473" s="121"/>
      <c r="L473" s="121"/>
      <c r="M473" s="121"/>
      <c r="N473" s="121"/>
    </row>
    <row r="474" spans="1:14" ht="10.199999999999999" hidden="1">
      <c r="A474" s="121"/>
      <c r="B474" s="121"/>
      <c r="C474" s="121"/>
      <c r="D474" s="121"/>
      <c r="E474" s="121"/>
      <c r="F474" s="121"/>
      <c r="G474" s="121"/>
      <c r="H474" s="121"/>
      <c r="I474" s="121"/>
      <c r="J474" s="121"/>
      <c r="K474" s="121"/>
      <c r="L474" s="121"/>
      <c r="M474" s="121"/>
      <c r="N474" s="121"/>
    </row>
    <row r="475" spans="1:14" ht="10.199999999999999" hidden="1">
      <c r="A475" s="121"/>
      <c r="B475" s="121"/>
      <c r="C475" s="121"/>
      <c r="D475" s="121"/>
      <c r="E475" s="121"/>
      <c r="F475" s="121"/>
      <c r="G475" s="121"/>
      <c r="H475" s="121"/>
      <c r="I475" s="121"/>
      <c r="J475" s="121"/>
      <c r="K475" s="121"/>
      <c r="L475" s="121"/>
      <c r="M475" s="121"/>
      <c r="N475" s="121"/>
    </row>
    <row r="476" spans="1:14" ht="10.199999999999999" hidden="1">
      <c r="A476" s="121"/>
      <c r="B476" s="121"/>
      <c r="C476" s="121"/>
      <c r="D476" s="121"/>
      <c r="E476" s="121"/>
      <c r="F476" s="121"/>
      <c r="G476" s="121"/>
      <c r="H476" s="121"/>
      <c r="I476" s="121"/>
      <c r="J476" s="121"/>
      <c r="K476" s="121"/>
      <c r="L476" s="121"/>
      <c r="M476" s="121"/>
      <c r="N476" s="121"/>
    </row>
    <row r="477" spans="1:14" ht="10.199999999999999" hidden="1">
      <c r="A477" s="120"/>
      <c r="B477" s="120"/>
      <c r="C477" s="120"/>
      <c r="D477" s="120"/>
      <c r="E477" s="120"/>
      <c r="F477" s="120"/>
      <c r="G477" s="120"/>
      <c r="H477" s="120"/>
      <c r="I477" s="120"/>
      <c r="J477" s="120"/>
      <c r="K477" s="120"/>
      <c r="L477" s="120"/>
      <c r="M477" s="120"/>
      <c r="N477" s="123"/>
    </row>
    <row r="478" spans="1:14" ht="10.199999999999999" hidden="1">
      <c r="A478" s="120"/>
      <c r="B478" s="120"/>
      <c r="C478" s="120"/>
      <c r="D478" s="120"/>
      <c r="E478" s="120"/>
      <c r="F478" s="120"/>
      <c r="G478" s="120"/>
      <c r="H478" s="120"/>
      <c r="I478" s="120"/>
      <c r="J478" s="120"/>
      <c r="K478" s="120"/>
      <c r="L478" s="120"/>
      <c r="M478" s="120"/>
      <c r="N478" s="123"/>
    </row>
    <row r="479" spans="1:14" ht="10.199999999999999" hidden="1">
      <c r="A479" s="120"/>
      <c r="B479" s="120"/>
      <c r="C479" s="120"/>
      <c r="D479" s="120"/>
      <c r="E479" s="120"/>
      <c r="F479" s="120"/>
      <c r="G479" s="120"/>
      <c r="H479" s="120"/>
      <c r="I479" s="120"/>
      <c r="J479" s="120"/>
      <c r="K479" s="120"/>
      <c r="L479" s="120"/>
      <c r="M479" s="120"/>
      <c r="N479" s="123"/>
    </row>
    <row r="480" spans="1:14" ht="10.199999999999999" hidden="1">
      <c r="A480" s="120"/>
      <c r="B480" s="120"/>
      <c r="C480" s="120"/>
      <c r="D480" s="120"/>
      <c r="E480" s="120"/>
      <c r="F480" s="120"/>
      <c r="G480" s="120"/>
      <c r="H480" s="120"/>
      <c r="I480" s="120"/>
      <c r="J480" s="120"/>
      <c r="K480" s="120"/>
      <c r="L480" s="120"/>
      <c r="M480" s="120"/>
      <c r="N480" s="123"/>
    </row>
    <row r="481" spans="1:14" ht="10.199999999999999" hidden="1">
      <c r="A481" s="120"/>
      <c r="B481" s="120"/>
      <c r="C481" s="120"/>
      <c r="D481" s="120"/>
      <c r="E481" s="120"/>
      <c r="F481" s="120"/>
      <c r="G481" s="120"/>
      <c r="H481" s="120"/>
      <c r="I481" s="120"/>
      <c r="J481" s="120"/>
      <c r="K481" s="120"/>
      <c r="L481" s="120"/>
      <c r="M481" s="120"/>
      <c r="N481" s="123"/>
    </row>
    <row r="482" spans="1:14" ht="10.199999999999999" hidden="1">
      <c r="A482" s="120"/>
      <c r="B482" s="120"/>
      <c r="C482" s="120"/>
      <c r="D482" s="120"/>
      <c r="E482" s="120"/>
      <c r="F482" s="120"/>
      <c r="G482" s="120"/>
      <c r="H482" s="120"/>
      <c r="I482" s="120"/>
      <c r="J482" s="120"/>
      <c r="K482" s="120"/>
      <c r="L482" s="120"/>
      <c r="M482" s="120"/>
      <c r="N482" s="123"/>
    </row>
    <row r="483" spans="1:14" ht="10.199999999999999" hidden="1">
      <c r="A483" s="120"/>
      <c r="B483" s="120"/>
      <c r="C483" s="120"/>
      <c r="D483" s="120"/>
      <c r="E483" s="120"/>
      <c r="F483" s="120"/>
      <c r="G483" s="120"/>
      <c r="H483" s="120"/>
      <c r="I483" s="120"/>
      <c r="J483" s="120"/>
      <c r="K483" s="120"/>
      <c r="L483" s="120"/>
      <c r="M483" s="120"/>
      <c r="N483" s="123"/>
    </row>
    <row r="484" spans="1:14" ht="10.199999999999999" hidden="1">
      <c r="A484" s="120"/>
      <c r="B484" s="120"/>
      <c r="C484" s="120"/>
      <c r="D484" s="120"/>
      <c r="E484" s="120"/>
      <c r="F484" s="120"/>
      <c r="G484" s="120"/>
      <c r="H484" s="120"/>
      <c r="I484" s="120"/>
      <c r="J484" s="120"/>
      <c r="K484" s="120"/>
      <c r="L484" s="120"/>
      <c r="M484" s="120"/>
      <c r="N484" s="123"/>
    </row>
    <row r="485" spans="1:14" ht="10.199999999999999" hidden="1">
      <c r="A485" s="120"/>
      <c r="B485" s="120"/>
      <c r="C485" s="120"/>
      <c r="D485" s="120"/>
      <c r="E485" s="120"/>
      <c r="F485" s="120"/>
      <c r="G485" s="120"/>
      <c r="H485" s="120"/>
      <c r="I485" s="120"/>
      <c r="J485" s="120"/>
      <c r="K485" s="120"/>
      <c r="L485" s="120"/>
      <c r="M485" s="120"/>
      <c r="N485" s="123"/>
    </row>
    <row r="486" spans="1:14" ht="10.199999999999999" hidden="1">
      <c r="A486" s="120"/>
      <c r="B486" s="120"/>
      <c r="C486" s="120"/>
      <c r="D486" s="120"/>
      <c r="E486" s="120"/>
      <c r="F486" s="120"/>
      <c r="G486" s="120"/>
      <c r="H486" s="120"/>
      <c r="I486" s="120"/>
      <c r="J486" s="120"/>
      <c r="K486" s="120"/>
      <c r="L486" s="120"/>
      <c r="M486" s="120"/>
      <c r="N486" s="123"/>
    </row>
    <row r="487" spans="1:14" ht="10.199999999999999" hidden="1">
      <c r="A487" s="120"/>
      <c r="B487" s="120"/>
      <c r="C487" s="120"/>
      <c r="D487" s="120"/>
      <c r="E487" s="120"/>
      <c r="F487" s="120"/>
      <c r="G487" s="120"/>
      <c r="H487" s="120"/>
      <c r="I487" s="120"/>
      <c r="J487" s="120"/>
      <c r="K487" s="120"/>
      <c r="L487" s="120"/>
      <c r="M487" s="120"/>
      <c r="N487" s="123"/>
    </row>
    <row r="488" spans="1:14" ht="10.199999999999999" hidden="1">
      <c r="A488" s="120"/>
      <c r="B488" s="120"/>
      <c r="C488" s="120"/>
      <c r="D488" s="120"/>
      <c r="E488" s="120"/>
      <c r="F488" s="120"/>
      <c r="G488" s="120"/>
      <c r="H488" s="120"/>
      <c r="I488" s="120"/>
      <c r="J488" s="120"/>
      <c r="K488" s="120"/>
      <c r="L488" s="120"/>
      <c r="M488" s="120"/>
      <c r="N488" s="123"/>
    </row>
    <row r="489" spans="1:14" ht="10.199999999999999" hidden="1">
      <c r="A489" s="120"/>
      <c r="B489" s="120"/>
      <c r="C489" s="120"/>
      <c r="D489" s="120"/>
      <c r="E489" s="120"/>
      <c r="F489" s="120"/>
      <c r="G489" s="120"/>
      <c r="H489" s="120"/>
      <c r="I489" s="120"/>
      <c r="J489" s="120"/>
      <c r="K489" s="120"/>
      <c r="L489" s="120"/>
      <c r="M489" s="120"/>
      <c r="N489" s="123"/>
    </row>
    <row r="490" spans="1:14" ht="10.199999999999999" hidden="1">
      <c r="A490" s="120"/>
      <c r="B490" s="120"/>
      <c r="C490" s="120"/>
      <c r="D490" s="120"/>
      <c r="E490" s="120"/>
      <c r="F490" s="120"/>
      <c r="G490" s="120"/>
      <c r="H490" s="120"/>
      <c r="I490" s="120"/>
      <c r="J490" s="120"/>
      <c r="K490" s="120"/>
      <c r="L490" s="120"/>
      <c r="M490" s="120"/>
      <c r="N490" s="123"/>
    </row>
    <row r="491" spans="1:14" ht="10.199999999999999" hidden="1">
      <c r="A491" s="120"/>
      <c r="B491" s="120"/>
      <c r="C491" s="120"/>
      <c r="D491" s="120"/>
      <c r="E491" s="120"/>
      <c r="F491" s="120"/>
      <c r="G491" s="120"/>
      <c r="H491" s="120"/>
      <c r="I491" s="120"/>
      <c r="J491" s="120"/>
      <c r="K491" s="120"/>
      <c r="L491" s="120"/>
      <c r="M491" s="120"/>
      <c r="N491" s="123"/>
    </row>
    <row r="492" spans="1:14" ht="10.199999999999999" hidden="1">
      <c r="A492" s="120"/>
      <c r="B492" s="120"/>
      <c r="C492" s="120"/>
      <c r="D492" s="120"/>
      <c r="E492" s="120"/>
      <c r="F492" s="120"/>
      <c r="G492" s="120"/>
      <c r="H492" s="120"/>
      <c r="I492" s="120"/>
      <c r="J492" s="120"/>
      <c r="K492" s="120"/>
      <c r="L492" s="120"/>
      <c r="M492" s="120"/>
      <c r="N492" s="123"/>
    </row>
    <row r="493" spans="1:14" ht="10.199999999999999" hidden="1">
      <c r="A493" s="120"/>
      <c r="B493" s="120"/>
      <c r="C493" s="120"/>
      <c r="D493" s="120"/>
      <c r="E493" s="120"/>
      <c r="F493" s="120"/>
      <c r="G493" s="120"/>
      <c r="H493" s="120"/>
      <c r="I493" s="120"/>
      <c r="J493" s="120"/>
      <c r="K493" s="120"/>
      <c r="L493" s="120"/>
      <c r="M493" s="120"/>
      <c r="N493" s="123"/>
    </row>
    <row r="494" spans="1:14" ht="10.199999999999999" hidden="1">
      <c r="A494" s="120"/>
      <c r="B494" s="120"/>
      <c r="C494" s="120"/>
      <c r="D494" s="120"/>
      <c r="E494" s="120"/>
      <c r="F494" s="120"/>
      <c r="G494" s="120"/>
      <c r="H494" s="120"/>
      <c r="I494" s="120"/>
      <c r="J494" s="120"/>
      <c r="K494" s="120"/>
      <c r="L494" s="120"/>
      <c r="M494" s="120"/>
      <c r="N494" s="123"/>
    </row>
    <row r="495" spans="1:14" ht="10.199999999999999" hidden="1">
      <c r="A495" s="120"/>
      <c r="B495" s="120"/>
      <c r="C495" s="120"/>
      <c r="D495" s="120"/>
      <c r="E495" s="120"/>
      <c r="F495" s="120"/>
      <c r="G495" s="120"/>
      <c r="H495" s="120"/>
      <c r="I495" s="120"/>
      <c r="J495" s="120"/>
      <c r="K495" s="120"/>
      <c r="L495" s="120"/>
      <c r="M495" s="120"/>
      <c r="N495" s="123"/>
    </row>
    <row r="496" spans="1:14" ht="10.199999999999999" hidden="1">
      <c r="A496" s="120"/>
      <c r="B496" s="120"/>
      <c r="C496" s="120"/>
      <c r="D496" s="120"/>
      <c r="E496" s="120"/>
      <c r="F496" s="120"/>
      <c r="G496" s="120"/>
      <c r="H496" s="120"/>
      <c r="I496" s="120"/>
      <c r="J496" s="120"/>
      <c r="K496" s="120"/>
      <c r="L496" s="120"/>
      <c r="M496" s="120"/>
      <c r="N496" s="123"/>
    </row>
    <row r="497" spans="1:56" ht="10.199999999999999" hidden="1">
      <c r="A497" s="120"/>
      <c r="B497" s="120"/>
      <c r="C497" s="120"/>
      <c r="D497" s="120"/>
      <c r="E497" s="120"/>
      <c r="F497" s="120"/>
      <c r="G497" s="120"/>
      <c r="H497" s="120"/>
      <c r="I497" s="120"/>
      <c r="J497" s="120"/>
      <c r="K497" s="120"/>
      <c r="L497" s="120"/>
      <c r="M497" s="120"/>
      <c r="N497" s="123"/>
    </row>
    <row r="498" spans="1:56" ht="10.199999999999999" hidden="1">
      <c r="A498" s="120"/>
      <c r="B498" s="120"/>
      <c r="C498" s="120"/>
      <c r="D498" s="120"/>
      <c r="E498" s="120"/>
      <c r="F498" s="120"/>
      <c r="G498" s="120"/>
      <c r="H498" s="120"/>
      <c r="I498" s="120"/>
      <c r="J498" s="120"/>
      <c r="K498" s="120"/>
      <c r="L498" s="120"/>
      <c r="M498" s="120"/>
      <c r="N498" s="123"/>
    </row>
    <row r="499" spans="1:56" ht="10.199999999999999" hidden="1">
      <c r="A499" s="120"/>
      <c r="B499" s="120"/>
      <c r="C499" s="120"/>
      <c r="D499" s="120"/>
      <c r="E499" s="120"/>
      <c r="F499" s="120"/>
      <c r="G499" s="120"/>
      <c r="H499" s="120"/>
      <c r="I499" s="120"/>
      <c r="J499" s="120"/>
      <c r="K499" s="120"/>
      <c r="L499" s="120"/>
      <c r="M499" s="120"/>
      <c r="N499" s="123"/>
    </row>
    <row r="500" spans="1:56" ht="10.199999999999999" hidden="1">
      <c r="A500" s="120"/>
      <c r="B500" s="120"/>
      <c r="C500" s="120"/>
      <c r="D500" s="120"/>
      <c r="E500" s="120"/>
      <c r="F500" s="120"/>
      <c r="G500" s="120"/>
      <c r="H500" s="120"/>
      <c r="I500" s="120"/>
      <c r="J500" s="120"/>
      <c r="K500" s="120"/>
      <c r="L500" s="120"/>
      <c r="M500" s="120"/>
      <c r="N500" s="123"/>
    </row>
    <row r="501" spans="1:56" ht="10.199999999999999" hidden="1">
      <c r="A501" s="120"/>
      <c r="B501" s="120"/>
      <c r="C501" s="120"/>
      <c r="D501" s="120"/>
      <c r="E501" s="120"/>
      <c r="F501" s="120"/>
      <c r="G501" s="120"/>
      <c r="H501" s="120"/>
      <c r="I501" s="120"/>
      <c r="J501" s="120"/>
      <c r="K501" s="120"/>
      <c r="L501" s="120"/>
      <c r="M501" s="120"/>
      <c r="N501" s="123"/>
    </row>
    <row r="502" spans="1:56" ht="10.199999999999999" hidden="1">
      <c r="A502" s="120"/>
      <c r="B502" s="120"/>
      <c r="C502" s="120"/>
      <c r="D502" s="120"/>
      <c r="E502" s="120"/>
      <c r="F502" s="120"/>
      <c r="G502" s="120"/>
      <c r="H502" s="120"/>
      <c r="I502" s="120"/>
      <c r="J502" s="120"/>
      <c r="K502" s="120"/>
      <c r="L502" s="120"/>
      <c r="M502" s="120"/>
      <c r="N502" s="123"/>
    </row>
    <row r="503" spans="1:56" ht="10.199999999999999" hidden="1">
      <c r="A503" s="120"/>
      <c r="B503" s="120"/>
      <c r="C503" s="120"/>
      <c r="D503" s="120"/>
      <c r="E503" s="120"/>
      <c r="F503" s="120"/>
      <c r="G503" s="120"/>
      <c r="H503" s="120"/>
      <c r="I503" s="120"/>
      <c r="J503" s="120"/>
      <c r="K503" s="120"/>
      <c r="L503" s="120"/>
      <c r="M503" s="120"/>
      <c r="N503" s="123"/>
    </row>
    <row r="504" spans="1:56" ht="10.199999999999999" hidden="1">
      <c r="A504" s="120"/>
      <c r="B504" s="120"/>
      <c r="C504" s="120"/>
      <c r="D504" s="120"/>
      <c r="E504" s="120"/>
      <c r="F504" s="120"/>
      <c r="G504" s="120"/>
      <c r="H504" s="120"/>
      <c r="I504" s="120"/>
      <c r="J504" s="120"/>
      <c r="K504" s="120"/>
      <c r="L504" s="120"/>
      <c r="M504" s="120"/>
      <c r="N504" s="123"/>
    </row>
    <row r="505" spans="1:56" ht="10.199999999999999" hidden="1">
      <c r="A505" s="120"/>
      <c r="B505" s="120"/>
      <c r="C505" s="120"/>
      <c r="D505" s="120"/>
      <c r="E505" s="120"/>
      <c r="F505" s="120"/>
      <c r="G505" s="120"/>
      <c r="H505" s="120"/>
      <c r="I505" s="120"/>
      <c r="J505" s="120"/>
      <c r="K505" s="120"/>
      <c r="L505" s="120"/>
      <c r="M505" s="120"/>
      <c r="N505" s="123"/>
    </row>
    <row r="506" spans="1:56" ht="15" hidden="1" customHeight="1">
      <c r="A506" s="120"/>
      <c r="B506" s="120"/>
      <c r="C506" s="120"/>
      <c r="D506" s="120"/>
      <c r="E506" s="120"/>
      <c r="F506" s="120"/>
      <c r="G506" s="120"/>
      <c r="H506" s="120"/>
      <c r="I506" s="120"/>
      <c r="J506" s="120"/>
      <c r="K506" s="120"/>
      <c r="L506" s="120"/>
      <c r="M506" s="120"/>
      <c r="N506" s="123"/>
    </row>
    <row r="507" spans="1:56" hidden="1">
      <c r="A507" s="22"/>
      <c r="B507" s="22"/>
      <c r="C507" s="22"/>
      <c r="D507" s="22"/>
      <c r="E507" s="22"/>
      <c r="F507" s="22"/>
      <c r="G507" s="22"/>
      <c r="H507" s="22"/>
      <c r="I507" s="22"/>
      <c r="J507" s="22"/>
      <c r="K507" s="22"/>
      <c r="L507" s="22"/>
      <c r="M507" s="22"/>
      <c r="BB507" s="131" t="s">
        <v>247</v>
      </c>
      <c r="BC507" s="131" t="s">
        <v>247</v>
      </c>
      <c r="BD507" s="131" t="s">
        <v>247</v>
      </c>
    </row>
  </sheetData>
  <sheetProtection sheet="1" objects="1" scenarios="1"/>
  <mergeCells count="274">
    <mergeCell ref="G118:H118"/>
    <mergeCell ref="I118:J118"/>
    <mergeCell ref="K118:L118"/>
    <mergeCell ref="M118:N118"/>
    <mergeCell ref="A104:B104"/>
    <mergeCell ref="C104:D104"/>
    <mergeCell ref="G104:H104"/>
    <mergeCell ref="I104:J104"/>
    <mergeCell ref="K104:L104"/>
    <mergeCell ref="M104:N104"/>
    <mergeCell ref="M108:N108"/>
    <mergeCell ref="M109:N109"/>
    <mergeCell ref="M110:N110"/>
    <mergeCell ref="M111:N111"/>
    <mergeCell ref="M112:N112"/>
    <mergeCell ref="M113:N113"/>
    <mergeCell ref="M114:N114"/>
    <mergeCell ref="M115:N115"/>
    <mergeCell ref="M116:N116"/>
    <mergeCell ref="M117:N117"/>
    <mergeCell ref="C108:D108"/>
    <mergeCell ref="C109:D109"/>
    <mergeCell ref="C110:D110"/>
    <mergeCell ref="C111:D111"/>
    <mergeCell ref="A133:B133"/>
    <mergeCell ref="A134:B134"/>
    <mergeCell ref="C122:D122"/>
    <mergeCell ref="C123:D123"/>
    <mergeCell ref="C124:D124"/>
    <mergeCell ref="C125:D125"/>
    <mergeCell ref="C126:D126"/>
    <mergeCell ref="C127:D127"/>
    <mergeCell ref="C128:D128"/>
    <mergeCell ref="C129:D129"/>
    <mergeCell ref="C130:D130"/>
    <mergeCell ref="C131:D131"/>
    <mergeCell ref="C133:D133"/>
    <mergeCell ref="C134:D134"/>
    <mergeCell ref="A126:B126"/>
    <mergeCell ref="A127:B127"/>
    <mergeCell ref="A128:B128"/>
    <mergeCell ref="A129:B129"/>
    <mergeCell ref="A130:B130"/>
    <mergeCell ref="A124:B124"/>
    <mergeCell ref="A125:B125"/>
    <mergeCell ref="A132:B132"/>
    <mergeCell ref="C132:D132"/>
    <mergeCell ref="A131:B131"/>
    <mergeCell ref="M119:N119"/>
    <mergeCell ref="M120:N120"/>
    <mergeCell ref="K113:L113"/>
    <mergeCell ref="K114:L114"/>
    <mergeCell ref="K115:L115"/>
    <mergeCell ref="K116:L116"/>
    <mergeCell ref="K117:L117"/>
    <mergeCell ref="K108:L108"/>
    <mergeCell ref="K109:L109"/>
    <mergeCell ref="K110:L110"/>
    <mergeCell ref="K111:L111"/>
    <mergeCell ref="K112:L112"/>
    <mergeCell ref="K119:L119"/>
    <mergeCell ref="K120:L120"/>
    <mergeCell ref="G119:H119"/>
    <mergeCell ref="G120:H120"/>
    <mergeCell ref="I108:J108"/>
    <mergeCell ref="I109:J109"/>
    <mergeCell ref="I110:J110"/>
    <mergeCell ref="I111:J111"/>
    <mergeCell ref="I112:J112"/>
    <mergeCell ref="I113:J113"/>
    <mergeCell ref="I114:J114"/>
    <mergeCell ref="I115:J115"/>
    <mergeCell ref="I116:J116"/>
    <mergeCell ref="I117:J117"/>
    <mergeCell ref="I119:J119"/>
    <mergeCell ref="I120:J120"/>
    <mergeCell ref="G113:H113"/>
    <mergeCell ref="G114:H114"/>
    <mergeCell ref="G115:H115"/>
    <mergeCell ref="G116:H116"/>
    <mergeCell ref="G117:H117"/>
    <mergeCell ref="G108:H108"/>
    <mergeCell ref="G109:H109"/>
    <mergeCell ref="G110:H110"/>
    <mergeCell ref="G111:H111"/>
    <mergeCell ref="G112:H112"/>
    <mergeCell ref="C112:D112"/>
    <mergeCell ref="C113:D113"/>
    <mergeCell ref="C114:D114"/>
    <mergeCell ref="C115:D115"/>
    <mergeCell ref="C116:D116"/>
    <mergeCell ref="C117:D117"/>
    <mergeCell ref="C119:D119"/>
    <mergeCell ref="C120:D120"/>
    <mergeCell ref="A119:B119"/>
    <mergeCell ref="A120:B120"/>
    <mergeCell ref="C118:D118"/>
    <mergeCell ref="A121:B121"/>
    <mergeCell ref="A122:B122"/>
    <mergeCell ref="A123:B123"/>
    <mergeCell ref="A113:B113"/>
    <mergeCell ref="A114:B114"/>
    <mergeCell ref="A115:B115"/>
    <mergeCell ref="A116:B116"/>
    <mergeCell ref="A117:B117"/>
    <mergeCell ref="A118:B118"/>
    <mergeCell ref="A108:B108"/>
    <mergeCell ref="A109:B109"/>
    <mergeCell ref="A110:B110"/>
    <mergeCell ref="A111:B111"/>
    <mergeCell ref="A112:B112"/>
    <mergeCell ref="K105:L105"/>
    <mergeCell ref="K106:L106"/>
    <mergeCell ref="M94:N94"/>
    <mergeCell ref="M95:N95"/>
    <mergeCell ref="M96:N96"/>
    <mergeCell ref="M97:N97"/>
    <mergeCell ref="M98:N98"/>
    <mergeCell ref="M99:N99"/>
    <mergeCell ref="M100:N100"/>
    <mergeCell ref="M101:N101"/>
    <mergeCell ref="M102:N102"/>
    <mergeCell ref="M103:N103"/>
    <mergeCell ref="M105:N105"/>
    <mergeCell ref="M106:N106"/>
    <mergeCell ref="K99:L99"/>
    <mergeCell ref="K100:L100"/>
    <mergeCell ref="K101:L101"/>
    <mergeCell ref="K102:L102"/>
    <mergeCell ref="K103:L103"/>
    <mergeCell ref="K94:L94"/>
    <mergeCell ref="K95:L95"/>
    <mergeCell ref="K96:L96"/>
    <mergeCell ref="K97:L97"/>
    <mergeCell ref="K98:L98"/>
    <mergeCell ref="G105:H105"/>
    <mergeCell ref="G106:H106"/>
    <mergeCell ref="I94:J94"/>
    <mergeCell ref="I95:J95"/>
    <mergeCell ref="I96:J96"/>
    <mergeCell ref="I97:J97"/>
    <mergeCell ref="I98:J98"/>
    <mergeCell ref="I99:J99"/>
    <mergeCell ref="I100:J100"/>
    <mergeCell ref="I101:J101"/>
    <mergeCell ref="I102:J102"/>
    <mergeCell ref="I103:J103"/>
    <mergeCell ref="I105:J105"/>
    <mergeCell ref="I106:J106"/>
    <mergeCell ref="G99:H99"/>
    <mergeCell ref="G100:H100"/>
    <mergeCell ref="G101:H101"/>
    <mergeCell ref="G102:H102"/>
    <mergeCell ref="G103:H103"/>
    <mergeCell ref="G94:H94"/>
    <mergeCell ref="G95:H95"/>
    <mergeCell ref="G96:H96"/>
    <mergeCell ref="G97:H97"/>
    <mergeCell ref="G98:H98"/>
    <mergeCell ref="C105:D105"/>
    <mergeCell ref="C106:D106"/>
    <mergeCell ref="C95:D95"/>
    <mergeCell ref="C96:D96"/>
    <mergeCell ref="C97:D97"/>
    <mergeCell ref="C98:D98"/>
    <mergeCell ref="C99:D99"/>
    <mergeCell ref="C100:D100"/>
    <mergeCell ref="C101:D101"/>
    <mergeCell ref="C102:D102"/>
    <mergeCell ref="C103:D103"/>
    <mergeCell ref="C94:D94"/>
    <mergeCell ref="A95:B95"/>
    <mergeCell ref="A96:B96"/>
    <mergeCell ref="A97:B97"/>
    <mergeCell ref="A98:B98"/>
    <mergeCell ref="A99:B99"/>
    <mergeCell ref="A100:B100"/>
    <mergeCell ref="A101:B101"/>
    <mergeCell ref="A102:B102"/>
    <mergeCell ref="A103:B103"/>
    <mergeCell ref="F27:G27"/>
    <mergeCell ref="F29:G29"/>
    <mergeCell ref="F30:G30"/>
    <mergeCell ref="E16:G16"/>
    <mergeCell ref="R197:AD197"/>
    <mergeCell ref="L23:M23"/>
    <mergeCell ref="A35:B35"/>
    <mergeCell ref="L29:M29"/>
    <mergeCell ref="A63:C65"/>
    <mergeCell ref="L31:M31"/>
    <mergeCell ref="I35:L35"/>
    <mergeCell ref="A34:N34"/>
    <mergeCell ref="H24:N24"/>
    <mergeCell ref="D83:F83"/>
    <mergeCell ref="A81:N81"/>
    <mergeCell ref="L63:N65"/>
    <mergeCell ref="A66:N66"/>
    <mergeCell ref="R175:AD175"/>
    <mergeCell ref="A57:D57"/>
    <mergeCell ref="E28:G28"/>
    <mergeCell ref="E32:G32"/>
    <mergeCell ref="E35:H35"/>
    <mergeCell ref="A105:B105"/>
    <mergeCell ref="A106:B106"/>
    <mergeCell ref="AK57:AL57"/>
    <mergeCell ref="A14:N14"/>
    <mergeCell ref="L27:M27"/>
    <mergeCell ref="C35:D35"/>
    <mergeCell ref="H15:N15"/>
    <mergeCell ref="A15:G15"/>
    <mergeCell ref="L32:M32"/>
    <mergeCell ref="L19:M19"/>
    <mergeCell ref="L16:M16"/>
    <mergeCell ref="L21:M21"/>
    <mergeCell ref="L22:M22"/>
    <mergeCell ref="L25:M25"/>
    <mergeCell ref="L30:M30"/>
    <mergeCell ref="A24:G24"/>
    <mergeCell ref="L26:M26"/>
    <mergeCell ref="L28:M28"/>
    <mergeCell ref="L20:M20"/>
    <mergeCell ref="L17:M17"/>
    <mergeCell ref="E19:G19"/>
    <mergeCell ref="L18:M18"/>
    <mergeCell ref="K57:L57"/>
    <mergeCell ref="F31:G31"/>
    <mergeCell ref="E23:G23"/>
    <mergeCell ref="E25:G25"/>
    <mergeCell ref="F17:G17"/>
    <mergeCell ref="F18:G18"/>
    <mergeCell ref="F20:G20"/>
    <mergeCell ref="F21:G21"/>
    <mergeCell ref="F22:G22"/>
    <mergeCell ref="AF168:AG168"/>
    <mergeCell ref="AF165:AG165"/>
    <mergeCell ref="AF167:AG167"/>
    <mergeCell ref="AF166:AG166"/>
    <mergeCell ref="R130:AD130"/>
    <mergeCell ref="R153:AD153"/>
    <mergeCell ref="A93:N93"/>
    <mergeCell ref="D63:K65"/>
    <mergeCell ref="K58:L58"/>
    <mergeCell ref="K59:L59"/>
    <mergeCell ref="K60:L60"/>
    <mergeCell ref="E57:I58"/>
    <mergeCell ref="A58:D58"/>
    <mergeCell ref="D82:F82"/>
    <mergeCell ref="M57:N57"/>
    <mergeCell ref="A61:C61"/>
    <mergeCell ref="M58:N58"/>
    <mergeCell ref="A94:B94"/>
    <mergeCell ref="F26:G26"/>
    <mergeCell ref="L1:N2"/>
    <mergeCell ref="H1:K2"/>
    <mergeCell ref="H12:J12"/>
    <mergeCell ref="A4:N4"/>
    <mergeCell ref="A5:N5"/>
    <mergeCell ref="F12:G12"/>
    <mergeCell ref="A12:B12"/>
    <mergeCell ref="K12:N12"/>
    <mergeCell ref="M3:N3"/>
    <mergeCell ref="K3:L3"/>
    <mergeCell ref="B3:J3"/>
    <mergeCell ref="A8:N8"/>
    <mergeCell ref="A9:N9"/>
    <mergeCell ref="A6:N6"/>
    <mergeCell ref="A7:N7"/>
    <mergeCell ref="C12:E12"/>
    <mergeCell ref="A10:E10"/>
    <mergeCell ref="F10:G10"/>
    <mergeCell ref="A11:E11"/>
    <mergeCell ref="F11:G11"/>
    <mergeCell ref="A2:E2"/>
    <mergeCell ref="F1:G2"/>
  </mergeCells>
  <conditionalFormatting sqref="O37:O56">
    <cfRule type="expression" dxfId="43" priority="132" stopIfTrue="1">
      <formula>AND(R37&lt;1)</formula>
    </cfRule>
  </conditionalFormatting>
  <conditionalFormatting sqref="M149">
    <cfRule type="expression" dxfId="42" priority="131" stopIfTrue="1">
      <formula>AND(M149="",K149="Incomplete")</formula>
    </cfRule>
  </conditionalFormatting>
  <conditionalFormatting sqref="N149">
    <cfRule type="expression" dxfId="41" priority="130" stopIfTrue="1">
      <formula>AND(N149="",#REF!="Incomplete")</formula>
    </cfRule>
  </conditionalFormatting>
  <conditionalFormatting sqref="A91">
    <cfRule type="expression" priority="117" stopIfTrue="1">
      <formula>CELL("protect", INDIRECT(ADDRESS(ROW(),COLUMN())))=1</formula>
    </cfRule>
  </conditionalFormatting>
  <conditionalFormatting sqref="A92">
    <cfRule type="expression" priority="115" stopIfTrue="1">
      <formula>CELL("protect", INDIRECT(ADDRESS(ROW(),COLUMN())))=1</formula>
    </cfRule>
  </conditionalFormatting>
  <conditionalFormatting sqref="A89 L82:M82">
    <cfRule type="expression" priority="114" stopIfTrue="1">
      <formula>CELL("protect", INDIRECT(ADDRESS(ROW(),COLUMN())))=1</formula>
    </cfRule>
  </conditionalFormatting>
  <conditionalFormatting sqref="A90">
    <cfRule type="expression" priority="113" stopIfTrue="1">
      <formula>CELL("protect", INDIRECT(ADDRESS(ROW(),COLUMN())))=1</formula>
    </cfRule>
  </conditionalFormatting>
  <conditionalFormatting sqref="A81">
    <cfRule type="expression" priority="112" stopIfTrue="1">
      <formula>CELL("protect", INDIRECT(ADDRESS(ROW(),COLUMN())))=1</formula>
    </cfRule>
  </conditionalFormatting>
  <conditionalFormatting sqref="A93">
    <cfRule type="expression" priority="111" stopIfTrue="1">
      <formula>CELL("protect", INDIRECT(ADDRESS(ROW(),COLUMN())))=1</formula>
    </cfRule>
  </conditionalFormatting>
  <conditionalFormatting sqref="A58:D58">
    <cfRule type="expression" dxfId="40" priority="88" stopIfTrue="1">
      <formula>AND($M$58&gt;0,$A$58="")</formula>
    </cfRule>
  </conditionalFormatting>
  <conditionalFormatting sqref="A61">
    <cfRule type="expression" priority="87" stopIfTrue="1">
      <formula>CELL("protect", INDIRECT(ADDRESS(ROW(),COLUMN())))=1</formula>
    </cfRule>
  </conditionalFormatting>
  <conditionalFormatting sqref="A66">
    <cfRule type="expression" priority="79" stopIfTrue="1">
      <formula>CELL("protect", INDIRECT(ADDRESS(ROW(),COLUMN())))=1</formula>
    </cfRule>
  </conditionalFormatting>
  <conditionalFormatting sqref="A56:M56 A38:A55">
    <cfRule type="expression" dxfId="39" priority="78" stopIfTrue="1">
      <formula>AND(A38="",$N38="Incomplete")</formula>
    </cfRule>
  </conditionalFormatting>
  <conditionalFormatting sqref="B38:B55">
    <cfRule type="expression" dxfId="38" priority="77" stopIfTrue="1">
      <formula>AND(B38="",$N38="Incomplete")</formula>
    </cfRule>
  </conditionalFormatting>
  <conditionalFormatting sqref="C38:C55">
    <cfRule type="expression" dxfId="37" priority="76" stopIfTrue="1">
      <formula>AND(C38="",$N38="Incomplete")</formula>
    </cfRule>
  </conditionalFormatting>
  <conditionalFormatting sqref="D38:E55">
    <cfRule type="expression" dxfId="36" priority="75" stopIfTrue="1">
      <formula>AND(D38="",$N38="Incomplete")</formula>
    </cfRule>
  </conditionalFormatting>
  <conditionalFormatting sqref="F38:F55">
    <cfRule type="expression" dxfId="35" priority="74" stopIfTrue="1">
      <formula>AND(F38="",$N38="Incomplete")</formula>
    </cfRule>
  </conditionalFormatting>
  <conditionalFormatting sqref="G38:G55">
    <cfRule type="expression" dxfId="34" priority="73" stopIfTrue="1">
      <formula>AND(G38="",$N38="Incomplete")</formula>
    </cfRule>
  </conditionalFormatting>
  <conditionalFormatting sqref="H38:H55">
    <cfRule type="expression" dxfId="33" priority="72" stopIfTrue="1">
      <formula>AND(H38="",$N38="Incomplete")</formula>
    </cfRule>
  </conditionalFormatting>
  <conditionalFormatting sqref="I38:I55">
    <cfRule type="expression" dxfId="32" priority="71" stopIfTrue="1">
      <formula>AND(I38="",$N38="Incomplete")</formula>
    </cfRule>
  </conditionalFormatting>
  <conditionalFormatting sqref="J38:J55">
    <cfRule type="expression" dxfId="31" priority="70" stopIfTrue="1">
      <formula>AND(J38="",$N38="Incomplete")</formula>
    </cfRule>
  </conditionalFormatting>
  <conditionalFormatting sqref="K38:K55">
    <cfRule type="expression" dxfId="30" priority="69" stopIfTrue="1">
      <formula>AND(K38="",$N38="Incomplete")</formula>
    </cfRule>
  </conditionalFormatting>
  <conditionalFormatting sqref="L38:L55">
    <cfRule type="expression" dxfId="29" priority="68" stopIfTrue="1">
      <formula>AND(L38="",$N38="Incomplete")</formula>
    </cfRule>
  </conditionalFormatting>
  <conditionalFormatting sqref="M38:M55">
    <cfRule type="expression" dxfId="28" priority="67" stopIfTrue="1">
      <formula>AND(M38="",$N38="Incomplete")</formula>
    </cfRule>
  </conditionalFormatting>
  <conditionalFormatting sqref="N45:N56">
    <cfRule type="expression" dxfId="27" priority="29" stopIfTrue="1">
      <formula>OR(N45="DNQ",N45="No Hours?",N45="Incomplete")</formula>
    </cfRule>
  </conditionalFormatting>
  <conditionalFormatting sqref="N38:N44">
    <cfRule type="expression" dxfId="26" priority="28" stopIfTrue="1">
      <formula>OR(N38="DNQ",N38="No Hours?",N38="Incomplete")</formula>
    </cfRule>
  </conditionalFormatting>
  <conditionalFormatting sqref="Q97:Q104">
    <cfRule type="expression" dxfId="25" priority="199" stopIfTrue="1">
      <formula>OR(N39="DNQ",N39="No Hours?",N39="Incomplete")</formula>
    </cfRule>
  </conditionalFormatting>
  <conditionalFormatting sqref="A95:N106">
    <cfRule type="expression" dxfId="24" priority="10">
      <formula>MOD(A95,1)&gt;0</formula>
    </cfRule>
  </conditionalFormatting>
  <conditionalFormatting sqref="A109:N120">
    <cfRule type="expression" dxfId="23" priority="9">
      <formula>MOD(A109,1)&gt;0</formula>
    </cfRule>
  </conditionalFormatting>
  <conditionalFormatting sqref="A123:E134">
    <cfRule type="expression" dxfId="22" priority="8">
      <formula>MOD(A123,1)&gt;0</formula>
    </cfRule>
  </conditionalFormatting>
  <conditionalFormatting sqref="Q105:Q114">
    <cfRule type="expression" dxfId="21" priority="201" stopIfTrue="1">
      <formula>OR(N46="DNQ",N46="No Hours?",N46="Incomplete")</formula>
    </cfRule>
  </conditionalFormatting>
  <conditionalFormatting sqref="M38:M55">
    <cfRule type="expression" dxfId="20" priority="1" stopIfTrue="1">
      <formula>AND(M38="",$N38="Incomplete")</formula>
    </cfRule>
  </conditionalFormatting>
  <dataValidations xWindow="762" yWindow="624" count="12">
    <dataValidation allowBlank="1" showInputMessage="1" showErrorMessage="1" promptTitle="FixtureDescription" prompt="Manufacturer and Model Number" sqref="F37:F56" xr:uid="{00000000-0002-0000-0200-000000000000}"/>
    <dataValidation operator="greaterThan" allowBlank="1" showErrorMessage="1" promptTitle="DLC or EnergyStar" sqref="H37:H56" xr:uid="{00000000-0002-0000-0200-000001000000}"/>
    <dataValidation type="list" allowBlank="1" showInputMessage="1" showErrorMessage="1" promptTitle="Measure" prompt="Please select measure type" sqref="C35" xr:uid="{00000000-0002-0000-0200-000002000000}">
      <formula1>BldgType</formula1>
    </dataValidation>
    <dataValidation type="list" allowBlank="1" showInputMessage="1" showErrorMessage="1" promptTitle="FixtureLocation" prompt="Fixture inside building or exterior?" sqref="I37" xr:uid="{00000000-0002-0000-0200-000003000000}">
      <formula1>$M$152:$M$154</formula1>
    </dataValidation>
    <dataValidation type="list" allowBlank="1" showInputMessage="1" showErrorMessage="1" promptTitle="Start Time" prompt="Select Work Start Time" sqref="I17:J23 B17:C23 B26:C33 I26:J33" xr:uid="{00000000-0002-0000-0200-000004000000}">
      <formula1>$A$151:$A$246</formula1>
    </dataValidation>
    <dataValidation type="whole" allowBlank="1" showInputMessage="1" showErrorMessage="1" prompt="10,000 hour minimum" sqref="J37:J56" xr:uid="{00000000-0002-0000-0200-000005000000}">
      <formula1>10000</formula1>
      <formula2>25000000</formula2>
    </dataValidation>
    <dataValidation allowBlank="1" showInputMessage="1" showErrorMessage="1" promptTitle="Operating Schedule" prompt="Select Operating Schedule from Choices Above" sqref="E37" xr:uid="{00000000-0002-0000-0200-000006000000}"/>
    <dataValidation type="list" allowBlank="1" showInputMessage="1" showErrorMessage="1" sqref="I38:I56" xr:uid="{00000000-0002-0000-0200-000007000000}">
      <formula1>$M$152:$M$154</formula1>
    </dataValidation>
    <dataValidation type="list" allowBlank="1" showInputMessage="1" showErrorMessage="1" sqref="M35" xr:uid="{00000000-0002-0000-0200-000008000000}">
      <formula1>$G$138:$G$139</formula1>
    </dataValidation>
    <dataValidation type="list" allowBlank="1" showInputMessage="1" showErrorMessage="1" promptTitle="Operating Schedule" prompt="Select Operating Schedule from Choices Above" sqref="D37:D56" xr:uid="{00000000-0002-0000-0200-000009000000}">
      <formula1>$G$143:$G$146</formula1>
    </dataValidation>
    <dataValidation type="list" allowBlank="1" showInputMessage="1" showErrorMessage="1" sqref="A38:A56" xr:uid="{00000000-0002-0000-0200-00000A000000}">
      <formula1>$A$137:$A$147</formula1>
    </dataValidation>
    <dataValidation type="list" allowBlank="1" showInputMessage="1" showErrorMessage="1" promptTitle="DLC or EnergyStar" prompt="For LED bulbs/fixtures visit the DLC or EnergyStar website to confirm the submitted bulb/fixture is listed/certified prior to proceeding." sqref="G37:G56" xr:uid="{00000000-0002-0000-0200-00000B000000}">
      <formula1>$F$170:$F$177</formula1>
    </dataValidation>
  </dataValidations>
  <hyperlinks>
    <hyperlink ref="F11" r:id="rId1" xr:uid="{00000000-0004-0000-0200-000000000000}"/>
    <hyperlink ref="A12:B12" location="DLC_SEARCH" display="DLC Sample Screencap &amp; Website Instructions" xr:uid="{00000000-0004-0000-0200-000001000000}"/>
    <hyperlink ref="F10" r:id="rId2" xr:uid="{00000000-0004-0000-0200-000002000000}"/>
    <hyperlink ref="C12:D12" location="DLC_DOWNLOAD" display="DLC Sample Spreadsheet Download &amp; Website Instructions" xr:uid="{00000000-0004-0000-0200-000003000000}"/>
    <hyperlink ref="F12:G12" location="ES_WEB" display="Energy Star Website Screencap &amp; Instructions" xr:uid="{00000000-0004-0000-0200-000004000000}"/>
    <hyperlink ref="H12:J12" location="ES_DOWN" display="Energy Star Spreadsheet Download and Sample" xr:uid="{00000000-0004-0000-0200-000005000000}"/>
    <hyperlink ref="K36" location="'COMcheck Import'!A1" display="'COMcheck Import'!A1" xr:uid="{00000000-0004-0000-0200-000006000000}"/>
    <hyperlink ref="L36" location="'COMcheck Import'!A1" display="'COMcheck Import'!A1" xr:uid="{00000000-0004-0000-0200-000007000000}"/>
  </hyperlinks>
  <pageMargins left="0.25" right="0.25" top="0.4" bottom="0.65" header="0.5" footer="0.34"/>
  <pageSetup scale="57" firstPageNumber="2" fitToHeight="0" orientation="portrait" r:id="rId3"/>
  <headerFooter alignWithMargins="0">
    <oddFooter>&amp;LTEP EasySave Plus Custom Worksheet&amp;RApplication Version: 4/28/2020</oddFooter>
  </headerFooter>
  <rowBreaks count="1" manualBreakCount="1">
    <brk id="62" max="13"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T399"/>
  <sheetViews>
    <sheetView zoomScaleNormal="100" workbookViewId="0">
      <selection activeCell="O8" sqref="O8"/>
    </sheetView>
  </sheetViews>
  <sheetFormatPr defaultColWidth="9.109375" defaultRowHeight="13.2"/>
  <cols>
    <col min="1" max="1" width="4.44140625" style="27" customWidth="1"/>
    <col min="2" max="16384" width="9.109375" style="27"/>
  </cols>
  <sheetData>
    <row r="1" spans="1:20" ht="17.399999999999999">
      <c r="A1" s="70" t="s">
        <v>327</v>
      </c>
      <c r="B1" s="23"/>
      <c r="C1" s="23"/>
      <c r="D1" s="23"/>
      <c r="E1" s="23"/>
      <c r="F1" s="23"/>
      <c r="G1" s="23"/>
      <c r="H1" s="23"/>
      <c r="I1" s="23"/>
      <c r="J1" s="23"/>
    </row>
    <row r="2" spans="1:20" ht="24.6">
      <c r="A2" s="69" t="s">
        <v>155</v>
      </c>
      <c r="B2" s="23"/>
      <c r="C2" s="23"/>
      <c r="D2" s="23"/>
      <c r="E2" s="23"/>
      <c r="F2" s="23"/>
      <c r="G2" s="23"/>
      <c r="H2" s="23"/>
      <c r="I2" s="23"/>
      <c r="J2" s="23"/>
    </row>
    <row r="3" spans="1:20">
      <c r="A3" s="550" t="s">
        <v>83</v>
      </c>
      <c r="B3" s="550"/>
      <c r="C3" s="550"/>
      <c r="D3" s="550"/>
      <c r="E3" s="550"/>
      <c r="F3" s="550"/>
      <c r="G3" s="550"/>
      <c r="H3" s="550"/>
      <c r="I3" s="550"/>
      <c r="J3" s="28"/>
    </row>
    <row r="4" spans="1:20">
      <c r="A4" s="33"/>
      <c r="B4" s="551" t="s">
        <v>78</v>
      </c>
      <c r="C4" s="551"/>
      <c r="D4" s="551"/>
      <c r="E4" s="551"/>
      <c r="F4" s="551"/>
      <c r="G4" s="551"/>
      <c r="H4" s="551"/>
      <c r="I4" s="25"/>
      <c r="J4" s="28"/>
    </row>
    <row r="5" spans="1:20">
      <c r="A5" s="33"/>
      <c r="B5" s="551" t="s">
        <v>87</v>
      </c>
      <c r="C5" s="551"/>
      <c r="D5" s="551"/>
      <c r="E5" s="551"/>
      <c r="F5" s="551"/>
      <c r="G5" s="25"/>
      <c r="H5" s="25"/>
      <c r="I5" s="25"/>
      <c r="J5" s="28"/>
    </row>
    <row r="6" spans="1:20" ht="18.75" customHeight="1">
      <c r="A6" s="550" t="s">
        <v>82</v>
      </c>
      <c r="B6" s="550"/>
      <c r="C6" s="550"/>
      <c r="D6" s="550"/>
      <c r="E6" s="550"/>
      <c r="F6" s="550"/>
      <c r="G6" s="550"/>
      <c r="H6" s="550"/>
      <c r="I6" s="550"/>
      <c r="J6" s="28"/>
    </row>
    <row r="7" spans="1:20">
      <c r="A7" s="74"/>
      <c r="B7" s="550" t="s">
        <v>85</v>
      </c>
      <c r="C7" s="550"/>
      <c r="D7" s="550"/>
      <c r="E7" s="550"/>
      <c r="F7" s="550"/>
      <c r="G7" s="550"/>
      <c r="H7" s="550"/>
      <c r="I7" s="550"/>
      <c r="J7" s="28"/>
    </row>
    <row r="8" spans="1:20">
      <c r="A8" s="74"/>
      <c r="B8" s="551" t="s">
        <v>86</v>
      </c>
      <c r="C8" s="551"/>
      <c r="D8" s="551"/>
      <c r="E8" s="551"/>
      <c r="F8" s="551"/>
      <c r="G8" s="74"/>
      <c r="H8" s="74"/>
      <c r="I8" s="74"/>
      <c r="J8" s="28"/>
    </row>
    <row r="9" spans="1:20" ht="21.75" customHeight="1">
      <c r="A9" s="552" t="s">
        <v>96</v>
      </c>
      <c r="B9" s="552"/>
      <c r="C9" s="552"/>
      <c r="D9" s="552"/>
      <c r="E9" s="34"/>
      <c r="F9" s="34"/>
      <c r="G9" s="25"/>
      <c r="H9" s="25"/>
      <c r="I9" s="25"/>
      <c r="J9" s="28"/>
    </row>
    <row r="10" spans="1:20">
      <c r="A10" s="25"/>
      <c r="B10" s="551" t="s">
        <v>71</v>
      </c>
      <c r="C10" s="551"/>
      <c r="D10" s="25"/>
      <c r="E10" s="25"/>
      <c r="F10" s="25"/>
      <c r="G10" s="25"/>
      <c r="H10" s="25"/>
      <c r="I10" s="25"/>
      <c r="J10" s="28"/>
    </row>
    <row r="11" spans="1:20">
      <c r="A11" s="25"/>
      <c r="B11" s="551" t="s">
        <v>72</v>
      </c>
      <c r="C11" s="551"/>
      <c r="D11" s="25"/>
      <c r="E11" s="25"/>
      <c r="F11" s="25"/>
      <c r="G11" s="25"/>
      <c r="H11" s="25"/>
      <c r="I11" s="25"/>
      <c r="J11" s="28"/>
    </row>
    <row r="12" spans="1:20" ht="13.8" thickBot="1">
      <c r="A12" s="28"/>
      <c r="B12" s="32"/>
      <c r="C12" s="28"/>
      <c r="D12" s="28"/>
      <c r="E12" s="28"/>
      <c r="F12" s="28"/>
      <c r="G12" s="28"/>
      <c r="H12" s="28"/>
      <c r="I12" s="28"/>
      <c r="J12" s="28"/>
    </row>
    <row r="13" spans="1:20" ht="13.8" thickBot="1">
      <c r="A13" s="35"/>
      <c r="B13" s="36"/>
      <c r="C13" s="36"/>
      <c r="D13" s="36"/>
      <c r="E13" s="36"/>
      <c r="F13" s="36"/>
      <c r="G13" s="36"/>
      <c r="H13" s="36"/>
      <c r="I13" s="36"/>
      <c r="J13" s="37"/>
      <c r="K13" s="44"/>
      <c r="L13" s="44"/>
      <c r="M13" s="44"/>
      <c r="N13" s="44"/>
      <c r="O13" s="44"/>
      <c r="P13" s="44"/>
      <c r="Q13" s="44"/>
      <c r="R13" s="44"/>
      <c r="S13" s="44"/>
      <c r="T13" s="45"/>
    </row>
    <row r="14" spans="1:20">
      <c r="A14" s="28"/>
      <c r="B14" s="28"/>
      <c r="C14" s="28"/>
      <c r="D14" s="28"/>
      <c r="E14" s="28"/>
      <c r="F14" s="28"/>
      <c r="G14" s="28"/>
      <c r="H14" s="28"/>
      <c r="I14" s="28"/>
      <c r="J14" s="28"/>
    </row>
    <row r="15" spans="1:20">
      <c r="A15" s="33" t="s">
        <v>44</v>
      </c>
      <c r="B15" s="32" t="s">
        <v>73</v>
      </c>
      <c r="C15" s="28"/>
      <c r="D15" s="28"/>
      <c r="E15" s="28"/>
      <c r="F15" s="28"/>
      <c r="G15" s="28"/>
      <c r="H15" s="28"/>
      <c r="I15" s="28"/>
      <c r="J15" s="28"/>
    </row>
    <row r="16" spans="1:20">
      <c r="A16" s="28"/>
      <c r="B16" s="32" t="s">
        <v>74</v>
      </c>
      <c r="C16" s="28"/>
      <c r="D16" s="28"/>
      <c r="E16" s="28"/>
      <c r="F16" s="28"/>
      <c r="G16" s="28"/>
      <c r="H16" s="28"/>
      <c r="I16" s="28"/>
      <c r="J16" s="28"/>
    </row>
    <row r="17" spans="1:11">
      <c r="A17" s="28"/>
      <c r="B17" s="32" t="s">
        <v>78</v>
      </c>
      <c r="C17" s="28"/>
      <c r="D17" s="28"/>
      <c r="E17" s="28"/>
      <c r="F17" s="28"/>
      <c r="G17" s="28"/>
      <c r="H17" s="28"/>
      <c r="I17" s="28"/>
      <c r="J17" s="28"/>
    </row>
    <row r="18" spans="1:11">
      <c r="A18" s="28"/>
      <c r="B18" s="25" t="s">
        <v>75</v>
      </c>
      <c r="C18" s="28"/>
      <c r="D18" s="28"/>
      <c r="E18" s="28"/>
      <c r="F18" s="28"/>
      <c r="G18" s="28"/>
      <c r="H18" s="28"/>
      <c r="I18" s="28"/>
      <c r="J18" s="28"/>
    </row>
    <row r="19" spans="1:11" ht="47.25" customHeight="1">
      <c r="A19" s="28"/>
      <c r="B19" s="554" t="s">
        <v>95</v>
      </c>
      <c r="C19" s="554"/>
      <c r="D19" s="554"/>
      <c r="E19" s="554"/>
      <c r="F19" s="554"/>
      <c r="G19" s="554"/>
      <c r="H19" s="554"/>
      <c r="I19" s="554"/>
      <c r="J19" s="43"/>
      <c r="K19" s="46"/>
    </row>
    <row r="20" spans="1:11">
      <c r="A20" s="28"/>
      <c r="B20" s="28"/>
      <c r="C20" s="28"/>
      <c r="D20" s="28"/>
      <c r="E20" s="28"/>
      <c r="F20" s="28"/>
      <c r="G20" s="28"/>
      <c r="H20" s="28"/>
      <c r="I20" s="28"/>
      <c r="J20" s="28"/>
    </row>
    <row r="21" spans="1:11">
      <c r="A21" s="28"/>
      <c r="B21" s="28"/>
      <c r="C21" s="28"/>
      <c r="D21" s="28"/>
      <c r="E21" s="28"/>
      <c r="F21" s="28"/>
      <c r="G21" s="28"/>
      <c r="H21" s="28"/>
      <c r="I21" s="28"/>
      <c r="J21" s="28"/>
    </row>
    <row r="22" spans="1:11">
      <c r="A22" s="28"/>
      <c r="B22" s="28"/>
      <c r="C22" s="28"/>
      <c r="D22" s="28"/>
      <c r="E22" s="28"/>
      <c r="F22" s="28"/>
      <c r="G22" s="28"/>
      <c r="H22" s="28"/>
      <c r="I22" s="28"/>
      <c r="J22" s="28"/>
    </row>
    <row r="23" spans="1:11">
      <c r="A23" s="28"/>
      <c r="B23" s="28"/>
      <c r="C23" s="28"/>
      <c r="D23" s="28"/>
      <c r="E23" s="28"/>
      <c r="F23" s="28"/>
      <c r="G23" s="28"/>
      <c r="H23" s="28"/>
      <c r="I23" s="28"/>
      <c r="J23" s="28"/>
    </row>
    <row r="24" spans="1:11">
      <c r="A24" s="28"/>
      <c r="B24" s="28"/>
      <c r="C24" s="28"/>
      <c r="D24" s="28"/>
      <c r="E24" s="28"/>
      <c r="F24" s="28"/>
      <c r="G24" s="28"/>
      <c r="H24" s="28"/>
      <c r="I24" s="28"/>
      <c r="J24" s="28"/>
    </row>
    <row r="25" spans="1:11">
      <c r="A25" s="28"/>
      <c r="B25" s="28"/>
      <c r="C25" s="28"/>
      <c r="D25" s="28"/>
      <c r="E25" s="28"/>
      <c r="F25" s="28"/>
      <c r="G25" s="28"/>
      <c r="H25" s="28"/>
      <c r="I25" s="28"/>
      <c r="J25" s="28"/>
    </row>
    <row r="26" spans="1:11">
      <c r="A26" s="28"/>
      <c r="B26" s="28"/>
      <c r="C26" s="28"/>
      <c r="D26" s="28"/>
      <c r="E26" s="28"/>
      <c r="F26" s="28"/>
      <c r="G26" s="28"/>
      <c r="H26" s="28"/>
      <c r="I26" s="28"/>
      <c r="J26" s="28"/>
    </row>
    <row r="27" spans="1:11">
      <c r="A27" s="28"/>
      <c r="B27" s="28"/>
      <c r="C27" s="28"/>
      <c r="D27" s="28"/>
      <c r="E27" s="28"/>
      <c r="F27" s="28"/>
      <c r="G27" s="28"/>
      <c r="H27" s="28"/>
      <c r="I27" s="28"/>
      <c r="J27" s="28"/>
    </row>
    <row r="28" spans="1:11">
      <c r="A28" s="28"/>
      <c r="B28" s="28"/>
      <c r="C28" s="28"/>
      <c r="D28" s="28"/>
      <c r="E28" s="28"/>
      <c r="F28" s="28"/>
      <c r="G28" s="28"/>
      <c r="H28" s="28"/>
      <c r="I28" s="28"/>
      <c r="J28" s="28"/>
    </row>
    <row r="29" spans="1:11">
      <c r="A29" s="28"/>
      <c r="B29" s="28"/>
      <c r="C29" s="28"/>
      <c r="D29" s="28"/>
      <c r="E29" s="28"/>
      <c r="F29" s="28"/>
      <c r="G29" s="28"/>
      <c r="H29" s="28"/>
      <c r="I29" s="28"/>
      <c r="J29" s="28"/>
    </row>
    <row r="30" spans="1:11">
      <c r="A30" s="28"/>
      <c r="B30" s="28"/>
      <c r="C30" s="28"/>
      <c r="D30" s="28"/>
      <c r="E30" s="28"/>
      <c r="F30" s="28"/>
      <c r="G30" s="28"/>
      <c r="H30" s="28"/>
      <c r="I30" s="28"/>
      <c r="J30" s="28"/>
    </row>
    <row r="31" spans="1:11">
      <c r="A31" s="28"/>
      <c r="B31" s="28"/>
      <c r="C31" s="28"/>
      <c r="D31" s="28"/>
      <c r="E31" s="28"/>
      <c r="F31" s="28"/>
      <c r="G31" s="28"/>
      <c r="H31" s="28"/>
      <c r="I31" s="28"/>
      <c r="J31" s="28"/>
    </row>
    <row r="32" spans="1:11">
      <c r="A32" s="28"/>
      <c r="B32" s="28"/>
      <c r="C32" s="28"/>
      <c r="D32" s="28"/>
      <c r="E32" s="28"/>
      <c r="F32" s="28"/>
      <c r="G32" s="28"/>
      <c r="H32" s="28"/>
      <c r="I32" s="28"/>
      <c r="J32" s="28"/>
    </row>
    <row r="33" spans="1:15">
      <c r="A33" s="28"/>
      <c r="B33" s="28"/>
      <c r="C33" s="28"/>
      <c r="D33" s="28"/>
      <c r="E33" s="28"/>
      <c r="F33" s="28"/>
      <c r="G33" s="28"/>
      <c r="H33" s="28"/>
      <c r="I33" s="28"/>
      <c r="J33" s="28"/>
    </row>
    <row r="34" spans="1:15">
      <c r="A34" s="28"/>
      <c r="B34" s="28"/>
      <c r="C34" s="28"/>
      <c r="D34" s="28"/>
      <c r="E34" s="28"/>
      <c r="F34" s="28"/>
      <c r="G34" s="28"/>
      <c r="H34" s="28"/>
      <c r="I34" s="28"/>
      <c r="J34" s="28"/>
    </row>
    <row r="35" spans="1:15">
      <c r="A35" s="28"/>
      <c r="B35" s="28"/>
      <c r="C35" s="28"/>
      <c r="D35" s="28"/>
      <c r="E35" s="28"/>
      <c r="F35" s="28"/>
      <c r="G35" s="28"/>
      <c r="H35" s="28"/>
      <c r="I35" s="28"/>
      <c r="J35" s="28"/>
    </row>
    <row r="36" spans="1:15">
      <c r="A36" s="28"/>
      <c r="B36" s="28"/>
      <c r="C36" s="28"/>
      <c r="D36" s="28"/>
      <c r="E36" s="28"/>
      <c r="F36" s="28"/>
      <c r="G36" s="28"/>
      <c r="H36" s="28"/>
      <c r="I36" s="28"/>
      <c r="J36" s="28"/>
    </row>
    <row r="37" spans="1:15">
      <c r="A37" s="28"/>
      <c r="B37" s="28"/>
      <c r="C37" s="28"/>
      <c r="D37" s="28"/>
      <c r="E37" s="28"/>
      <c r="F37" s="28"/>
      <c r="G37" s="28"/>
      <c r="H37" s="28"/>
      <c r="I37" s="28"/>
      <c r="J37" s="28"/>
    </row>
    <row r="38" spans="1:15">
      <c r="A38" s="28"/>
      <c r="B38" s="28"/>
      <c r="C38" s="28"/>
      <c r="D38" s="28"/>
      <c r="E38" s="28"/>
      <c r="F38" s="28"/>
      <c r="G38" s="28"/>
      <c r="H38" s="28"/>
      <c r="I38" s="28"/>
      <c r="J38" s="28"/>
    </row>
    <row r="39" spans="1:15">
      <c r="A39" s="28"/>
      <c r="B39" s="28"/>
      <c r="C39" s="28"/>
      <c r="D39" s="28"/>
      <c r="E39" s="28"/>
      <c r="F39" s="28"/>
      <c r="G39" s="28"/>
      <c r="H39" s="28"/>
      <c r="I39" s="28"/>
      <c r="J39" s="28"/>
    </row>
    <row r="40" spans="1:15">
      <c r="A40" s="28"/>
      <c r="B40" s="28"/>
      <c r="C40" s="28"/>
      <c r="D40" s="28"/>
      <c r="E40" s="28"/>
      <c r="F40" s="28"/>
      <c r="G40" s="28"/>
      <c r="H40" s="28"/>
      <c r="I40" s="28"/>
      <c r="J40" s="28"/>
    </row>
    <row r="41" spans="1:15">
      <c r="A41" s="24"/>
      <c r="B41" s="24"/>
      <c r="C41" s="24"/>
      <c r="D41" s="24"/>
      <c r="E41" s="24"/>
      <c r="F41" s="24"/>
      <c r="G41" s="24"/>
      <c r="H41" s="24"/>
      <c r="I41" s="24"/>
      <c r="J41" s="24"/>
      <c r="K41" s="26"/>
      <c r="L41" s="26"/>
      <c r="M41" s="26"/>
      <c r="N41" s="26"/>
      <c r="O41" s="26"/>
    </row>
    <row r="42" spans="1:15">
      <c r="A42" s="24"/>
      <c r="B42" s="24"/>
      <c r="C42" s="24"/>
      <c r="D42" s="24"/>
      <c r="E42" s="24"/>
      <c r="F42" s="24"/>
      <c r="G42" s="24"/>
      <c r="H42" s="24"/>
      <c r="I42" s="24"/>
      <c r="J42" s="24"/>
      <c r="K42" s="26"/>
      <c r="L42" s="26"/>
      <c r="M42" s="26"/>
      <c r="N42" s="26"/>
      <c r="O42" s="26"/>
    </row>
    <row r="43" spans="1:15">
      <c r="A43" s="24"/>
      <c r="B43" s="24"/>
      <c r="C43" s="24"/>
      <c r="D43" s="24"/>
      <c r="E43" s="24"/>
      <c r="F43" s="24"/>
      <c r="G43" s="24"/>
      <c r="H43" s="24"/>
      <c r="I43" s="24"/>
      <c r="J43" s="24"/>
      <c r="K43" s="26"/>
      <c r="L43" s="26"/>
      <c r="M43" s="26"/>
      <c r="N43" s="26"/>
      <c r="O43" s="26"/>
    </row>
    <row r="44" spans="1:15">
      <c r="A44" s="24"/>
      <c r="B44" s="24"/>
      <c r="C44" s="24"/>
      <c r="D44" s="24"/>
      <c r="E44" s="24"/>
      <c r="F44" s="24"/>
      <c r="G44" s="24"/>
      <c r="H44" s="24"/>
      <c r="I44" s="24"/>
      <c r="J44" s="24"/>
      <c r="K44" s="26"/>
      <c r="L44" s="26"/>
      <c r="M44" s="26"/>
      <c r="N44" s="26"/>
      <c r="O44" s="26"/>
    </row>
    <row r="45" spans="1:15">
      <c r="A45" s="24"/>
      <c r="B45" s="24"/>
      <c r="C45" s="24"/>
      <c r="D45" s="24"/>
      <c r="E45" s="24"/>
      <c r="F45" s="24"/>
      <c r="G45" s="24"/>
      <c r="H45" s="24"/>
      <c r="I45" s="24"/>
      <c r="J45" s="24"/>
      <c r="K45" s="26"/>
      <c r="L45" s="26"/>
      <c r="M45" s="26"/>
      <c r="N45" s="26"/>
      <c r="O45" s="26"/>
    </row>
    <row r="46" spans="1:15">
      <c r="A46" s="24"/>
      <c r="B46" s="24" t="s">
        <v>76</v>
      </c>
      <c r="C46" s="24"/>
      <c r="D46" s="24"/>
      <c r="E46" s="24"/>
      <c r="F46" s="24"/>
      <c r="G46" s="24"/>
      <c r="H46" s="24"/>
      <c r="I46" s="24"/>
      <c r="J46" s="24"/>
      <c r="K46" s="26"/>
      <c r="L46" s="26"/>
      <c r="M46" s="26"/>
      <c r="N46" s="26"/>
      <c r="O46" s="26"/>
    </row>
    <row r="47" spans="1:15">
      <c r="A47" s="24"/>
      <c r="B47" s="24" t="s">
        <v>77</v>
      </c>
      <c r="C47" s="24"/>
      <c r="D47" s="24"/>
      <c r="E47" s="24"/>
      <c r="F47" s="24"/>
      <c r="G47" s="24"/>
      <c r="H47" s="24"/>
      <c r="I47" s="24"/>
      <c r="J47" s="24"/>
      <c r="K47" s="26"/>
      <c r="L47" s="26"/>
      <c r="M47" s="26"/>
      <c r="N47" s="26"/>
      <c r="O47" s="26"/>
    </row>
    <row r="48" spans="1:15">
      <c r="A48" s="24"/>
      <c r="B48" s="24"/>
      <c r="C48" s="24"/>
      <c r="D48" s="24"/>
      <c r="E48" s="24"/>
      <c r="F48" s="24"/>
      <c r="G48" s="24"/>
      <c r="H48" s="24"/>
      <c r="I48" s="24"/>
      <c r="J48" s="24"/>
      <c r="K48" s="26"/>
      <c r="L48" s="26"/>
      <c r="M48" s="26"/>
      <c r="N48" s="26"/>
      <c r="O48" s="26"/>
    </row>
    <row r="49" spans="1:15">
      <c r="A49" s="24"/>
      <c r="B49" s="24"/>
      <c r="C49" s="24"/>
      <c r="D49" s="24"/>
      <c r="E49" s="24"/>
      <c r="F49" s="24"/>
      <c r="G49" s="24"/>
      <c r="H49" s="24"/>
      <c r="I49" s="24"/>
      <c r="J49" s="24"/>
      <c r="K49" s="26"/>
      <c r="L49" s="26"/>
      <c r="M49" s="26"/>
      <c r="N49" s="26"/>
      <c r="O49" s="26"/>
    </row>
    <row r="50" spans="1:15">
      <c r="A50" s="24"/>
      <c r="B50" s="24"/>
      <c r="C50" s="24"/>
      <c r="D50" s="24"/>
      <c r="E50" s="24"/>
      <c r="F50" s="24"/>
      <c r="G50" s="24"/>
      <c r="H50" s="24"/>
      <c r="I50" s="24"/>
      <c r="J50" s="24"/>
      <c r="K50" s="26"/>
      <c r="L50" s="26"/>
      <c r="M50" s="26"/>
      <c r="N50" s="26"/>
      <c r="O50" s="26"/>
    </row>
    <row r="51" spans="1:15">
      <c r="A51" s="24"/>
      <c r="B51" s="24"/>
      <c r="C51" s="24"/>
      <c r="D51" s="24"/>
      <c r="E51" s="24"/>
      <c r="F51" s="24"/>
      <c r="G51" s="24"/>
      <c r="H51" s="24"/>
      <c r="I51" s="24"/>
      <c r="J51" s="24"/>
      <c r="K51" s="26"/>
      <c r="L51" s="26"/>
      <c r="M51" s="26"/>
      <c r="N51" s="26"/>
      <c r="O51" s="26"/>
    </row>
    <row r="52" spans="1:15">
      <c r="A52" s="24"/>
      <c r="B52" s="24"/>
      <c r="C52" s="24"/>
      <c r="D52" s="24"/>
      <c r="E52" s="24"/>
      <c r="F52" s="24"/>
      <c r="G52" s="24"/>
      <c r="H52" s="24"/>
      <c r="I52" s="24"/>
      <c r="J52" s="24"/>
      <c r="K52" s="26"/>
      <c r="L52" s="26"/>
      <c r="M52" s="26"/>
      <c r="N52" s="26"/>
      <c r="O52" s="26"/>
    </row>
    <row r="53" spans="1:15">
      <c r="A53" s="24"/>
      <c r="B53" s="24"/>
      <c r="C53" s="24"/>
      <c r="D53" s="24"/>
      <c r="E53" s="24"/>
      <c r="F53" s="24"/>
      <c r="G53" s="24"/>
      <c r="H53" s="24"/>
      <c r="I53" s="24"/>
      <c r="J53" s="24"/>
      <c r="K53" s="26"/>
      <c r="L53" s="26"/>
      <c r="M53" s="26"/>
      <c r="N53" s="26"/>
      <c r="O53" s="26"/>
    </row>
    <row r="54" spans="1:15">
      <c r="A54" s="24"/>
      <c r="B54" s="24"/>
      <c r="C54" s="24"/>
      <c r="D54" s="24"/>
      <c r="E54" s="24"/>
      <c r="F54" s="24"/>
      <c r="G54" s="24"/>
      <c r="H54" s="24"/>
      <c r="I54" s="24"/>
      <c r="J54" s="24"/>
      <c r="K54" s="26"/>
      <c r="L54" s="26"/>
      <c r="M54" s="26"/>
      <c r="N54" s="26"/>
      <c r="O54" s="26"/>
    </row>
    <row r="55" spans="1:15">
      <c r="A55" s="24"/>
      <c r="B55" s="24"/>
      <c r="C55" s="24"/>
      <c r="D55" s="24"/>
      <c r="E55" s="24"/>
      <c r="F55" s="24"/>
      <c r="G55" s="24"/>
      <c r="H55" s="24"/>
      <c r="I55" s="24"/>
      <c r="J55" s="24"/>
      <c r="K55" s="26"/>
      <c r="L55" s="26"/>
      <c r="M55" s="26"/>
      <c r="N55" s="26"/>
      <c r="O55" s="26"/>
    </row>
    <row r="56" spans="1:15">
      <c r="A56" s="24"/>
      <c r="B56" s="24"/>
      <c r="C56" s="24"/>
      <c r="D56" s="24"/>
      <c r="E56" s="24"/>
      <c r="F56" s="24"/>
      <c r="G56" s="24"/>
      <c r="H56" s="24"/>
      <c r="I56" s="24"/>
      <c r="J56" s="24"/>
      <c r="K56" s="26"/>
      <c r="L56" s="26"/>
      <c r="M56" s="26"/>
      <c r="N56" s="26"/>
      <c r="O56" s="26"/>
    </row>
    <row r="57" spans="1:15">
      <c r="A57" s="24"/>
      <c r="B57" s="24"/>
      <c r="C57" s="24"/>
      <c r="D57" s="24"/>
      <c r="E57" s="24"/>
      <c r="F57" s="24"/>
      <c r="G57" s="24"/>
      <c r="H57" s="24"/>
      <c r="I57" s="24"/>
      <c r="J57" s="24"/>
      <c r="K57" s="26"/>
      <c r="L57" s="26"/>
      <c r="M57" s="26"/>
      <c r="N57" s="26"/>
      <c r="O57" s="26"/>
    </row>
    <row r="58" spans="1:15">
      <c r="A58" s="24"/>
      <c r="B58" s="24"/>
      <c r="C58" s="24"/>
      <c r="D58" s="24"/>
      <c r="E58" s="24"/>
      <c r="F58" s="24"/>
      <c r="G58" s="24"/>
      <c r="H58" s="24"/>
      <c r="I58" s="24"/>
      <c r="J58" s="24"/>
      <c r="K58" s="26"/>
      <c r="L58" s="26"/>
      <c r="M58" s="26"/>
      <c r="N58" s="26"/>
      <c r="O58" s="26"/>
    </row>
    <row r="59" spans="1:15">
      <c r="A59" s="24"/>
      <c r="B59" s="24"/>
      <c r="C59" s="24"/>
      <c r="D59" s="24"/>
      <c r="E59" s="24"/>
      <c r="F59" s="24"/>
      <c r="G59" s="24"/>
      <c r="H59" s="24"/>
      <c r="I59" s="24"/>
      <c r="J59" s="24"/>
      <c r="K59" s="26"/>
      <c r="L59" s="26"/>
      <c r="M59" s="26"/>
      <c r="N59" s="26"/>
      <c r="O59" s="26"/>
    </row>
    <row r="60" spans="1:15">
      <c r="A60" s="24"/>
      <c r="B60" s="24"/>
      <c r="C60" s="24"/>
      <c r="D60" s="24"/>
      <c r="E60" s="24"/>
      <c r="F60" s="24"/>
      <c r="G60" s="24"/>
      <c r="H60" s="24"/>
      <c r="I60" s="24"/>
      <c r="J60" s="24"/>
      <c r="K60" s="26"/>
      <c r="L60" s="26"/>
      <c r="M60" s="26"/>
      <c r="N60" s="26"/>
      <c r="O60" s="26"/>
    </row>
    <row r="61" spans="1:15">
      <c r="A61" s="24"/>
      <c r="B61" s="24"/>
      <c r="C61" s="24"/>
      <c r="D61" s="24"/>
      <c r="E61" s="24"/>
      <c r="F61" s="24"/>
      <c r="G61" s="24"/>
      <c r="H61" s="24"/>
      <c r="I61" s="24"/>
      <c r="J61" s="24"/>
      <c r="K61" s="26"/>
      <c r="L61" s="26"/>
      <c r="M61" s="26"/>
      <c r="N61" s="26"/>
      <c r="O61" s="26"/>
    </row>
    <row r="62" spans="1:15">
      <c r="A62" s="24"/>
      <c r="B62" s="24"/>
      <c r="C62" s="24"/>
      <c r="D62" s="24"/>
      <c r="E62" s="24"/>
      <c r="F62" s="24"/>
      <c r="G62" s="24"/>
      <c r="H62" s="24"/>
      <c r="I62" s="24"/>
      <c r="J62" s="24"/>
      <c r="K62" s="26"/>
      <c r="L62" s="26"/>
      <c r="M62" s="26"/>
      <c r="N62" s="26"/>
      <c r="O62" s="26"/>
    </row>
    <row r="63" spans="1:15">
      <c r="A63" s="24"/>
      <c r="B63" s="24"/>
      <c r="C63" s="24"/>
      <c r="D63" s="24"/>
      <c r="E63" s="24"/>
      <c r="F63" s="24"/>
      <c r="G63" s="24"/>
      <c r="H63" s="24"/>
      <c r="I63" s="24"/>
      <c r="J63" s="24"/>
      <c r="K63" s="26"/>
      <c r="L63" s="26"/>
      <c r="M63" s="26"/>
      <c r="N63" s="26"/>
      <c r="O63" s="26"/>
    </row>
    <row r="64" spans="1:15">
      <c r="A64" s="24"/>
      <c r="B64" s="24"/>
      <c r="C64" s="24"/>
      <c r="D64" s="24"/>
      <c r="E64" s="24"/>
      <c r="F64" s="24"/>
      <c r="G64" s="24"/>
      <c r="H64" s="24"/>
      <c r="I64" s="24"/>
      <c r="J64" s="24"/>
      <c r="K64" s="26"/>
      <c r="L64" s="26"/>
      <c r="M64" s="26"/>
      <c r="N64" s="26"/>
      <c r="O64" s="26"/>
    </row>
    <row r="65" spans="1:15">
      <c r="A65" s="24"/>
      <c r="B65" s="24"/>
      <c r="C65" s="24"/>
      <c r="D65" s="24"/>
      <c r="E65" s="24"/>
      <c r="F65" s="24"/>
      <c r="G65" s="24"/>
      <c r="H65" s="24"/>
      <c r="I65" s="24"/>
      <c r="J65" s="24"/>
      <c r="K65" s="26"/>
      <c r="L65" s="26"/>
      <c r="M65" s="26"/>
      <c r="N65" s="26"/>
      <c r="O65" s="26"/>
    </row>
    <row r="66" spans="1:15">
      <c r="A66" s="24"/>
      <c r="B66" s="24"/>
      <c r="C66" s="24"/>
      <c r="D66" s="24"/>
      <c r="E66" s="24"/>
      <c r="F66" s="24"/>
      <c r="G66" s="24"/>
      <c r="H66" s="24"/>
      <c r="I66" s="24"/>
      <c r="J66" s="24"/>
      <c r="K66" s="26"/>
      <c r="L66" s="26"/>
      <c r="M66" s="26"/>
      <c r="N66" s="26"/>
      <c r="O66" s="26"/>
    </row>
    <row r="67" spans="1:15">
      <c r="A67" s="24"/>
      <c r="B67" s="24"/>
      <c r="C67" s="24"/>
      <c r="D67" s="24"/>
      <c r="E67" s="24"/>
      <c r="F67" s="24"/>
      <c r="G67" s="24"/>
      <c r="H67" s="24"/>
      <c r="I67" s="24"/>
      <c r="J67" s="24"/>
      <c r="K67" s="26"/>
      <c r="L67" s="26"/>
      <c r="M67" s="26"/>
      <c r="N67" s="26"/>
      <c r="O67" s="26"/>
    </row>
    <row r="68" spans="1:15">
      <c r="A68" s="24"/>
      <c r="B68" s="24"/>
      <c r="C68" s="24"/>
      <c r="D68" s="24"/>
      <c r="E68" s="24"/>
      <c r="F68" s="24"/>
      <c r="G68" s="24"/>
      <c r="H68" s="24"/>
      <c r="I68" s="24"/>
      <c r="J68" s="24"/>
      <c r="K68" s="26"/>
      <c r="L68" s="26"/>
      <c r="M68" s="26"/>
      <c r="N68" s="26"/>
      <c r="O68" s="26"/>
    </row>
    <row r="69" spans="1:15">
      <c r="A69" s="24"/>
      <c r="B69" s="24"/>
      <c r="C69" s="24"/>
      <c r="D69" s="24"/>
      <c r="E69" s="24"/>
      <c r="F69" s="24"/>
      <c r="G69" s="24"/>
      <c r="H69" s="24"/>
      <c r="I69" s="24"/>
      <c r="J69" s="24"/>
      <c r="K69" s="26"/>
      <c r="L69" s="26"/>
      <c r="M69" s="26"/>
      <c r="N69" s="26"/>
      <c r="O69" s="26"/>
    </row>
    <row r="70" spans="1:15">
      <c r="A70" s="24"/>
      <c r="B70" s="24"/>
      <c r="C70" s="24"/>
      <c r="D70" s="24"/>
      <c r="E70" s="24"/>
      <c r="F70" s="24"/>
      <c r="G70" s="24"/>
      <c r="H70" s="24"/>
      <c r="I70" s="24"/>
      <c r="J70" s="24"/>
      <c r="K70" s="26"/>
      <c r="L70" s="26"/>
      <c r="M70" s="26"/>
      <c r="N70" s="26"/>
      <c r="O70" s="26"/>
    </row>
    <row r="71" spans="1:15">
      <c r="A71" s="24"/>
      <c r="B71" s="24"/>
      <c r="C71" s="24"/>
      <c r="D71" s="24"/>
      <c r="E71" s="24"/>
      <c r="F71" s="24"/>
      <c r="G71" s="24"/>
      <c r="H71" s="24"/>
      <c r="I71" s="24"/>
      <c r="J71" s="24"/>
      <c r="K71" s="26"/>
      <c r="L71" s="26"/>
      <c r="M71" s="26"/>
      <c r="N71" s="26"/>
      <c r="O71" s="26"/>
    </row>
    <row r="72" spans="1:15">
      <c r="A72" s="24"/>
      <c r="B72" s="24"/>
      <c r="C72" s="24"/>
      <c r="D72" s="24"/>
      <c r="E72" s="24"/>
      <c r="F72" s="24"/>
      <c r="G72" s="24"/>
      <c r="H72" s="24"/>
      <c r="I72" s="24"/>
      <c r="J72" s="24"/>
      <c r="K72" s="26"/>
      <c r="L72" s="26"/>
      <c r="M72" s="26"/>
      <c r="N72" s="26"/>
      <c r="O72" s="26"/>
    </row>
    <row r="73" spans="1:15">
      <c r="A73" s="24"/>
      <c r="B73" s="24"/>
      <c r="C73" s="24"/>
      <c r="D73" s="24"/>
      <c r="E73" s="24"/>
      <c r="F73" s="24"/>
      <c r="G73" s="24"/>
      <c r="H73" s="24"/>
      <c r="I73" s="24"/>
      <c r="J73" s="24"/>
      <c r="K73" s="26"/>
      <c r="L73" s="26"/>
      <c r="M73" s="26"/>
      <c r="N73" s="26"/>
      <c r="O73" s="26"/>
    </row>
    <row r="74" spans="1:15">
      <c r="A74" s="24"/>
      <c r="B74" s="24"/>
      <c r="C74" s="24"/>
      <c r="D74" s="24"/>
      <c r="E74" s="24"/>
      <c r="F74" s="24"/>
      <c r="G74" s="24"/>
      <c r="H74" s="24"/>
      <c r="I74" s="24"/>
      <c r="J74" s="24"/>
      <c r="K74" s="26"/>
      <c r="L74" s="26"/>
      <c r="M74" s="26"/>
      <c r="N74" s="26"/>
      <c r="O74" s="26"/>
    </row>
    <row r="75" spans="1:15">
      <c r="A75" s="24"/>
      <c r="B75" s="38" t="s">
        <v>79</v>
      </c>
      <c r="C75" s="24"/>
      <c r="D75" s="24"/>
      <c r="E75" s="24"/>
      <c r="F75" s="24"/>
      <c r="G75" s="24"/>
      <c r="H75" s="24"/>
      <c r="I75" s="24"/>
      <c r="J75" s="24"/>
      <c r="K75" s="26"/>
      <c r="L75" s="26"/>
      <c r="M75" s="26"/>
      <c r="N75" s="26"/>
      <c r="O75" s="26"/>
    </row>
    <row r="76" spans="1:15">
      <c r="A76" s="24"/>
      <c r="B76" s="38" t="s">
        <v>94</v>
      </c>
      <c r="C76" s="24"/>
      <c r="D76" s="24"/>
      <c r="E76" s="24"/>
      <c r="F76" s="24"/>
      <c r="G76" s="24"/>
      <c r="H76" s="24"/>
      <c r="I76" s="24"/>
      <c r="J76" s="24"/>
      <c r="K76" s="26"/>
      <c r="L76" s="26"/>
      <c r="M76" s="26"/>
      <c r="N76" s="26"/>
      <c r="O76" s="26"/>
    </row>
    <row r="77" spans="1:15" ht="6.75" customHeight="1">
      <c r="A77" s="24"/>
      <c r="B77" s="38"/>
      <c r="C77" s="24"/>
      <c r="D77" s="24"/>
      <c r="E77" s="24"/>
      <c r="F77" s="24"/>
      <c r="G77" s="24"/>
      <c r="H77" s="24"/>
      <c r="I77" s="24"/>
      <c r="J77" s="24"/>
      <c r="K77" s="26"/>
      <c r="L77" s="26"/>
      <c r="M77" s="26"/>
      <c r="N77" s="26"/>
      <c r="O77" s="26"/>
    </row>
    <row r="78" spans="1:15">
      <c r="A78" s="24"/>
      <c r="B78" s="39"/>
      <c r="C78" s="24"/>
      <c r="D78" s="24"/>
      <c r="E78" s="24"/>
      <c r="F78" s="24"/>
      <c r="G78" s="24"/>
      <c r="H78" s="24"/>
      <c r="I78" s="24"/>
      <c r="J78" s="24"/>
      <c r="K78" s="26"/>
      <c r="L78" s="26"/>
      <c r="M78" s="26"/>
      <c r="N78" s="26"/>
      <c r="O78" s="26"/>
    </row>
    <row r="79" spans="1:15">
      <c r="A79" s="24"/>
      <c r="B79" s="24"/>
      <c r="C79" s="24"/>
      <c r="D79" s="24"/>
      <c r="E79" s="24"/>
      <c r="F79" s="24"/>
      <c r="G79" s="24"/>
      <c r="H79" s="24"/>
      <c r="I79" s="24"/>
      <c r="J79" s="24"/>
      <c r="K79" s="26"/>
      <c r="L79" s="26"/>
      <c r="M79" s="26"/>
      <c r="N79" s="26"/>
      <c r="O79" s="26"/>
    </row>
    <row r="80" spans="1:15">
      <c r="A80" s="24"/>
      <c r="B80" s="24"/>
      <c r="C80" s="24"/>
      <c r="D80" s="24"/>
      <c r="E80" s="24"/>
      <c r="F80" s="24"/>
      <c r="G80" s="24"/>
      <c r="H80" s="24"/>
      <c r="I80" s="24"/>
      <c r="J80" s="24"/>
      <c r="K80" s="26"/>
      <c r="L80" s="26"/>
      <c r="M80" s="26"/>
      <c r="N80" s="26"/>
      <c r="O80" s="26"/>
    </row>
    <row r="81" spans="1:15">
      <c r="A81" s="24"/>
      <c r="B81" s="24"/>
      <c r="C81" s="24"/>
      <c r="D81" s="24"/>
      <c r="E81" s="24"/>
      <c r="F81" s="24"/>
      <c r="G81" s="24"/>
      <c r="H81" s="24"/>
      <c r="I81" s="24"/>
      <c r="J81" s="24"/>
      <c r="K81" s="26"/>
      <c r="L81" s="26"/>
      <c r="M81" s="26"/>
      <c r="N81" s="26"/>
      <c r="O81" s="26"/>
    </row>
    <row r="82" spans="1:15">
      <c r="A82" s="24"/>
      <c r="B82" s="24"/>
      <c r="C82" s="24"/>
      <c r="D82" s="24"/>
      <c r="E82" s="24"/>
      <c r="F82" s="24"/>
      <c r="G82" s="24"/>
      <c r="H82" s="24"/>
      <c r="I82" s="24"/>
      <c r="J82" s="24"/>
      <c r="K82" s="26"/>
      <c r="L82" s="26"/>
      <c r="M82" s="26"/>
      <c r="N82" s="26"/>
      <c r="O82" s="26"/>
    </row>
    <row r="83" spans="1:15">
      <c r="A83" s="24"/>
      <c r="B83" s="24"/>
      <c r="C83" s="24"/>
      <c r="D83" s="24"/>
      <c r="E83" s="24"/>
      <c r="F83" s="24"/>
      <c r="G83" s="24"/>
      <c r="H83" s="24"/>
      <c r="I83" s="24"/>
      <c r="J83" s="24"/>
      <c r="K83" s="26"/>
      <c r="L83" s="26"/>
      <c r="M83" s="26"/>
      <c r="N83" s="26"/>
      <c r="O83" s="26"/>
    </row>
    <row r="84" spans="1:15">
      <c r="A84" s="24"/>
      <c r="B84" s="24"/>
      <c r="C84" s="24"/>
      <c r="D84" s="24"/>
      <c r="E84" s="24"/>
      <c r="F84" s="24"/>
      <c r="G84" s="24"/>
      <c r="H84" s="24"/>
      <c r="I84" s="24"/>
      <c r="J84" s="24"/>
      <c r="K84" s="26"/>
      <c r="L84" s="26"/>
      <c r="M84" s="26"/>
      <c r="N84" s="26"/>
      <c r="O84" s="26"/>
    </row>
    <row r="85" spans="1:15">
      <c r="A85" s="24"/>
      <c r="B85" s="24"/>
      <c r="C85" s="24"/>
      <c r="D85" s="24"/>
      <c r="E85" s="24"/>
      <c r="F85" s="24"/>
      <c r="G85" s="24"/>
      <c r="H85" s="24"/>
      <c r="I85" s="24"/>
      <c r="J85" s="24"/>
      <c r="K85" s="26"/>
      <c r="L85" s="26"/>
      <c r="M85" s="26"/>
      <c r="N85" s="26"/>
      <c r="O85" s="26"/>
    </row>
    <row r="86" spans="1:15">
      <c r="A86" s="24"/>
      <c r="B86" s="24"/>
      <c r="C86" s="24"/>
      <c r="D86" s="24"/>
      <c r="E86" s="24"/>
      <c r="F86" s="24"/>
      <c r="G86" s="24"/>
      <c r="H86" s="24"/>
      <c r="I86" s="24"/>
      <c r="J86" s="24"/>
      <c r="K86" s="26"/>
      <c r="L86" s="26"/>
      <c r="M86" s="26"/>
      <c r="N86" s="26"/>
      <c r="O86" s="26"/>
    </row>
    <row r="87" spans="1:15">
      <c r="A87" s="24"/>
      <c r="B87" s="24"/>
      <c r="C87" s="24"/>
      <c r="D87" s="24"/>
      <c r="E87" s="24"/>
      <c r="F87" s="24"/>
      <c r="G87" s="24"/>
      <c r="H87" s="24"/>
      <c r="I87" s="24"/>
      <c r="J87" s="24"/>
      <c r="K87" s="26"/>
      <c r="L87" s="26"/>
      <c r="M87" s="26"/>
      <c r="N87" s="26"/>
      <c r="O87" s="26"/>
    </row>
    <row r="88" spans="1:15">
      <c r="A88" s="24"/>
      <c r="B88" s="24"/>
      <c r="C88" s="24"/>
      <c r="D88" s="24"/>
      <c r="E88" s="24"/>
      <c r="F88" s="24"/>
      <c r="G88" s="24"/>
      <c r="H88" s="24"/>
      <c r="I88" s="24"/>
      <c r="J88" s="24"/>
      <c r="K88" s="26"/>
      <c r="L88" s="26"/>
      <c r="M88" s="26"/>
      <c r="N88" s="26"/>
      <c r="O88" s="26"/>
    </row>
    <row r="89" spans="1:15">
      <c r="A89" s="24"/>
      <c r="B89" s="24"/>
      <c r="C89" s="24"/>
      <c r="D89" s="24"/>
      <c r="E89" s="24"/>
      <c r="F89" s="24"/>
      <c r="G89" s="24"/>
      <c r="H89" s="24"/>
      <c r="I89" s="24"/>
      <c r="J89" s="24"/>
      <c r="K89" s="26"/>
      <c r="L89" s="26"/>
      <c r="M89" s="26"/>
      <c r="N89" s="26"/>
      <c r="O89" s="26"/>
    </row>
    <row r="90" spans="1:15">
      <c r="A90" s="24"/>
      <c r="B90" s="24"/>
      <c r="C90" s="24"/>
      <c r="D90" s="24"/>
      <c r="E90" s="24"/>
      <c r="F90" s="24"/>
      <c r="G90" s="24"/>
      <c r="H90" s="24"/>
      <c r="I90" s="24"/>
      <c r="J90" s="24"/>
      <c r="K90" s="26"/>
      <c r="L90" s="26"/>
      <c r="M90" s="26"/>
      <c r="N90" s="26"/>
      <c r="O90" s="26"/>
    </row>
    <row r="91" spans="1:15">
      <c r="A91" s="24"/>
      <c r="B91" s="24"/>
      <c r="C91" s="24"/>
      <c r="D91" s="24"/>
      <c r="E91" s="24"/>
      <c r="F91" s="24"/>
      <c r="G91" s="24"/>
      <c r="H91" s="24"/>
      <c r="I91" s="24"/>
      <c r="J91" s="24"/>
      <c r="K91" s="26"/>
      <c r="L91" s="26"/>
      <c r="M91" s="26"/>
      <c r="N91" s="26"/>
      <c r="O91" s="26"/>
    </row>
    <row r="92" spans="1:15">
      <c r="A92" s="24"/>
      <c r="B92" s="24"/>
      <c r="C92" s="24"/>
      <c r="D92" s="24"/>
      <c r="E92" s="24"/>
      <c r="F92" s="24"/>
      <c r="G92" s="24"/>
      <c r="H92" s="24"/>
      <c r="I92" s="24"/>
      <c r="J92" s="24"/>
      <c r="K92" s="26"/>
      <c r="L92" s="26"/>
      <c r="M92" s="26"/>
      <c r="N92" s="26"/>
      <c r="O92" s="26"/>
    </row>
    <row r="93" spans="1:15">
      <c r="A93" s="24"/>
      <c r="B93" s="24"/>
      <c r="C93" s="24"/>
      <c r="D93" s="24"/>
      <c r="E93" s="24"/>
      <c r="F93" s="24"/>
      <c r="G93" s="24"/>
      <c r="H93" s="24"/>
      <c r="I93" s="24"/>
      <c r="J93" s="24"/>
      <c r="K93" s="26"/>
      <c r="L93" s="26"/>
      <c r="M93" s="26"/>
      <c r="N93" s="26"/>
      <c r="O93" s="26"/>
    </row>
    <row r="94" spans="1:15">
      <c r="A94" s="24"/>
      <c r="B94" s="24"/>
      <c r="C94" s="24"/>
      <c r="D94" s="24"/>
      <c r="E94" s="24"/>
      <c r="F94" s="24"/>
      <c r="G94" s="24"/>
      <c r="H94" s="24"/>
      <c r="I94" s="24"/>
      <c r="J94" s="24"/>
      <c r="K94" s="26"/>
      <c r="L94" s="26"/>
      <c r="M94" s="26"/>
      <c r="N94" s="26"/>
      <c r="O94" s="26"/>
    </row>
    <row r="95" spans="1:15">
      <c r="A95" s="24"/>
      <c r="B95" s="24"/>
      <c r="C95" s="24"/>
      <c r="D95" s="24"/>
      <c r="E95" s="24"/>
      <c r="F95" s="24"/>
      <c r="G95" s="24"/>
      <c r="H95" s="24"/>
      <c r="I95" s="24"/>
      <c r="J95" s="24"/>
      <c r="K95" s="26"/>
      <c r="L95" s="26"/>
      <c r="M95" s="26"/>
      <c r="N95" s="26"/>
      <c r="O95" s="26"/>
    </row>
    <row r="96" spans="1:15">
      <c r="A96" s="24"/>
      <c r="B96" s="24"/>
      <c r="C96" s="24"/>
      <c r="D96" s="24"/>
      <c r="E96" s="24"/>
      <c r="F96" s="24"/>
      <c r="G96" s="24"/>
      <c r="H96" s="24"/>
      <c r="I96" s="24"/>
      <c r="J96" s="24"/>
      <c r="K96" s="26"/>
      <c r="L96" s="26"/>
      <c r="M96" s="26"/>
      <c r="N96" s="26"/>
      <c r="O96" s="26"/>
    </row>
    <row r="97" spans="1:15">
      <c r="A97" s="24"/>
      <c r="B97" s="24"/>
      <c r="C97" s="24"/>
      <c r="D97" s="24"/>
      <c r="E97" s="24"/>
      <c r="F97" s="24"/>
      <c r="G97" s="24"/>
      <c r="H97" s="24"/>
      <c r="I97" s="24"/>
      <c r="J97" s="24"/>
      <c r="K97" s="26"/>
      <c r="L97" s="26"/>
      <c r="M97" s="26"/>
      <c r="N97" s="26"/>
      <c r="O97" s="26"/>
    </row>
    <row r="98" spans="1:15">
      <c r="A98" s="24"/>
      <c r="B98" s="24"/>
      <c r="C98" s="24"/>
      <c r="D98" s="24"/>
      <c r="E98" s="24"/>
      <c r="F98" s="24"/>
      <c r="G98" s="24"/>
      <c r="H98" s="24"/>
      <c r="I98" s="24"/>
      <c r="J98" s="24"/>
      <c r="K98" s="26"/>
      <c r="L98" s="26"/>
      <c r="M98" s="26"/>
      <c r="N98" s="26"/>
      <c r="O98" s="26"/>
    </row>
    <row r="99" spans="1:15">
      <c r="A99" s="24"/>
      <c r="B99" s="24"/>
      <c r="C99" s="24"/>
      <c r="D99" s="24"/>
      <c r="E99" s="24"/>
      <c r="F99" s="24"/>
      <c r="G99" s="24"/>
      <c r="H99" s="24"/>
      <c r="I99" s="24"/>
      <c r="J99" s="24"/>
      <c r="K99" s="26"/>
      <c r="L99" s="26"/>
      <c r="M99" s="26"/>
      <c r="N99" s="26"/>
      <c r="O99" s="26"/>
    </row>
    <row r="100" spans="1:15">
      <c r="A100" s="24"/>
      <c r="B100" s="24"/>
      <c r="C100" s="24"/>
      <c r="D100" s="24"/>
      <c r="E100" s="24"/>
      <c r="F100" s="24"/>
      <c r="G100" s="24"/>
      <c r="H100" s="24"/>
      <c r="I100" s="24"/>
      <c r="J100" s="24"/>
      <c r="K100" s="26"/>
      <c r="L100" s="26"/>
      <c r="M100" s="26"/>
      <c r="N100" s="26"/>
      <c r="O100" s="26"/>
    </row>
    <row r="101" spans="1:15">
      <c r="A101" s="24"/>
      <c r="B101" s="24"/>
      <c r="C101" s="24"/>
      <c r="D101" s="24"/>
      <c r="E101" s="24"/>
      <c r="F101" s="24"/>
      <c r="G101" s="24"/>
      <c r="H101" s="24"/>
      <c r="I101" s="24"/>
      <c r="J101" s="24"/>
      <c r="K101" s="26"/>
      <c r="L101" s="26"/>
      <c r="M101" s="26"/>
      <c r="N101" s="26"/>
      <c r="O101" s="26"/>
    </row>
    <row r="102" spans="1:15">
      <c r="A102" s="24"/>
      <c r="B102" s="24"/>
      <c r="C102" s="24"/>
      <c r="D102" s="24"/>
      <c r="E102" s="24"/>
      <c r="F102" s="24"/>
      <c r="G102" s="24"/>
      <c r="H102" s="24"/>
      <c r="I102" s="24"/>
      <c r="J102" s="24"/>
      <c r="K102" s="26"/>
      <c r="L102" s="26"/>
      <c r="M102" s="26"/>
      <c r="N102" s="26"/>
      <c r="O102" s="26"/>
    </row>
    <row r="103" spans="1:15">
      <c r="A103" s="24"/>
      <c r="B103" s="24"/>
      <c r="C103" s="24"/>
      <c r="D103" s="24"/>
      <c r="E103" s="24"/>
      <c r="F103" s="24"/>
      <c r="G103" s="24"/>
      <c r="H103" s="24"/>
      <c r="I103" s="24"/>
      <c r="J103" s="24"/>
      <c r="K103" s="26"/>
      <c r="L103" s="26"/>
      <c r="M103" s="26"/>
      <c r="N103" s="26"/>
      <c r="O103" s="26"/>
    </row>
    <row r="104" spans="1:15">
      <c r="A104" s="24"/>
      <c r="B104" s="24"/>
      <c r="C104" s="24"/>
      <c r="D104" s="24"/>
      <c r="E104" s="24"/>
      <c r="F104" s="24"/>
      <c r="G104" s="24"/>
      <c r="H104" s="24"/>
      <c r="I104" s="24"/>
      <c r="J104" s="24"/>
      <c r="K104" s="26"/>
      <c r="L104" s="26"/>
      <c r="M104" s="26"/>
      <c r="N104" s="26"/>
      <c r="O104" s="26"/>
    </row>
    <row r="105" spans="1:15">
      <c r="A105" s="24"/>
      <c r="B105" s="24"/>
      <c r="C105" s="24"/>
      <c r="D105" s="24"/>
      <c r="E105" s="24"/>
      <c r="F105" s="24"/>
      <c r="G105" s="24"/>
      <c r="H105" s="24"/>
      <c r="I105" s="24"/>
      <c r="J105" s="24"/>
      <c r="K105" s="26"/>
      <c r="L105" s="26"/>
      <c r="M105" s="26"/>
      <c r="N105" s="26"/>
      <c r="O105" s="26"/>
    </row>
    <row r="106" spans="1:15">
      <c r="A106" s="24"/>
      <c r="B106" s="24"/>
      <c r="C106" s="24"/>
      <c r="D106" s="24"/>
      <c r="E106" s="24"/>
      <c r="F106" s="24"/>
      <c r="G106" s="24"/>
      <c r="H106" s="24"/>
      <c r="I106" s="24"/>
      <c r="J106" s="24"/>
      <c r="K106" s="26"/>
      <c r="L106" s="26"/>
      <c r="M106" s="26"/>
      <c r="N106" s="26"/>
      <c r="O106" s="26"/>
    </row>
    <row r="107" spans="1:15">
      <c r="A107" s="24"/>
      <c r="B107" s="24"/>
      <c r="C107" s="24"/>
      <c r="D107" s="24"/>
      <c r="E107" s="24"/>
      <c r="F107" s="24"/>
      <c r="G107" s="24"/>
      <c r="H107" s="24"/>
      <c r="I107" s="24"/>
      <c r="J107" s="24"/>
      <c r="K107" s="26"/>
      <c r="L107" s="26"/>
      <c r="M107" s="26"/>
      <c r="N107" s="26"/>
      <c r="O107" s="26"/>
    </row>
    <row r="108" spans="1:15">
      <c r="A108" s="24"/>
      <c r="B108" s="24"/>
      <c r="C108" s="24"/>
      <c r="D108" s="24"/>
      <c r="E108" s="24"/>
      <c r="F108" s="24"/>
      <c r="G108" s="24"/>
      <c r="H108" s="24"/>
      <c r="I108" s="24"/>
      <c r="J108" s="24"/>
      <c r="K108" s="26"/>
      <c r="L108" s="26"/>
      <c r="M108" s="26"/>
      <c r="N108" s="26"/>
      <c r="O108" s="26"/>
    </row>
    <row r="109" spans="1:15">
      <c r="A109" s="24"/>
      <c r="B109" s="24"/>
      <c r="C109" s="24"/>
      <c r="D109" s="24"/>
      <c r="E109" s="24"/>
      <c r="F109" s="24"/>
      <c r="G109" s="24"/>
      <c r="H109" s="24"/>
      <c r="I109" s="24"/>
      <c r="J109" s="24"/>
      <c r="K109" s="26"/>
      <c r="L109" s="26"/>
      <c r="M109" s="26"/>
      <c r="N109" s="26"/>
      <c r="O109" s="26"/>
    </row>
    <row r="110" spans="1:15">
      <c r="A110" s="24"/>
      <c r="B110" s="24"/>
      <c r="C110" s="24"/>
      <c r="D110" s="24"/>
      <c r="E110" s="24"/>
      <c r="F110" s="24"/>
      <c r="G110" s="24"/>
      <c r="H110" s="24"/>
      <c r="I110" s="24"/>
      <c r="J110" s="24"/>
      <c r="K110" s="26"/>
      <c r="L110" s="26"/>
      <c r="M110" s="26"/>
      <c r="N110" s="26"/>
      <c r="O110" s="26"/>
    </row>
    <row r="111" spans="1:15">
      <c r="A111" s="24"/>
      <c r="B111" s="52" t="s">
        <v>109</v>
      </c>
      <c r="C111" s="24"/>
      <c r="D111" s="24"/>
      <c r="E111" s="24"/>
      <c r="F111" s="24"/>
      <c r="G111" s="24"/>
      <c r="H111" s="24"/>
      <c r="I111" s="24"/>
      <c r="J111" s="24"/>
      <c r="K111" s="26"/>
      <c r="L111" s="26"/>
      <c r="M111" s="26"/>
      <c r="N111" s="26"/>
      <c r="O111" s="26"/>
    </row>
    <row r="112" spans="1:15">
      <c r="A112" s="24"/>
      <c r="B112" s="24"/>
      <c r="C112" s="24"/>
      <c r="D112" s="24"/>
      <c r="E112" s="24"/>
      <c r="F112" s="24"/>
      <c r="G112" s="24"/>
      <c r="H112" s="24"/>
      <c r="I112" s="24"/>
      <c r="J112" s="24"/>
      <c r="K112" s="26"/>
      <c r="L112" s="26"/>
      <c r="M112" s="26"/>
      <c r="N112" s="26"/>
      <c r="O112" s="26"/>
    </row>
    <row r="113" spans="1:15">
      <c r="A113" s="24"/>
      <c r="B113" s="38" t="s">
        <v>80</v>
      </c>
      <c r="C113" s="24"/>
      <c r="D113" s="24"/>
      <c r="E113" s="24"/>
      <c r="F113" s="24"/>
      <c r="G113" s="24"/>
      <c r="H113" s="24"/>
      <c r="I113" s="24"/>
      <c r="J113" s="24"/>
      <c r="K113" s="26"/>
      <c r="L113" s="26"/>
      <c r="M113" s="26"/>
      <c r="N113" s="26"/>
      <c r="O113" s="26"/>
    </row>
    <row r="114" spans="1:15">
      <c r="A114" s="24"/>
      <c r="B114" s="24"/>
      <c r="C114" s="24"/>
      <c r="D114" s="24"/>
      <c r="E114" s="24"/>
      <c r="F114" s="24"/>
      <c r="G114" s="24"/>
      <c r="H114" s="24"/>
      <c r="I114" s="24"/>
      <c r="J114" s="24"/>
      <c r="K114" s="26"/>
      <c r="L114" s="26"/>
      <c r="M114" s="26"/>
      <c r="N114" s="26"/>
      <c r="O114" s="26"/>
    </row>
    <row r="115" spans="1:15">
      <c r="A115" s="24"/>
      <c r="B115" s="24"/>
      <c r="C115" s="24"/>
      <c r="D115" s="24"/>
      <c r="E115" s="24"/>
      <c r="F115" s="24"/>
      <c r="G115" s="24"/>
      <c r="H115" s="24"/>
      <c r="I115" s="24"/>
      <c r="J115" s="24"/>
      <c r="K115" s="26"/>
      <c r="L115" s="26"/>
      <c r="M115" s="26"/>
      <c r="N115" s="26"/>
      <c r="O115" s="26"/>
    </row>
    <row r="116" spans="1:15">
      <c r="A116" s="24"/>
      <c r="B116" s="24"/>
      <c r="C116" s="24"/>
      <c r="D116" s="24"/>
      <c r="E116" s="24"/>
      <c r="F116" s="24"/>
      <c r="G116" s="24"/>
      <c r="H116" s="24"/>
      <c r="I116" s="24"/>
      <c r="J116" s="24"/>
      <c r="K116" s="26"/>
      <c r="L116" s="26"/>
      <c r="M116" s="26"/>
      <c r="N116" s="26"/>
      <c r="O116" s="26"/>
    </row>
    <row r="117" spans="1:15">
      <c r="A117" s="24"/>
      <c r="B117" s="24"/>
      <c r="C117" s="24"/>
      <c r="D117" s="24"/>
      <c r="E117" s="24"/>
      <c r="F117" s="24"/>
      <c r="G117" s="24"/>
      <c r="H117" s="24"/>
      <c r="I117" s="24"/>
      <c r="J117" s="24"/>
      <c r="K117" s="26"/>
      <c r="L117" s="26"/>
      <c r="M117" s="26"/>
      <c r="N117" s="26"/>
      <c r="O117" s="26"/>
    </row>
    <row r="118" spans="1:15">
      <c r="A118" s="24"/>
      <c r="B118" s="24"/>
      <c r="C118" s="24"/>
      <c r="D118" s="24"/>
      <c r="E118" s="24"/>
      <c r="F118" s="24"/>
      <c r="G118" s="24"/>
      <c r="H118" s="24"/>
      <c r="I118" s="24"/>
      <c r="J118" s="24"/>
      <c r="K118" s="26"/>
      <c r="L118" s="26"/>
      <c r="M118" s="26"/>
      <c r="N118" s="26"/>
      <c r="O118" s="26"/>
    </row>
    <row r="119" spans="1:15">
      <c r="A119" s="24"/>
      <c r="B119" s="24"/>
      <c r="C119" s="24"/>
      <c r="D119" s="24"/>
      <c r="E119" s="24"/>
      <c r="F119" s="24"/>
      <c r="G119" s="24"/>
      <c r="H119" s="24"/>
      <c r="I119" s="24"/>
      <c r="J119" s="24"/>
      <c r="K119" s="26"/>
      <c r="L119" s="26"/>
      <c r="M119" s="26"/>
      <c r="N119" s="26"/>
      <c r="O119" s="26"/>
    </row>
    <row r="120" spans="1:15">
      <c r="A120" s="24"/>
      <c r="B120" s="24"/>
      <c r="C120" s="24"/>
      <c r="D120" s="24"/>
      <c r="E120" s="24"/>
      <c r="F120" s="24"/>
      <c r="G120" s="24"/>
      <c r="H120" s="24"/>
      <c r="I120" s="24"/>
      <c r="J120" s="24"/>
      <c r="K120" s="26"/>
      <c r="L120" s="26"/>
      <c r="M120" s="26"/>
      <c r="N120" s="26"/>
      <c r="O120" s="26"/>
    </row>
    <row r="121" spans="1:15">
      <c r="A121" s="24"/>
      <c r="B121" s="24"/>
      <c r="C121" s="24"/>
      <c r="D121" s="24"/>
      <c r="E121" s="24"/>
      <c r="F121" s="24"/>
      <c r="G121" s="24"/>
      <c r="H121" s="24"/>
      <c r="I121" s="24"/>
      <c r="J121" s="24"/>
      <c r="K121" s="26"/>
      <c r="L121" s="26"/>
      <c r="M121" s="26"/>
      <c r="N121" s="26"/>
      <c r="O121" s="26"/>
    </row>
    <row r="122" spans="1:15">
      <c r="A122" s="24"/>
      <c r="B122" s="24"/>
      <c r="C122" s="24"/>
      <c r="D122" s="24"/>
      <c r="E122" s="24"/>
      <c r="F122" s="24"/>
      <c r="G122" s="24"/>
      <c r="H122" s="24"/>
      <c r="I122" s="24"/>
      <c r="J122" s="24"/>
      <c r="K122" s="26"/>
      <c r="L122" s="26"/>
      <c r="M122" s="26"/>
      <c r="N122" s="26"/>
      <c r="O122" s="26"/>
    </row>
    <row r="123" spans="1:15">
      <c r="A123" s="24"/>
      <c r="B123" s="24"/>
      <c r="C123" s="24"/>
      <c r="D123" s="24"/>
      <c r="E123" s="24"/>
      <c r="F123" s="24"/>
      <c r="G123" s="24"/>
      <c r="H123" s="24"/>
      <c r="I123" s="24"/>
      <c r="J123" s="24"/>
      <c r="K123" s="26"/>
      <c r="L123" s="26"/>
      <c r="M123" s="26"/>
      <c r="N123" s="26"/>
      <c r="O123" s="26"/>
    </row>
    <row r="124" spans="1:15">
      <c r="A124" s="24"/>
      <c r="B124" s="24"/>
      <c r="C124" s="24"/>
      <c r="D124" s="24"/>
      <c r="E124" s="24"/>
      <c r="F124" s="24"/>
      <c r="G124" s="24"/>
      <c r="H124" s="24"/>
      <c r="I124" s="24"/>
      <c r="J124" s="24"/>
      <c r="K124" s="26"/>
      <c r="L124" s="26"/>
      <c r="M124" s="26"/>
      <c r="N124" s="26"/>
      <c r="O124" s="26"/>
    </row>
    <row r="125" spans="1:15">
      <c r="A125" s="24"/>
      <c r="B125" s="24"/>
      <c r="C125" s="24"/>
      <c r="D125" s="24"/>
      <c r="E125" s="24"/>
      <c r="F125" s="24"/>
      <c r="G125" s="24"/>
      <c r="H125" s="24"/>
      <c r="I125" s="24"/>
      <c r="J125" s="24"/>
      <c r="K125" s="26"/>
      <c r="L125" s="26"/>
      <c r="M125" s="26"/>
      <c r="N125" s="26"/>
      <c r="O125" s="26"/>
    </row>
    <row r="126" spans="1:15">
      <c r="A126" s="24"/>
      <c r="B126" s="24"/>
      <c r="C126" s="24"/>
      <c r="D126" s="24"/>
      <c r="E126" s="24"/>
      <c r="F126" s="24"/>
      <c r="G126" s="24"/>
      <c r="H126" s="24"/>
      <c r="I126" s="24"/>
      <c r="J126" s="24"/>
      <c r="K126" s="26"/>
      <c r="L126" s="26"/>
      <c r="M126" s="26"/>
      <c r="N126" s="26"/>
      <c r="O126" s="26"/>
    </row>
    <row r="127" spans="1:15">
      <c r="A127" s="24"/>
      <c r="B127" s="24"/>
      <c r="C127" s="24"/>
      <c r="D127" s="24"/>
      <c r="E127" s="24"/>
      <c r="F127" s="24"/>
      <c r="G127" s="24"/>
      <c r="H127" s="24"/>
      <c r="I127" s="24"/>
      <c r="J127" s="24"/>
      <c r="K127" s="26"/>
      <c r="L127" s="26"/>
      <c r="M127" s="26"/>
      <c r="N127" s="26"/>
      <c r="O127" s="26"/>
    </row>
    <row r="128" spans="1:15">
      <c r="A128" s="24"/>
      <c r="B128" s="24"/>
      <c r="C128" s="24"/>
      <c r="D128" s="24"/>
      <c r="E128" s="24"/>
      <c r="F128" s="24"/>
      <c r="G128" s="24"/>
      <c r="H128" s="24"/>
      <c r="I128" s="24"/>
      <c r="J128" s="24"/>
      <c r="K128" s="26"/>
      <c r="L128" s="26"/>
      <c r="M128" s="26"/>
      <c r="N128" s="26"/>
      <c r="O128" s="26"/>
    </row>
    <row r="129" spans="1:15">
      <c r="A129" s="24"/>
      <c r="B129" s="24"/>
      <c r="C129" s="24"/>
      <c r="D129" s="24"/>
      <c r="E129" s="24"/>
      <c r="F129" s="24"/>
      <c r="G129" s="24"/>
      <c r="H129" s="24"/>
      <c r="I129" s="24"/>
      <c r="J129" s="24"/>
      <c r="K129" s="26"/>
      <c r="L129" s="26"/>
      <c r="M129" s="26"/>
      <c r="N129" s="26"/>
      <c r="O129" s="26"/>
    </row>
    <row r="130" spans="1:15">
      <c r="A130" s="24"/>
      <c r="B130" s="24"/>
      <c r="C130" s="24"/>
      <c r="D130" s="24"/>
      <c r="E130" s="24"/>
      <c r="F130" s="24"/>
      <c r="G130" s="24"/>
      <c r="H130" s="24"/>
      <c r="I130" s="24"/>
      <c r="J130" s="24"/>
      <c r="K130" s="26"/>
      <c r="L130" s="26"/>
      <c r="M130" s="26"/>
      <c r="N130" s="26"/>
      <c r="O130" s="26"/>
    </row>
    <row r="131" spans="1:15">
      <c r="A131" s="24"/>
      <c r="B131" s="24"/>
      <c r="C131" s="24"/>
      <c r="D131" s="24"/>
      <c r="E131" s="24"/>
      <c r="F131" s="24"/>
      <c r="G131" s="24"/>
      <c r="H131" s="24"/>
      <c r="I131" s="24"/>
      <c r="J131" s="24"/>
      <c r="K131" s="26"/>
      <c r="L131" s="26"/>
      <c r="M131" s="26"/>
      <c r="N131" s="26"/>
      <c r="O131" s="26"/>
    </row>
    <row r="132" spans="1:15">
      <c r="A132" s="24"/>
      <c r="B132" s="24"/>
      <c r="C132" s="24"/>
      <c r="D132" s="24"/>
      <c r="E132" s="24"/>
      <c r="F132" s="24"/>
      <c r="G132" s="24"/>
      <c r="H132" s="24"/>
      <c r="I132" s="24"/>
      <c r="J132" s="24"/>
      <c r="K132" s="26"/>
      <c r="L132" s="26"/>
      <c r="M132" s="26"/>
      <c r="N132" s="26"/>
      <c r="O132" s="26"/>
    </row>
    <row r="133" spans="1:15">
      <c r="A133" s="24"/>
      <c r="B133" s="24"/>
      <c r="C133" s="24"/>
      <c r="D133" s="24"/>
      <c r="E133" s="24"/>
      <c r="F133" s="24"/>
      <c r="G133" s="24"/>
      <c r="H133" s="24"/>
      <c r="I133" s="24"/>
      <c r="J133" s="24"/>
      <c r="K133" s="26"/>
      <c r="L133" s="26"/>
      <c r="M133" s="26"/>
      <c r="N133" s="26"/>
      <c r="O133" s="26"/>
    </row>
    <row r="134" spans="1:15">
      <c r="A134" s="24"/>
      <c r="B134" s="24"/>
      <c r="C134" s="24"/>
      <c r="D134" s="24"/>
      <c r="E134" s="24"/>
      <c r="F134" s="24"/>
      <c r="G134" s="24"/>
      <c r="H134" s="24"/>
      <c r="I134" s="24"/>
      <c r="J134" s="24"/>
      <c r="K134" s="26"/>
      <c r="L134" s="26"/>
      <c r="M134" s="26"/>
      <c r="N134" s="26"/>
      <c r="O134" s="26"/>
    </row>
    <row r="135" spans="1:15">
      <c r="A135" s="24"/>
      <c r="B135" s="24"/>
      <c r="C135" s="24"/>
      <c r="D135" s="24"/>
      <c r="E135" s="24"/>
      <c r="F135" s="24"/>
      <c r="G135" s="24"/>
      <c r="H135" s="24"/>
      <c r="I135" s="24"/>
      <c r="J135" s="24"/>
      <c r="K135" s="26"/>
      <c r="L135" s="26"/>
      <c r="M135" s="26"/>
      <c r="N135" s="26"/>
      <c r="O135" s="26"/>
    </row>
    <row r="136" spans="1:15">
      <c r="A136" s="24"/>
      <c r="B136" s="24"/>
      <c r="C136" s="24"/>
      <c r="D136" s="24"/>
      <c r="E136" s="24"/>
      <c r="F136" s="24"/>
      <c r="G136" s="24"/>
      <c r="H136" s="24"/>
      <c r="I136" s="24"/>
      <c r="J136" s="24"/>
      <c r="K136" s="26"/>
      <c r="L136" s="26"/>
      <c r="M136" s="26"/>
      <c r="N136" s="26"/>
      <c r="O136" s="26"/>
    </row>
    <row r="137" spans="1:15">
      <c r="A137" s="24"/>
      <c r="B137" s="24"/>
      <c r="C137" s="24"/>
      <c r="D137" s="24"/>
      <c r="E137" s="24"/>
      <c r="F137" s="24"/>
      <c r="G137" s="24"/>
      <c r="H137" s="24"/>
      <c r="I137" s="24"/>
      <c r="J137" s="24"/>
      <c r="K137" s="26"/>
      <c r="L137" s="26"/>
      <c r="M137" s="26"/>
      <c r="N137" s="26"/>
      <c r="O137" s="26"/>
    </row>
    <row r="138" spans="1:15">
      <c r="A138" s="24"/>
      <c r="B138" s="24"/>
      <c r="C138" s="24"/>
      <c r="D138" s="24"/>
      <c r="E138" s="24"/>
      <c r="F138" s="24"/>
      <c r="G138" s="24"/>
      <c r="H138" s="24"/>
      <c r="I138" s="24"/>
      <c r="J138" s="24"/>
      <c r="K138" s="26"/>
      <c r="L138" s="26"/>
      <c r="M138" s="26"/>
      <c r="N138" s="26"/>
      <c r="O138" s="26"/>
    </row>
    <row r="139" spans="1:15">
      <c r="A139" s="24"/>
      <c r="B139" s="24"/>
      <c r="C139" s="24"/>
      <c r="D139" s="24"/>
      <c r="E139" s="24"/>
      <c r="F139" s="24"/>
      <c r="G139" s="24"/>
      <c r="H139" s="24"/>
      <c r="I139" s="24"/>
      <c r="J139" s="24"/>
      <c r="K139" s="26"/>
      <c r="L139" s="26"/>
      <c r="M139" s="26"/>
      <c r="N139" s="26"/>
      <c r="O139" s="26"/>
    </row>
    <row r="140" spans="1:15">
      <c r="A140" s="24"/>
      <c r="B140" s="24"/>
      <c r="C140" s="24"/>
      <c r="D140" s="24"/>
      <c r="E140" s="24"/>
      <c r="F140" s="24"/>
      <c r="G140" s="24"/>
      <c r="H140" s="24"/>
      <c r="I140" s="24"/>
      <c r="J140" s="24"/>
      <c r="K140" s="26"/>
      <c r="L140" s="26"/>
      <c r="M140" s="26"/>
      <c r="N140" s="26"/>
      <c r="O140" s="26"/>
    </row>
    <row r="141" spans="1:15">
      <c r="A141" s="24"/>
      <c r="B141" s="24"/>
      <c r="C141" s="24"/>
      <c r="D141" s="24"/>
      <c r="E141" s="24"/>
      <c r="F141" s="24"/>
      <c r="G141" s="24"/>
      <c r="H141" s="24"/>
      <c r="I141" s="24"/>
      <c r="J141" s="24"/>
      <c r="K141" s="26"/>
      <c r="L141" s="26"/>
      <c r="M141" s="26"/>
      <c r="N141" s="26"/>
      <c r="O141" s="26"/>
    </row>
    <row r="142" spans="1:15">
      <c r="A142" s="24"/>
      <c r="B142" s="24"/>
      <c r="C142" s="24"/>
      <c r="D142" s="24"/>
      <c r="E142" s="24"/>
      <c r="F142" s="24"/>
      <c r="G142" s="24"/>
      <c r="H142" s="24"/>
      <c r="I142" s="24"/>
      <c r="J142" s="24"/>
      <c r="K142" s="26"/>
      <c r="L142" s="26"/>
      <c r="M142" s="26"/>
      <c r="N142" s="26"/>
      <c r="O142" s="26"/>
    </row>
    <row r="143" spans="1:15">
      <c r="A143" s="24"/>
      <c r="B143" s="24"/>
      <c r="C143" s="24"/>
      <c r="D143" s="24"/>
      <c r="E143" s="24"/>
      <c r="F143" s="24"/>
      <c r="G143" s="24"/>
      <c r="H143" s="24"/>
      <c r="I143" s="24"/>
      <c r="J143" s="24"/>
      <c r="K143" s="26"/>
      <c r="L143" s="26"/>
      <c r="M143" s="26"/>
      <c r="N143" s="26"/>
      <c r="O143" s="26"/>
    </row>
    <row r="144" spans="1:15">
      <c r="A144" s="24"/>
      <c r="B144" s="24"/>
      <c r="C144" s="24"/>
      <c r="D144" s="24"/>
      <c r="E144" s="24"/>
      <c r="F144" s="24"/>
      <c r="G144" s="24"/>
      <c r="H144" s="24"/>
      <c r="I144" s="24"/>
      <c r="J144" s="24"/>
      <c r="K144" s="26"/>
      <c r="L144" s="26"/>
      <c r="M144" s="26"/>
      <c r="N144" s="26"/>
      <c r="O144" s="26"/>
    </row>
    <row r="145" spans="1:15">
      <c r="A145" s="24"/>
      <c r="B145" s="24"/>
      <c r="C145" s="24"/>
      <c r="D145" s="24"/>
      <c r="E145" s="24"/>
      <c r="F145" s="24"/>
      <c r="G145" s="24"/>
      <c r="H145" s="24"/>
      <c r="I145" s="24"/>
      <c r="J145" s="24"/>
      <c r="K145" s="26"/>
      <c r="L145" s="26"/>
      <c r="M145" s="26"/>
      <c r="N145" s="26"/>
      <c r="O145" s="26"/>
    </row>
    <row r="146" spans="1:15">
      <c r="A146" s="24"/>
      <c r="B146" s="24"/>
      <c r="C146" s="24"/>
      <c r="D146" s="24"/>
      <c r="E146" s="24"/>
      <c r="F146" s="24"/>
      <c r="G146" s="24"/>
      <c r="H146" s="24"/>
      <c r="I146" s="24"/>
      <c r="J146" s="24"/>
      <c r="K146" s="26"/>
      <c r="L146" s="26"/>
      <c r="M146" s="26"/>
      <c r="N146" s="26"/>
      <c r="O146" s="26"/>
    </row>
    <row r="147" spans="1:15">
      <c r="A147" s="24"/>
      <c r="B147" s="24"/>
      <c r="C147" s="24"/>
      <c r="D147" s="24"/>
      <c r="E147" s="24"/>
      <c r="F147" s="24"/>
      <c r="G147" s="24"/>
      <c r="H147" s="24"/>
      <c r="I147" s="24"/>
      <c r="J147" s="24"/>
      <c r="K147" s="26"/>
      <c r="L147" s="26"/>
      <c r="M147" s="26"/>
      <c r="N147" s="26"/>
      <c r="O147" s="26"/>
    </row>
    <row r="148" spans="1:15">
      <c r="A148" s="24"/>
      <c r="B148" s="38" t="s">
        <v>81</v>
      </c>
      <c r="C148" s="24"/>
      <c r="D148" s="24"/>
      <c r="E148" s="24"/>
      <c r="F148" s="24"/>
      <c r="G148" s="24"/>
      <c r="H148" s="24"/>
      <c r="I148" s="24"/>
      <c r="J148" s="24"/>
      <c r="K148" s="26"/>
      <c r="L148" s="26"/>
      <c r="M148" s="26"/>
      <c r="N148" s="26"/>
      <c r="O148" s="26"/>
    </row>
    <row r="149" spans="1:15">
      <c r="A149" s="24"/>
      <c r="B149" s="24"/>
      <c r="C149" s="24"/>
      <c r="D149" s="24"/>
      <c r="E149" s="24"/>
      <c r="F149" s="24"/>
      <c r="G149" s="24"/>
      <c r="H149" s="24"/>
      <c r="I149" s="24"/>
      <c r="J149" s="24"/>
      <c r="K149" s="26"/>
      <c r="L149" s="26"/>
      <c r="M149" s="26"/>
      <c r="N149" s="26"/>
      <c r="O149" s="26"/>
    </row>
    <row r="150" spans="1:15">
      <c r="A150" s="24"/>
      <c r="B150" s="24"/>
      <c r="C150" s="24"/>
      <c r="D150" s="24"/>
      <c r="E150" s="24"/>
      <c r="F150" s="24"/>
      <c r="G150" s="24"/>
      <c r="H150" s="24"/>
      <c r="I150" s="24"/>
      <c r="J150" s="24"/>
      <c r="K150" s="26"/>
      <c r="L150" s="26"/>
      <c r="M150" s="26"/>
      <c r="N150" s="26"/>
      <c r="O150" s="26"/>
    </row>
    <row r="151" spans="1:15">
      <c r="A151" s="24"/>
      <c r="B151" s="24"/>
      <c r="C151" s="24"/>
      <c r="D151" s="24"/>
      <c r="E151" s="24"/>
      <c r="F151" s="24"/>
      <c r="G151" s="24"/>
      <c r="H151" s="24"/>
      <c r="I151" s="24"/>
      <c r="J151" s="24"/>
      <c r="K151" s="26"/>
      <c r="L151" s="26"/>
      <c r="M151" s="26"/>
      <c r="N151" s="26"/>
      <c r="O151" s="26"/>
    </row>
    <row r="152" spans="1:15">
      <c r="A152" s="24"/>
      <c r="B152" s="24"/>
      <c r="C152" s="24"/>
      <c r="D152" s="24"/>
      <c r="E152" s="24"/>
      <c r="F152" s="24"/>
      <c r="G152" s="24"/>
      <c r="H152" s="24"/>
      <c r="I152" s="24"/>
      <c r="J152" s="24"/>
      <c r="K152" s="26"/>
      <c r="L152" s="26"/>
      <c r="M152" s="26"/>
      <c r="N152" s="26"/>
      <c r="O152" s="26"/>
    </row>
    <row r="153" spans="1:15">
      <c r="A153" s="24"/>
      <c r="B153" s="24"/>
      <c r="C153" s="24"/>
      <c r="D153" s="24"/>
      <c r="E153" s="24"/>
      <c r="F153" s="24"/>
      <c r="G153" s="24"/>
      <c r="H153" s="24"/>
      <c r="I153" s="24"/>
      <c r="J153" s="24"/>
      <c r="K153" s="26"/>
      <c r="L153" s="26"/>
      <c r="M153" s="26"/>
      <c r="N153" s="26"/>
      <c r="O153" s="26"/>
    </row>
    <row r="154" spans="1:15">
      <c r="A154" s="24"/>
      <c r="B154" s="24"/>
      <c r="C154" s="24"/>
      <c r="D154" s="24"/>
      <c r="E154" s="24"/>
      <c r="F154" s="24"/>
      <c r="G154" s="24"/>
      <c r="H154" s="24"/>
      <c r="I154" s="24"/>
      <c r="J154" s="24"/>
      <c r="K154" s="26"/>
      <c r="L154" s="26"/>
      <c r="M154" s="26"/>
      <c r="N154" s="26"/>
      <c r="O154" s="26"/>
    </row>
    <row r="155" spans="1:15">
      <c r="A155" s="24"/>
      <c r="B155" s="24"/>
      <c r="C155" s="24"/>
      <c r="D155" s="24"/>
      <c r="E155" s="24"/>
      <c r="F155" s="24"/>
      <c r="G155" s="24"/>
      <c r="H155" s="24"/>
      <c r="I155" s="24"/>
      <c r="J155" s="24"/>
      <c r="K155" s="26"/>
      <c r="L155" s="26"/>
      <c r="M155" s="26"/>
      <c r="N155" s="26"/>
      <c r="O155" s="26"/>
    </row>
    <row r="156" spans="1:15">
      <c r="A156" s="24"/>
      <c r="B156" s="24"/>
      <c r="C156" s="24"/>
      <c r="D156" s="24"/>
      <c r="E156" s="24"/>
      <c r="F156" s="24"/>
      <c r="G156" s="24"/>
      <c r="H156" s="24"/>
      <c r="I156" s="24"/>
      <c r="J156" s="24"/>
      <c r="K156" s="26"/>
      <c r="L156" s="26"/>
      <c r="M156" s="26"/>
      <c r="N156" s="26"/>
      <c r="O156" s="26"/>
    </row>
    <row r="157" spans="1:15">
      <c r="A157" s="24"/>
      <c r="B157" s="24"/>
      <c r="C157" s="24"/>
      <c r="D157" s="24"/>
      <c r="E157" s="24"/>
      <c r="F157" s="24"/>
      <c r="G157" s="24"/>
      <c r="H157" s="24"/>
      <c r="I157" s="24"/>
      <c r="J157" s="24"/>
      <c r="K157" s="26"/>
      <c r="L157" s="26"/>
      <c r="M157" s="26"/>
      <c r="N157" s="26"/>
      <c r="O157" s="26"/>
    </row>
    <row r="158" spans="1:15">
      <c r="A158" s="24"/>
      <c r="B158" s="24"/>
      <c r="C158" s="24"/>
      <c r="D158" s="24"/>
      <c r="E158" s="24"/>
      <c r="F158" s="24"/>
      <c r="G158" s="24"/>
      <c r="H158" s="24"/>
      <c r="I158" s="24"/>
      <c r="J158" s="24"/>
      <c r="K158" s="26"/>
      <c r="L158" s="26"/>
      <c r="M158" s="26"/>
      <c r="N158" s="26"/>
      <c r="O158" s="26"/>
    </row>
    <row r="159" spans="1:15">
      <c r="A159" s="24"/>
      <c r="B159" s="24"/>
      <c r="C159" s="24"/>
      <c r="D159" s="24"/>
      <c r="E159" s="24"/>
      <c r="F159" s="24"/>
      <c r="G159" s="24"/>
      <c r="H159" s="24"/>
      <c r="I159" s="24"/>
      <c r="J159" s="24"/>
      <c r="K159" s="26"/>
      <c r="L159" s="26"/>
      <c r="M159" s="26"/>
      <c r="N159" s="26"/>
      <c r="O159" s="26"/>
    </row>
    <row r="160" spans="1:15">
      <c r="A160" s="24"/>
      <c r="B160" s="24"/>
      <c r="C160" s="24"/>
      <c r="D160" s="24"/>
      <c r="E160" s="24"/>
      <c r="F160" s="24"/>
      <c r="G160" s="24"/>
      <c r="H160" s="24"/>
      <c r="I160" s="24"/>
      <c r="J160" s="24"/>
      <c r="K160" s="26"/>
      <c r="L160" s="26"/>
      <c r="M160" s="26"/>
      <c r="N160" s="26"/>
      <c r="O160" s="26"/>
    </row>
    <row r="161" spans="1:15">
      <c r="A161" s="24"/>
      <c r="B161" s="24"/>
      <c r="C161" s="24"/>
      <c r="D161" s="24"/>
      <c r="E161" s="24"/>
      <c r="F161" s="24"/>
      <c r="G161" s="24"/>
      <c r="H161" s="24"/>
      <c r="I161" s="24"/>
      <c r="J161" s="24"/>
      <c r="K161" s="26"/>
      <c r="L161" s="26"/>
      <c r="M161" s="26"/>
      <c r="N161" s="26"/>
      <c r="O161" s="26"/>
    </row>
    <row r="162" spans="1:15">
      <c r="A162" s="24"/>
      <c r="B162" s="24"/>
      <c r="C162" s="24"/>
      <c r="D162" s="24"/>
      <c r="E162" s="24"/>
      <c r="F162" s="24"/>
      <c r="G162" s="24"/>
      <c r="H162" s="24"/>
      <c r="I162" s="24"/>
      <c r="J162" s="24"/>
      <c r="K162" s="26"/>
      <c r="L162" s="26"/>
      <c r="M162" s="26"/>
      <c r="N162" s="26"/>
      <c r="O162" s="26"/>
    </row>
    <row r="163" spans="1:15">
      <c r="A163" s="24"/>
      <c r="B163" s="24"/>
      <c r="C163" s="24"/>
      <c r="D163" s="24"/>
      <c r="E163" s="24"/>
      <c r="F163" s="24"/>
      <c r="G163" s="24"/>
      <c r="H163" s="24"/>
      <c r="I163" s="24"/>
      <c r="J163" s="24"/>
      <c r="K163" s="26"/>
      <c r="L163" s="26"/>
      <c r="M163" s="26"/>
      <c r="N163" s="26"/>
      <c r="O163" s="26"/>
    </row>
    <row r="164" spans="1:15">
      <c r="A164" s="24"/>
      <c r="B164" s="24"/>
      <c r="C164" s="24"/>
      <c r="D164" s="24"/>
      <c r="E164" s="24"/>
      <c r="F164" s="24"/>
      <c r="G164" s="24"/>
      <c r="H164" s="24"/>
      <c r="I164" s="24"/>
      <c r="J164" s="24"/>
      <c r="K164" s="26"/>
      <c r="L164" s="26"/>
      <c r="M164" s="26"/>
      <c r="N164" s="26"/>
      <c r="O164" s="26"/>
    </row>
    <row r="165" spans="1:15">
      <c r="A165" s="24"/>
      <c r="B165" s="24"/>
      <c r="C165" s="24"/>
      <c r="D165" s="24"/>
      <c r="E165" s="24"/>
      <c r="F165" s="24"/>
      <c r="G165" s="24"/>
      <c r="H165" s="24"/>
      <c r="I165" s="24"/>
      <c r="J165" s="24"/>
      <c r="K165" s="26"/>
      <c r="L165" s="26"/>
      <c r="M165" s="26"/>
      <c r="N165" s="26"/>
      <c r="O165" s="26"/>
    </row>
    <row r="166" spans="1:15">
      <c r="A166" s="24"/>
      <c r="B166" s="24"/>
      <c r="C166" s="24"/>
      <c r="D166" s="24"/>
      <c r="E166" s="24"/>
      <c r="F166" s="24"/>
      <c r="G166" s="24"/>
      <c r="H166" s="24"/>
      <c r="I166" s="24"/>
      <c r="J166" s="24"/>
      <c r="K166" s="26"/>
      <c r="L166" s="26"/>
      <c r="M166" s="26"/>
      <c r="N166" s="26"/>
      <c r="O166" s="26"/>
    </row>
    <row r="167" spans="1:15">
      <c r="A167" s="24"/>
      <c r="B167" s="24"/>
      <c r="C167" s="24"/>
      <c r="D167" s="24"/>
      <c r="E167" s="24"/>
      <c r="F167" s="24"/>
      <c r="G167" s="24"/>
      <c r="H167" s="24"/>
      <c r="I167" s="24"/>
      <c r="J167" s="24"/>
      <c r="K167" s="26"/>
      <c r="L167" s="26"/>
      <c r="M167" s="26"/>
      <c r="N167" s="26"/>
      <c r="O167" s="26"/>
    </row>
    <row r="168" spans="1:15">
      <c r="A168" s="24"/>
      <c r="B168" s="24"/>
      <c r="C168" s="24"/>
      <c r="D168" s="24"/>
      <c r="E168" s="24"/>
      <c r="F168" s="24"/>
      <c r="G168" s="24"/>
      <c r="H168" s="24"/>
      <c r="I168" s="24"/>
      <c r="J168" s="24"/>
      <c r="K168" s="26"/>
      <c r="L168" s="26"/>
      <c r="M168" s="26"/>
      <c r="N168" s="26"/>
      <c r="O168" s="26"/>
    </row>
    <row r="169" spans="1:15">
      <c r="A169" s="24"/>
      <c r="B169" s="24"/>
      <c r="C169" s="24"/>
      <c r="D169" s="24"/>
      <c r="E169" s="24"/>
      <c r="F169" s="24"/>
      <c r="G169" s="24"/>
      <c r="H169" s="24"/>
      <c r="I169" s="24"/>
      <c r="J169" s="24"/>
      <c r="K169" s="26"/>
      <c r="L169" s="26"/>
      <c r="M169" s="26"/>
      <c r="N169" s="26"/>
      <c r="O169" s="26"/>
    </row>
    <row r="170" spans="1:15">
      <c r="A170" s="24"/>
      <c r="B170" s="24"/>
      <c r="C170" s="24"/>
      <c r="D170" s="24"/>
      <c r="E170" s="24"/>
      <c r="F170" s="24"/>
      <c r="G170" s="24"/>
      <c r="H170" s="24"/>
      <c r="I170" s="24"/>
      <c r="J170" s="24"/>
      <c r="K170" s="26"/>
      <c r="L170" s="26"/>
      <c r="M170" s="26"/>
      <c r="N170" s="26"/>
      <c r="O170" s="26"/>
    </row>
    <row r="171" spans="1:15">
      <c r="A171" s="24"/>
      <c r="B171" s="24"/>
      <c r="C171" s="24"/>
      <c r="D171" s="24"/>
      <c r="E171" s="24"/>
      <c r="F171" s="24"/>
      <c r="G171" s="24"/>
      <c r="H171" s="24"/>
      <c r="I171" s="24"/>
      <c r="J171" s="24"/>
      <c r="K171" s="26"/>
      <c r="L171" s="26"/>
      <c r="M171" s="26"/>
      <c r="N171" s="26"/>
      <c r="O171" s="26"/>
    </row>
    <row r="172" spans="1:15">
      <c r="A172" s="24"/>
      <c r="B172" s="24"/>
      <c r="C172" s="24"/>
      <c r="D172" s="24"/>
      <c r="E172" s="24"/>
      <c r="F172" s="24"/>
      <c r="G172" s="24"/>
      <c r="H172" s="24"/>
      <c r="I172" s="24"/>
      <c r="J172" s="24"/>
      <c r="K172" s="26"/>
      <c r="L172" s="26"/>
      <c r="M172" s="26"/>
      <c r="N172" s="26"/>
      <c r="O172" s="26"/>
    </row>
    <row r="173" spans="1:15">
      <c r="A173" s="24"/>
      <c r="B173" s="24"/>
      <c r="C173" s="24"/>
      <c r="D173" s="24"/>
      <c r="E173" s="24"/>
      <c r="F173" s="24"/>
      <c r="G173" s="24"/>
      <c r="H173" s="24"/>
      <c r="I173" s="24"/>
      <c r="J173" s="24"/>
      <c r="K173" s="26"/>
      <c r="L173" s="26"/>
      <c r="M173" s="26"/>
      <c r="N173" s="26"/>
      <c r="O173" s="26"/>
    </row>
    <row r="174" spans="1:15">
      <c r="A174" s="24"/>
      <c r="B174" s="24"/>
      <c r="C174" s="24"/>
      <c r="D174" s="24"/>
      <c r="E174" s="24"/>
      <c r="F174" s="24"/>
      <c r="G174" s="24"/>
      <c r="H174" s="24"/>
      <c r="I174" s="24"/>
      <c r="J174" s="24"/>
      <c r="K174" s="26"/>
      <c r="L174" s="26"/>
      <c r="M174" s="26"/>
      <c r="N174" s="26"/>
      <c r="O174" s="26"/>
    </row>
    <row r="175" spans="1:15">
      <c r="A175" s="24"/>
      <c r="B175" s="24"/>
      <c r="C175" s="24"/>
      <c r="D175" s="24"/>
      <c r="E175" s="24"/>
      <c r="F175" s="24"/>
      <c r="G175" s="24"/>
      <c r="H175" s="24"/>
      <c r="I175" s="24"/>
      <c r="J175" s="24"/>
      <c r="K175" s="26"/>
      <c r="L175" s="26"/>
      <c r="M175" s="26"/>
      <c r="N175" s="26"/>
      <c r="O175" s="26"/>
    </row>
    <row r="176" spans="1:15">
      <c r="A176" s="24"/>
      <c r="B176" s="24"/>
      <c r="C176" s="24"/>
      <c r="D176" s="24"/>
      <c r="E176" s="24"/>
      <c r="F176" s="24"/>
      <c r="G176" s="24"/>
      <c r="H176" s="24"/>
      <c r="I176" s="24"/>
      <c r="J176" s="24"/>
      <c r="K176" s="26"/>
      <c r="L176" s="26"/>
      <c r="M176" s="26"/>
      <c r="N176" s="26"/>
      <c r="O176" s="26"/>
    </row>
    <row r="177" spans="1:20">
      <c r="A177" s="24"/>
      <c r="B177" s="24"/>
      <c r="C177" s="24"/>
      <c r="D177" s="24"/>
      <c r="E177" s="24"/>
      <c r="F177" s="24"/>
      <c r="G177" s="24"/>
      <c r="H177" s="24"/>
      <c r="I177" s="24"/>
      <c r="J177" s="24"/>
      <c r="K177" s="26"/>
      <c r="L177" s="26"/>
      <c r="M177" s="26"/>
      <c r="N177" s="26"/>
      <c r="O177" s="26"/>
    </row>
    <row r="178" spans="1:20">
      <c r="A178" s="24"/>
      <c r="B178" s="24"/>
      <c r="C178" s="24"/>
      <c r="D178" s="24"/>
      <c r="E178" s="24"/>
      <c r="F178" s="24"/>
      <c r="G178" s="24"/>
      <c r="H178" s="24"/>
      <c r="I178" s="24"/>
      <c r="J178" s="24"/>
      <c r="K178" s="26"/>
      <c r="L178" s="26"/>
      <c r="M178" s="26"/>
      <c r="N178" s="26"/>
      <c r="O178" s="26"/>
    </row>
    <row r="179" spans="1:20">
      <c r="A179" s="24"/>
      <c r="B179" s="24"/>
      <c r="C179" s="24"/>
      <c r="D179" s="24"/>
      <c r="E179" s="24"/>
      <c r="F179" s="24"/>
      <c r="G179" s="24"/>
      <c r="H179" s="24"/>
      <c r="I179" s="24"/>
      <c r="J179" s="24"/>
      <c r="K179" s="26"/>
      <c r="L179" s="26"/>
      <c r="M179" s="26"/>
      <c r="N179" s="26"/>
      <c r="O179" s="26"/>
    </row>
    <row r="180" spans="1:20">
      <c r="A180" s="24"/>
      <c r="B180" s="24"/>
      <c r="C180" s="24"/>
      <c r="D180" s="24"/>
      <c r="E180" s="24"/>
      <c r="F180" s="24"/>
      <c r="G180" s="24"/>
      <c r="H180" s="24"/>
      <c r="I180" s="24"/>
      <c r="J180" s="24"/>
      <c r="K180" s="26"/>
      <c r="L180" s="26"/>
      <c r="M180" s="26"/>
      <c r="N180" s="26"/>
      <c r="O180" s="26"/>
    </row>
    <row r="181" spans="1:20" ht="24.75" customHeight="1" thickBot="1">
      <c r="A181" s="24"/>
      <c r="B181" s="53" t="s">
        <v>109</v>
      </c>
      <c r="C181" s="24"/>
      <c r="D181" s="24"/>
      <c r="E181" s="24"/>
      <c r="F181" s="24"/>
      <c r="G181" s="24"/>
      <c r="H181" s="24"/>
      <c r="I181" s="24"/>
      <c r="J181" s="24"/>
      <c r="K181" s="26"/>
      <c r="L181" s="26"/>
      <c r="M181" s="26"/>
      <c r="N181" s="26"/>
      <c r="O181" s="26"/>
    </row>
    <row r="182" spans="1:20" ht="13.8" thickBot="1">
      <c r="A182" s="40"/>
      <c r="B182" s="41"/>
      <c r="C182" s="41"/>
      <c r="D182" s="41"/>
      <c r="E182" s="41"/>
      <c r="F182" s="41"/>
      <c r="G182" s="41"/>
      <c r="H182" s="41"/>
      <c r="I182" s="41"/>
      <c r="J182" s="49"/>
      <c r="K182" s="47"/>
      <c r="L182" s="47"/>
      <c r="M182" s="47"/>
      <c r="N182" s="47"/>
      <c r="O182" s="47"/>
      <c r="P182" s="44"/>
      <c r="Q182" s="44"/>
      <c r="R182" s="44"/>
      <c r="S182" s="44"/>
      <c r="T182" s="45"/>
    </row>
    <row r="183" spans="1:20">
      <c r="A183" s="42" t="s">
        <v>45</v>
      </c>
      <c r="B183" s="38" t="s">
        <v>70</v>
      </c>
      <c r="C183" s="24"/>
      <c r="D183" s="24"/>
      <c r="E183" s="24"/>
      <c r="F183" s="24"/>
      <c r="G183" s="24"/>
      <c r="H183" s="24"/>
      <c r="I183" s="24"/>
      <c r="J183" s="24"/>
      <c r="K183" s="26"/>
      <c r="L183" s="26"/>
      <c r="M183" s="26"/>
      <c r="N183" s="26"/>
      <c r="O183" s="26"/>
    </row>
    <row r="184" spans="1:20">
      <c r="A184" s="24"/>
      <c r="B184" s="39" t="s">
        <v>84</v>
      </c>
      <c r="C184" s="24"/>
      <c r="D184" s="24"/>
      <c r="E184" s="24"/>
      <c r="F184" s="24"/>
      <c r="G184" s="24"/>
      <c r="H184" s="24"/>
      <c r="I184" s="24"/>
      <c r="J184" s="24"/>
      <c r="K184" s="26"/>
      <c r="L184" s="26"/>
      <c r="M184" s="26"/>
      <c r="N184" s="26"/>
      <c r="O184" s="26"/>
    </row>
    <row r="185" spans="1:20">
      <c r="A185" s="24"/>
      <c r="B185" s="24"/>
      <c r="C185" s="24"/>
      <c r="D185" s="24"/>
      <c r="E185" s="24"/>
      <c r="F185" s="24"/>
      <c r="G185" s="24"/>
      <c r="H185" s="24"/>
      <c r="I185" s="24"/>
      <c r="J185" s="24"/>
      <c r="K185" s="26"/>
      <c r="L185" s="26"/>
      <c r="M185" s="26"/>
      <c r="N185" s="26"/>
      <c r="O185" s="26"/>
    </row>
    <row r="186" spans="1:20">
      <c r="A186" s="24"/>
      <c r="B186" s="24"/>
      <c r="C186" s="24"/>
      <c r="D186" s="24"/>
      <c r="E186" s="24"/>
      <c r="F186" s="24"/>
      <c r="G186" s="24"/>
      <c r="H186" s="24"/>
      <c r="I186" s="24"/>
      <c r="J186" s="24"/>
      <c r="K186" s="26"/>
      <c r="L186" s="26"/>
      <c r="M186" s="26"/>
      <c r="N186" s="26"/>
      <c r="O186" s="26"/>
    </row>
    <row r="187" spans="1:20">
      <c r="A187" s="24"/>
      <c r="B187" s="24"/>
      <c r="C187" s="24"/>
      <c r="D187" s="24"/>
      <c r="E187" s="24"/>
      <c r="F187" s="24"/>
      <c r="G187" s="24"/>
      <c r="H187" s="24"/>
      <c r="I187" s="24"/>
      <c r="J187" s="24"/>
      <c r="K187" s="26"/>
      <c r="L187" s="26"/>
      <c r="M187" s="26"/>
      <c r="N187" s="26"/>
      <c r="O187" s="26"/>
    </row>
    <row r="188" spans="1:20">
      <c r="A188" s="24"/>
      <c r="B188" s="24"/>
      <c r="C188" s="24"/>
      <c r="D188" s="24"/>
      <c r="E188" s="24"/>
      <c r="F188" s="24"/>
      <c r="G188" s="24"/>
      <c r="H188" s="24"/>
      <c r="I188" s="24"/>
      <c r="J188" s="24"/>
      <c r="K188" s="26"/>
      <c r="L188" s="26"/>
      <c r="M188" s="26"/>
      <c r="N188" s="26"/>
      <c r="O188" s="26"/>
    </row>
    <row r="189" spans="1:20">
      <c r="A189" s="24"/>
      <c r="B189" s="24"/>
      <c r="C189" s="24"/>
      <c r="D189" s="24"/>
      <c r="E189" s="24"/>
      <c r="F189" s="24"/>
      <c r="G189" s="24"/>
      <c r="H189" s="24"/>
      <c r="I189" s="24"/>
      <c r="J189" s="24"/>
      <c r="K189" s="26"/>
      <c r="L189" s="26"/>
      <c r="M189" s="26"/>
      <c r="N189" s="26"/>
      <c r="O189" s="26"/>
    </row>
    <row r="190" spans="1:20">
      <c r="A190" s="24"/>
      <c r="B190" s="24"/>
      <c r="C190" s="24"/>
      <c r="D190" s="24"/>
      <c r="E190" s="24"/>
      <c r="F190" s="24"/>
      <c r="G190" s="24"/>
      <c r="H190" s="24"/>
      <c r="I190" s="24"/>
      <c r="J190" s="24"/>
      <c r="K190" s="26"/>
      <c r="L190" s="26"/>
      <c r="M190" s="26"/>
      <c r="N190" s="26"/>
      <c r="O190" s="26"/>
    </row>
    <row r="191" spans="1:20">
      <c r="A191" s="24"/>
      <c r="B191" s="24"/>
      <c r="C191" s="24"/>
      <c r="D191" s="24"/>
      <c r="E191" s="24"/>
      <c r="F191" s="24"/>
      <c r="G191" s="24"/>
      <c r="H191" s="24"/>
      <c r="I191" s="24"/>
      <c r="J191" s="24"/>
      <c r="K191" s="26"/>
      <c r="L191" s="26"/>
      <c r="M191" s="26"/>
      <c r="N191" s="26"/>
      <c r="O191" s="26"/>
    </row>
    <row r="192" spans="1:20">
      <c r="A192" s="24"/>
      <c r="B192" s="24"/>
      <c r="C192" s="24"/>
      <c r="D192" s="24"/>
      <c r="E192" s="24"/>
      <c r="F192" s="24"/>
      <c r="G192" s="24"/>
      <c r="H192" s="24"/>
      <c r="I192" s="24"/>
      <c r="J192" s="24"/>
      <c r="K192" s="26"/>
      <c r="L192" s="26"/>
      <c r="M192" s="26"/>
      <c r="N192" s="26"/>
      <c r="O192" s="26"/>
    </row>
    <row r="193" spans="1:15">
      <c r="A193" s="24"/>
      <c r="B193" s="24"/>
      <c r="C193" s="24"/>
      <c r="D193" s="24"/>
      <c r="E193" s="24"/>
      <c r="F193" s="24"/>
      <c r="G193" s="24"/>
      <c r="H193" s="24"/>
      <c r="I193" s="24"/>
      <c r="J193" s="24"/>
      <c r="K193" s="26"/>
      <c r="L193" s="26"/>
      <c r="M193" s="26"/>
      <c r="N193" s="26"/>
      <c r="O193" s="26"/>
    </row>
    <row r="194" spans="1:15">
      <c r="A194" s="24"/>
      <c r="B194" s="24"/>
      <c r="C194" s="24"/>
      <c r="D194" s="24"/>
      <c r="E194" s="24"/>
      <c r="F194" s="24"/>
      <c r="G194" s="24"/>
      <c r="H194" s="24"/>
      <c r="I194" s="24"/>
      <c r="J194" s="24"/>
      <c r="K194" s="26"/>
      <c r="L194" s="26"/>
      <c r="M194" s="26"/>
      <c r="N194" s="26"/>
      <c r="O194" s="26"/>
    </row>
    <row r="195" spans="1:15">
      <c r="A195" s="24"/>
      <c r="B195" s="24"/>
      <c r="C195" s="24"/>
      <c r="D195" s="24"/>
      <c r="E195" s="24"/>
      <c r="F195" s="24"/>
      <c r="G195" s="24"/>
      <c r="H195" s="24"/>
      <c r="I195" s="24"/>
      <c r="J195" s="24"/>
      <c r="K195" s="26"/>
      <c r="L195" s="26"/>
      <c r="M195" s="26"/>
      <c r="N195" s="26"/>
      <c r="O195" s="26"/>
    </row>
    <row r="196" spans="1:15">
      <c r="A196" s="24"/>
      <c r="B196" s="24"/>
      <c r="C196" s="24"/>
      <c r="D196" s="24"/>
      <c r="E196" s="24"/>
      <c r="F196" s="24"/>
      <c r="G196" s="24"/>
      <c r="H196" s="24"/>
      <c r="I196" s="24"/>
      <c r="J196" s="24"/>
      <c r="K196" s="26"/>
      <c r="L196" s="26"/>
      <c r="M196" s="26"/>
      <c r="N196" s="26"/>
      <c r="O196" s="26"/>
    </row>
    <row r="197" spans="1:15">
      <c r="A197" s="24"/>
      <c r="B197" s="24"/>
      <c r="C197" s="24"/>
      <c r="D197" s="24"/>
      <c r="E197" s="24"/>
      <c r="F197" s="24"/>
      <c r="G197" s="24"/>
      <c r="H197" s="24"/>
      <c r="I197" s="24"/>
      <c r="J197" s="24"/>
      <c r="K197" s="26"/>
      <c r="L197" s="26"/>
      <c r="M197" s="26"/>
      <c r="N197" s="26"/>
      <c r="O197" s="26"/>
    </row>
    <row r="198" spans="1:15">
      <c r="A198" s="24"/>
      <c r="B198" s="24"/>
      <c r="C198" s="24"/>
      <c r="D198" s="24"/>
      <c r="E198" s="24"/>
      <c r="F198" s="24"/>
      <c r="G198" s="24"/>
      <c r="H198" s="24"/>
      <c r="I198" s="24"/>
      <c r="J198" s="24"/>
      <c r="K198" s="26"/>
      <c r="L198" s="26"/>
      <c r="M198" s="26"/>
      <c r="N198" s="26"/>
      <c r="O198" s="26"/>
    </row>
    <row r="199" spans="1:15">
      <c r="A199" s="24"/>
      <c r="B199" s="24"/>
      <c r="C199" s="24"/>
      <c r="D199" s="24"/>
      <c r="E199" s="24"/>
      <c r="F199" s="24"/>
      <c r="G199" s="24"/>
      <c r="H199" s="24"/>
      <c r="I199" s="24"/>
      <c r="J199" s="24"/>
      <c r="K199" s="26"/>
      <c r="L199" s="26"/>
      <c r="M199" s="26"/>
      <c r="N199" s="26"/>
      <c r="O199" s="26"/>
    </row>
    <row r="200" spans="1:15">
      <c r="A200" s="24"/>
      <c r="B200" s="24"/>
      <c r="C200" s="24"/>
      <c r="D200" s="24"/>
      <c r="E200" s="24"/>
      <c r="F200" s="24"/>
      <c r="G200" s="24"/>
      <c r="H200" s="24"/>
      <c r="I200" s="24"/>
      <c r="J200" s="24"/>
      <c r="K200" s="26"/>
      <c r="L200" s="26"/>
      <c r="M200" s="26"/>
      <c r="N200" s="26"/>
      <c r="O200" s="26"/>
    </row>
    <row r="201" spans="1:15">
      <c r="A201" s="24"/>
      <c r="B201" s="24"/>
      <c r="C201" s="24"/>
      <c r="D201" s="24"/>
      <c r="E201" s="24"/>
      <c r="F201" s="24"/>
      <c r="G201" s="24"/>
      <c r="H201" s="24"/>
      <c r="I201" s="24"/>
      <c r="J201" s="24"/>
      <c r="K201" s="26"/>
      <c r="L201" s="26"/>
      <c r="M201" s="26"/>
      <c r="N201" s="26"/>
      <c r="O201" s="26"/>
    </row>
    <row r="202" spans="1:15">
      <c r="A202" s="24"/>
      <c r="B202" s="24"/>
      <c r="C202" s="24"/>
      <c r="D202" s="24"/>
      <c r="E202" s="24"/>
      <c r="F202" s="24"/>
      <c r="G202" s="24"/>
      <c r="H202" s="24"/>
      <c r="I202" s="24"/>
      <c r="J202" s="24"/>
      <c r="K202" s="26"/>
      <c r="L202" s="26"/>
      <c r="M202" s="26"/>
      <c r="N202" s="26"/>
      <c r="O202" s="26"/>
    </row>
    <row r="203" spans="1:15">
      <c r="A203" s="24"/>
      <c r="B203" s="24"/>
      <c r="C203" s="24"/>
      <c r="D203" s="24"/>
      <c r="E203" s="24"/>
      <c r="F203" s="24"/>
      <c r="G203" s="24"/>
      <c r="H203" s="24"/>
      <c r="I203" s="24"/>
      <c r="J203" s="24"/>
      <c r="K203" s="26"/>
      <c r="L203" s="26"/>
      <c r="M203" s="26"/>
      <c r="N203" s="26"/>
      <c r="O203" s="26"/>
    </row>
    <row r="204" spans="1:15">
      <c r="A204" s="24"/>
      <c r="B204" s="24"/>
      <c r="C204" s="24"/>
      <c r="D204" s="24"/>
      <c r="E204" s="24"/>
      <c r="F204" s="24"/>
      <c r="G204" s="24"/>
      <c r="H204" s="24"/>
      <c r="I204" s="24"/>
      <c r="J204" s="24"/>
      <c r="K204" s="26"/>
      <c r="L204" s="26"/>
      <c r="M204" s="26"/>
      <c r="N204" s="26"/>
      <c r="O204" s="26"/>
    </row>
    <row r="205" spans="1:15">
      <c r="A205" s="24"/>
      <c r="B205" s="24"/>
      <c r="C205" s="24"/>
      <c r="D205" s="24"/>
      <c r="E205" s="24"/>
      <c r="F205" s="24"/>
      <c r="G205" s="24"/>
      <c r="H205" s="24"/>
      <c r="I205" s="24"/>
      <c r="J205" s="24"/>
      <c r="K205" s="26"/>
      <c r="L205" s="26"/>
      <c r="M205" s="26"/>
      <c r="N205" s="26"/>
      <c r="O205" s="26"/>
    </row>
    <row r="206" spans="1:15">
      <c r="A206" s="24"/>
      <c r="B206" s="24"/>
      <c r="C206" s="24"/>
      <c r="D206" s="24"/>
      <c r="E206" s="24"/>
      <c r="F206" s="24"/>
      <c r="G206" s="24"/>
      <c r="H206" s="24"/>
      <c r="I206" s="24"/>
      <c r="J206" s="24"/>
      <c r="K206" s="26"/>
      <c r="L206" s="26"/>
      <c r="M206" s="26"/>
      <c r="N206" s="26"/>
      <c r="O206" s="26"/>
    </row>
    <row r="207" spans="1:15">
      <c r="A207" s="24"/>
      <c r="B207" s="24"/>
      <c r="C207" s="24"/>
      <c r="D207" s="24"/>
      <c r="E207" s="24"/>
      <c r="F207" s="24"/>
      <c r="G207" s="24"/>
      <c r="H207" s="24"/>
      <c r="I207" s="24"/>
      <c r="J207" s="24"/>
      <c r="K207" s="26"/>
      <c r="L207" s="26"/>
      <c r="M207" s="26"/>
      <c r="N207" s="26"/>
      <c r="O207" s="26"/>
    </row>
    <row r="208" spans="1:15">
      <c r="A208" s="24"/>
      <c r="B208" s="24"/>
      <c r="C208" s="24"/>
      <c r="D208" s="24"/>
      <c r="E208" s="24"/>
      <c r="F208" s="24"/>
      <c r="G208" s="24"/>
      <c r="H208" s="24"/>
      <c r="I208" s="24"/>
      <c r="J208" s="24"/>
      <c r="K208" s="26"/>
      <c r="L208" s="26"/>
      <c r="M208" s="26"/>
      <c r="N208" s="26"/>
      <c r="O208" s="26"/>
    </row>
    <row r="209" spans="1:15">
      <c r="A209" s="24"/>
      <c r="B209" s="24"/>
      <c r="C209" s="24"/>
      <c r="D209" s="24"/>
      <c r="E209" s="24"/>
      <c r="F209" s="24"/>
      <c r="G209" s="24"/>
      <c r="H209" s="24"/>
      <c r="I209" s="24"/>
      <c r="J209" s="24"/>
      <c r="K209" s="26"/>
      <c r="L209" s="26"/>
      <c r="M209" s="26"/>
      <c r="N209" s="26"/>
      <c r="O209" s="26"/>
    </row>
    <row r="210" spans="1:15">
      <c r="A210" s="24"/>
      <c r="B210" s="24"/>
      <c r="C210" s="24"/>
      <c r="D210" s="24"/>
      <c r="E210" s="24"/>
      <c r="F210" s="24"/>
      <c r="G210" s="24"/>
      <c r="H210" s="24"/>
      <c r="I210" s="24"/>
      <c r="J210" s="24"/>
      <c r="K210" s="26"/>
      <c r="L210" s="26"/>
      <c r="M210" s="26"/>
      <c r="N210" s="26"/>
      <c r="O210" s="26"/>
    </row>
    <row r="211" spans="1:15">
      <c r="A211" s="24"/>
      <c r="B211" s="24"/>
      <c r="C211" s="24"/>
      <c r="D211" s="24"/>
      <c r="E211" s="24"/>
      <c r="F211" s="24"/>
      <c r="G211" s="24"/>
      <c r="H211" s="24"/>
      <c r="I211" s="24"/>
      <c r="J211" s="24"/>
      <c r="K211" s="26"/>
      <c r="L211" s="26"/>
      <c r="M211" s="26"/>
      <c r="N211" s="26"/>
      <c r="O211" s="26"/>
    </row>
    <row r="212" spans="1:15">
      <c r="A212" s="24"/>
      <c r="B212" s="24"/>
      <c r="C212" s="24"/>
      <c r="D212" s="24"/>
      <c r="E212" s="24"/>
      <c r="F212" s="24"/>
      <c r="G212" s="24"/>
      <c r="H212" s="24"/>
      <c r="I212" s="24"/>
      <c r="J212" s="24"/>
      <c r="K212" s="26"/>
      <c r="L212" s="26"/>
      <c r="M212" s="26"/>
      <c r="N212" s="26"/>
      <c r="O212" s="26"/>
    </row>
    <row r="213" spans="1:15">
      <c r="A213" s="24"/>
      <c r="B213" s="24"/>
      <c r="C213" s="24"/>
      <c r="D213" s="24"/>
      <c r="E213" s="24"/>
      <c r="F213" s="24"/>
      <c r="G213" s="24"/>
      <c r="H213" s="24"/>
      <c r="I213" s="24"/>
      <c r="J213" s="24"/>
      <c r="K213" s="26"/>
      <c r="L213" s="26"/>
      <c r="M213" s="26"/>
      <c r="N213" s="26"/>
      <c r="O213" s="26"/>
    </row>
    <row r="214" spans="1:15">
      <c r="A214" s="24"/>
      <c r="B214" s="24"/>
      <c r="C214" s="24"/>
      <c r="D214" s="24"/>
      <c r="E214" s="24"/>
      <c r="F214" s="24"/>
      <c r="G214" s="24"/>
      <c r="H214" s="24"/>
      <c r="I214" s="24"/>
      <c r="J214" s="24"/>
      <c r="K214" s="26"/>
      <c r="L214" s="26"/>
      <c r="M214" s="26"/>
      <c r="N214" s="26"/>
      <c r="O214" s="26"/>
    </row>
    <row r="215" spans="1:15">
      <c r="A215" s="24"/>
      <c r="B215" s="24"/>
      <c r="C215" s="24"/>
      <c r="D215" s="24"/>
      <c r="E215" s="24"/>
      <c r="F215" s="24"/>
      <c r="G215" s="24"/>
      <c r="H215" s="24"/>
      <c r="I215" s="24"/>
      <c r="J215" s="24"/>
      <c r="K215" s="26"/>
      <c r="L215" s="26"/>
      <c r="M215" s="26"/>
      <c r="N215" s="26"/>
      <c r="O215" s="26"/>
    </row>
    <row r="216" spans="1:15">
      <c r="A216" s="38" t="s">
        <v>88</v>
      </c>
      <c r="B216"/>
      <c r="C216" s="24"/>
      <c r="D216" s="24"/>
      <c r="E216" s="24"/>
      <c r="F216" s="24"/>
      <c r="G216" s="24"/>
      <c r="H216" s="24"/>
      <c r="I216" s="24"/>
      <c r="J216" s="24"/>
      <c r="K216" s="26"/>
      <c r="L216" s="26"/>
      <c r="M216" s="26"/>
      <c r="N216" s="26"/>
      <c r="O216" s="26"/>
    </row>
    <row r="217" spans="1:15">
      <c r="A217" s="24"/>
      <c r="B217" s="24"/>
      <c r="C217" s="24"/>
      <c r="D217" s="24"/>
      <c r="E217" s="24"/>
      <c r="F217" s="24"/>
      <c r="G217" s="24"/>
      <c r="H217" s="24"/>
      <c r="I217" s="24"/>
      <c r="J217" s="24"/>
      <c r="K217" s="26"/>
      <c r="L217" s="26"/>
      <c r="M217" s="26"/>
      <c r="N217" s="26"/>
      <c r="O217" s="26"/>
    </row>
    <row r="218" spans="1:15">
      <c r="A218" s="24"/>
      <c r="B218" s="24"/>
      <c r="C218" s="24"/>
      <c r="D218" s="24"/>
      <c r="E218" s="24"/>
      <c r="F218" s="24"/>
      <c r="G218" s="24"/>
      <c r="H218" s="24"/>
      <c r="I218" s="24"/>
      <c r="J218" s="24"/>
      <c r="K218" s="26"/>
      <c r="L218" s="26"/>
      <c r="M218" s="26"/>
      <c r="N218" s="26"/>
      <c r="O218" s="26"/>
    </row>
    <row r="219" spans="1:15">
      <c r="A219" s="24"/>
      <c r="B219" s="24"/>
      <c r="C219" s="24"/>
      <c r="D219" s="24"/>
      <c r="E219" s="24"/>
      <c r="F219" s="24"/>
      <c r="G219" s="24"/>
      <c r="H219" s="24"/>
      <c r="I219" s="24"/>
      <c r="J219" s="24"/>
      <c r="K219" s="26"/>
      <c r="L219" s="26"/>
      <c r="M219" s="26"/>
      <c r="N219" s="26"/>
      <c r="O219" s="26"/>
    </row>
    <row r="220" spans="1:15">
      <c r="A220" s="24"/>
      <c r="B220" s="24"/>
      <c r="C220" s="24"/>
      <c r="D220" s="24"/>
      <c r="E220" s="24"/>
      <c r="F220" s="24"/>
      <c r="G220" s="24"/>
      <c r="H220" s="24"/>
      <c r="I220" s="24"/>
      <c r="J220" s="24"/>
      <c r="K220" s="26"/>
      <c r="L220" s="26"/>
      <c r="M220" s="26"/>
      <c r="N220" s="26"/>
      <c r="O220" s="26"/>
    </row>
    <row r="221" spans="1:15">
      <c r="A221" s="24"/>
      <c r="B221" s="24"/>
      <c r="C221" s="24"/>
      <c r="D221" s="24"/>
      <c r="E221" s="24"/>
      <c r="F221" s="24"/>
      <c r="G221" s="24"/>
      <c r="H221" s="24"/>
      <c r="I221" s="24"/>
      <c r="J221" s="24"/>
      <c r="K221" s="26"/>
      <c r="L221" s="26"/>
      <c r="M221" s="26"/>
      <c r="N221" s="26"/>
      <c r="O221" s="26"/>
    </row>
    <row r="222" spans="1:15">
      <c r="A222" s="24"/>
      <c r="B222" s="24"/>
      <c r="C222" s="24"/>
      <c r="D222" s="24"/>
      <c r="E222" s="24"/>
      <c r="F222" s="24"/>
      <c r="G222" s="24"/>
      <c r="H222" s="24"/>
      <c r="I222" s="24"/>
      <c r="J222" s="24"/>
      <c r="K222" s="26"/>
      <c r="L222" s="26"/>
      <c r="M222" s="26"/>
      <c r="N222" s="26"/>
      <c r="O222" s="26"/>
    </row>
    <row r="223" spans="1:15">
      <c r="A223" s="24"/>
      <c r="B223" s="24"/>
      <c r="C223" s="24"/>
      <c r="D223" s="24"/>
      <c r="E223" s="24"/>
      <c r="F223" s="24"/>
      <c r="G223" s="24"/>
      <c r="H223" s="24"/>
      <c r="I223" s="24"/>
      <c r="J223" s="24"/>
      <c r="K223" s="26"/>
      <c r="L223" s="26"/>
      <c r="M223" s="26"/>
      <c r="N223" s="26"/>
      <c r="O223" s="26"/>
    </row>
    <row r="224" spans="1:15">
      <c r="A224" s="24"/>
      <c r="B224" s="24"/>
      <c r="C224" s="24"/>
      <c r="D224" s="24"/>
      <c r="E224" s="24"/>
      <c r="F224" s="24"/>
      <c r="G224" s="24"/>
      <c r="H224" s="24"/>
      <c r="I224" s="24"/>
      <c r="J224" s="24"/>
      <c r="K224" s="26"/>
      <c r="L224" s="26"/>
      <c r="M224" s="26"/>
      <c r="N224" s="26"/>
      <c r="O224" s="26"/>
    </row>
    <row r="225" spans="1:15">
      <c r="A225" s="24"/>
      <c r="B225" s="24"/>
      <c r="C225" s="24"/>
      <c r="D225" s="24"/>
      <c r="E225" s="24"/>
      <c r="F225" s="24"/>
      <c r="G225" s="24"/>
      <c r="H225" s="24"/>
      <c r="I225" s="24"/>
      <c r="J225" s="24"/>
      <c r="K225" s="26"/>
      <c r="L225" s="26"/>
      <c r="M225" s="26"/>
      <c r="N225" s="26"/>
      <c r="O225" s="26"/>
    </row>
    <row r="226" spans="1:15">
      <c r="A226" s="24"/>
      <c r="B226" s="24"/>
      <c r="C226" s="24"/>
      <c r="D226" s="24"/>
      <c r="E226" s="24"/>
      <c r="F226" s="24"/>
      <c r="G226" s="24"/>
      <c r="H226" s="24"/>
      <c r="I226" s="24"/>
      <c r="J226" s="24"/>
      <c r="K226" s="26"/>
      <c r="L226" s="26"/>
      <c r="M226" s="26"/>
      <c r="N226" s="26"/>
      <c r="O226" s="26"/>
    </row>
    <row r="227" spans="1:15">
      <c r="A227" s="24"/>
      <c r="B227" s="24"/>
      <c r="C227" s="24"/>
      <c r="D227" s="24"/>
      <c r="E227" s="24"/>
      <c r="F227" s="24"/>
      <c r="G227" s="24"/>
      <c r="H227" s="24"/>
      <c r="I227" s="24"/>
      <c r="J227" s="24"/>
      <c r="K227" s="26"/>
      <c r="L227" s="26"/>
      <c r="M227" s="26"/>
      <c r="N227" s="26"/>
      <c r="O227" s="26"/>
    </row>
    <row r="228" spans="1:15">
      <c r="A228" s="24"/>
      <c r="B228" s="24"/>
      <c r="C228" s="24"/>
      <c r="D228" s="24"/>
      <c r="E228" s="24"/>
      <c r="F228" s="24"/>
      <c r="G228" s="24"/>
      <c r="H228" s="24"/>
      <c r="I228" s="24"/>
      <c r="J228" s="24"/>
      <c r="K228" s="26"/>
      <c r="L228" s="26"/>
      <c r="M228" s="26"/>
      <c r="N228" s="26"/>
      <c r="O228" s="26"/>
    </row>
    <row r="229" spans="1:15">
      <c r="A229" s="24"/>
      <c r="B229" s="24"/>
      <c r="C229" s="24"/>
      <c r="D229" s="24"/>
      <c r="E229" s="24"/>
      <c r="F229" s="24"/>
      <c r="G229" s="24"/>
      <c r="H229" s="24"/>
      <c r="I229" s="24"/>
      <c r="J229" s="24"/>
      <c r="K229" s="26"/>
      <c r="L229" s="26"/>
      <c r="M229" s="26"/>
      <c r="N229" s="26"/>
      <c r="O229" s="26"/>
    </row>
    <row r="230" spans="1:15">
      <c r="A230" s="24"/>
      <c r="B230" s="24"/>
      <c r="C230" s="24"/>
      <c r="D230" s="24"/>
      <c r="E230" s="24"/>
      <c r="F230" s="24"/>
      <c r="G230" s="24"/>
      <c r="H230" s="24"/>
      <c r="I230" s="24"/>
      <c r="J230" s="24"/>
      <c r="K230" s="26"/>
      <c r="L230" s="26"/>
      <c r="M230" s="26"/>
      <c r="N230" s="26"/>
      <c r="O230" s="26"/>
    </row>
    <row r="231" spans="1:15">
      <c r="A231" s="24"/>
      <c r="B231" s="24"/>
      <c r="C231" s="24"/>
      <c r="D231" s="24"/>
      <c r="E231" s="24"/>
      <c r="F231" s="24"/>
      <c r="G231" s="24"/>
      <c r="H231" s="24"/>
      <c r="I231" s="24"/>
      <c r="J231" s="24"/>
      <c r="K231" s="26"/>
      <c r="L231" s="26"/>
      <c r="M231" s="26"/>
      <c r="N231" s="26"/>
      <c r="O231" s="26"/>
    </row>
    <row r="232" spans="1:15">
      <c r="A232" s="24"/>
      <c r="B232" s="24"/>
      <c r="C232" s="24"/>
      <c r="D232" s="24"/>
      <c r="E232" s="24"/>
      <c r="F232" s="24"/>
      <c r="G232" s="24"/>
      <c r="H232" s="24"/>
      <c r="I232" s="24"/>
      <c r="J232" s="24"/>
      <c r="K232" s="26"/>
      <c r="L232" s="26"/>
      <c r="M232" s="26"/>
      <c r="N232" s="26"/>
      <c r="O232" s="26"/>
    </row>
    <row r="233" spans="1:15">
      <c r="A233" s="24"/>
      <c r="B233" s="24"/>
      <c r="C233" s="24"/>
      <c r="D233" s="24"/>
      <c r="E233" s="24"/>
      <c r="F233" s="24"/>
      <c r="G233" s="24"/>
      <c r="H233" s="24"/>
      <c r="I233" s="24"/>
      <c r="J233" s="24"/>
      <c r="K233" s="26"/>
      <c r="L233" s="26"/>
      <c r="M233" s="26"/>
      <c r="N233" s="26"/>
      <c r="O233" s="26"/>
    </row>
    <row r="234" spans="1:15">
      <c r="A234" s="24"/>
      <c r="B234" s="24"/>
      <c r="C234" s="24"/>
      <c r="D234" s="24"/>
      <c r="E234" s="24"/>
      <c r="F234" s="24"/>
      <c r="G234" s="24"/>
      <c r="H234" s="24"/>
      <c r="I234" s="24"/>
      <c r="J234" s="24"/>
      <c r="K234" s="26"/>
      <c r="L234" s="26"/>
      <c r="M234" s="26"/>
      <c r="N234" s="26"/>
      <c r="O234" s="26"/>
    </row>
    <row r="235" spans="1:15">
      <c r="A235" s="24"/>
      <c r="B235" s="24"/>
      <c r="C235" s="24"/>
      <c r="D235" s="24"/>
      <c r="E235" s="24"/>
      <c r="F235" s="24"/>
      <c r="G235" s="24"/>
      <c r="H235" s="24"/>
      <c r="I235" s="24"/>
      <c r="J235" s="24"/>
      <c r="K235" s="26"/>
      <c r="L235" s="26"/>
      <c r="M235" s="26"/>
      <c r="N235" s="26"/>
      <c r="O235" s="26"/>
    </row>
    <row r="236" spans="1:15">
      <c r="A236" s="24"/>
      <c r="B236" s="24"/>
      <c r="C236" s="24"/>
      <c r="D236" s="24"/>
      <c r="E236" s="24"/>
      <c r="F236" s="24"/>
      <c r="G236" s="24"/>
      <c r="H236" s="24"/>
      <c r="I236" s="24"/>
      <c r="J236" s="24"/>
      <c r="K236" s="26"/>
      <c r="L236" s="26"/>
      <c r="M236" s="26"/>
      <c r="N236" s="26"/>
      <c r="O236" s="26"/>
    </row>
    <row r="237" spans="1:15">
      <c r="A237" s="24"/>
      <c r="B237" s="24"/>
      <c r="C237" s="24"/>
      <c r="D237" s="24"/>
      <c r="E237" s="24"/>
      <c r="F237" s="24"/>
      <c r="G237" s="24"/>
      <c r="H237" s="24"/>
      <c r="I237" s="24"/>
      <c r="J237" s="24"/>
      <c r="K237" s="26"/>
      <c r="L237" s="26"/>
      <c r="M237" s="26"/>
      <c r="N237" s="26"/>
      <c r="O237" s="26"/>
    </row>
    <row r="238" spans="1:15">
      <c r="A238" s="24"/>
      <c r="B238" s="24"/>
      <c r="C238" s="24"/>
      <c r="D238" s="24"/>
      <c r="E238" s="24"/>
      <c r="F238" s="24"/>
      <c r="G238" s="24"/>
      <c r="H238" s="24"/>
      <c r="I238" s="24"/>
      <c r="J238" s="24"/>
      <c r="K238" s="26"/>
      <c r="L238" s="26"/>
      <c r="M238" s="26"/>
      <c r="N238" s="26"/>
      <c r="O238" s="26"/>
    </row>
    <row r="239" spans="1:15">
      <c r="A239" s="24"/>
      <c r="B239" s="24"/>
      <c r="C239" s="24"/>
      <c r="D239" s="24"/>
      <c r="E239" s="24"/>
      <c r="F239" s="24"/>
      <c r="G239" s="24"/>
      <c r="H239" s="24"/>
      <c r="I239" s="24"/>
      <c r="J239" s="24"/>
      <c r="K239" s="26"/>
      <c r="L239" s="26"/>
      <c r="M239" s="26"/>
      <c r="N239" s="26"/>
      <c r="O239" s="26"/>
    </row>
    <row r="240" spans="1:15">
      <c r="A240" s="24"/>
      <c r="B240" s="24"/>
      <c r="C240" s="24"/>
      <c r="D240" s="24"/>
      <c r="E240" s="24"/>
      <c r="F240" s="24"/>
      <c r="G240" s="24"/>
      <c r="H240" s="24"/>
      <c r="I240" s="24"/>
      <c r="J240" s="24"/>
      <c r="K240" s="26"/>
      <c r="L240" s="26"/>
      <c r="M240" s="26"/>
      <c r="N240" s="26"/>
      <c r="O240" s="26"/>
    </row>
    <row r="241" spans="1:15">
      <c r="A241" s="24"/>
      <c r="B241" s="24"/>
      <c r="C241" s="24"/>
      <c r="D241" s="24"/>
      <c r="E241" s="24"/>
      <c r="F241" s="24"/>
      <c r="G241" s="24"/>
      <c r="H241" s="24"/>
      <c r="I241" s="24"/>
      <c r="J241" s="24"/>
      <c r="K241" s="26"/>
      <c r="L241" s="26"/>
      <c r="M241" s="26"/>
      <c r="N241" s="26"/>
      <c r="O241" s="26"/>
    </row>
    <row r="242" spans="1:15">
      <c r="A242" s="24"/>
      <c r="B242" s="24"/>
      <c r="C242" s="24"/>
      <c r="D242" s="24"/>
      <c r="E242" s="24"/>
      <c r="F242" s="24"/>
      <c r="G242" s="24"/>
      <c r="H242" s="24"/>
      <c r="I242" s="24"/>
      <c r="J242" s="24"/>
      <c r="K242" s="26"/>
      <c r="L242" s="26"/>
      <c r="M242" s="26"/>
      <c r="N242" s="26"/>
      <c r="O242" s="26"/>
    </row>
    <row r="243" spans="1:15">
      <c r="A243" s="24"/>
      <c r="B243" s="24"/>
      <c r="C243" s="24"/>
      <c r="D243" s="24"/>
      <c r="E243" s="24"/>
      <c r="F243" s="24"/>
      <c r="G243" s="24"/>
      <c r="H243" s="24"/>
      <c r="I243" s="24"/>
      <c r="J243" s="24"/>
      <c r="K243" s="26"/>
      <c r="L243" s="26"/>
      <c r="M243" s="26"/>
      <c r="N243" s="26"/>
      <c r="O243" s="26"/>
    </row>
    <row r="244" spans="1:15">
      <c r="A244" s="24"/>
      <c r="B244" s="24"/>
      <c r="C244" s="24"/>
      <c r="D244" s="24"/>
      <c r="E244" s="24"/>
      <c r="F244" s="24"/>
      <c r="G244" s="24"/>
      <c r="H244" s="24"/>
      <c r="I244" s="24"/>
      <c r="J244" s="24"/>
      <c r="K244" s="26"/>
      <c r="L244" s="26"/>
      <c r="M244" s="26"/>
      <c r="N244" s="26"/>
      <c r="O244" s="26"/>
    </row>
    <row r="245" spans="1:15">
      <c r="A245" s="24"/>
      <c r="B245" s="53" t="s">
        <v>109</v>
      </c>
      <c r="C245" s="24"/>
      <c r="D245" s="24"/>
      <c r="E245" s="24"/>
      <c r="F245" s="24"/>
      <c r="G245" s="24"/>
      <c r="H245" s="24"/>
      <c r="I245" s="24"/>
      <c r="J245" s="24"/>
      <c r="K245" s="26"/>
      <c r="L245" s="26"/>
      <c r="M245" s="26"/>
      <c r="N245" s="26"/>
      <c r="O245" s="26"/>
    </row>
    <row r="246" spans="1:15">
      <c r="A246" s="24"/>
      <c r="B246" s="38" t="s">
        <v>107</v>
      </c>
      <c r="C246" s="24"/>
      <c r="D246" s="24"/>
      <c r="E246" s="24"/>
      <c r="F246" s="24"/>
      <c r="G246" s="24"/>
      <c r="H246" s="24"/>
      <c r="I246" s="24"/>
      <c r="J246" s="24"/>
      <c r="K246" s="26"/>
      <c r="L246" s="26"/>
      <c r="M246" s="26"/>
      <c r="N246" s="26"/>
      <c r="O246" s="26"/>
    </row>
    <row r="247" spans="1:15">
      <c r="A247" s="24"/>
      <c r="B247" s="24"/>
      <c r="C247" s="24"/>
      <c r="D247" s="24"/>
      <c r="E247" s="24"/>
      <c r="F247" s="24"/>
      <c r="G247" s="24"/>
      <c r="H247" s="24"/>
      <c r="I247" s="24"/>
      <c r="J247" s="24"/>
      <c r="K247" s="26"/>
      <c r="L247" s="26"/>
      <c r="M247" s="26"/>
      <c r="N247" s="26"/>
      <c r="O247" s="26"/>
    </row>
    <row r="248" spans="1:15">
      <c r="A248" s="24"/>
      <c r="B248" s="24"/>
      <c r="C248" s="24"/>
      <c r="D248" s="24"/>
      <c r="E248" s="24"/>
      <c r="F248" s="24"/>
      <c r="G248" s="24"/>
      <c r="H248" s="24"/>
      <c r="I248" s="24"/>
      <c r="J248" s="24"/>
      <c r="K248" s="26"/>
      <c r="L248" s="26"/>
      <c r="M248" s="26"/>
      <c r="N248" s="26"/>
      <c r="O248" s="26"/>
    </row>
    <row r="249" spans="1:15">
      <c r="A249" s="24"/>
      <c r="B249" s="24"/>
      <c r="C249" s="24"/>
      <c r="D249" s="24"/>
      <c r="E249" s="24"/>
      <c r="F249" s="24"/>
      <c r="G249" s="24"/>
      <c r="H249" s="24"/>
      <c r="I249" s="24"/>
      <c r="J249" s="24"/>
      <c r="K249" s="26"/>
      <c r="L249" s="26"/>
      <c r="M249" s="26"/>
      <c r="N249" s="26"/>
      <c r="O249" s="26"/>
    </row>
    <row r="250" spans="1:15">
      <c r="A250" s="24"/>
      <c r="B250" s="24"/>
      <c r="C250" s="24"/>
      <c r="D250" s="24"/>
      <c r="E250" s="24"/>
      <c r="F250" s="24"/>
      <c r="G250" s="24"/>
      <c r="H250" s="24"/>
      <c r="I250" s="24"/>
      <c r="J250" s="24"/>
      <c r="K250" s="26"/>
      <c r="L250" s="26"/>
      <c r="M250" s="26"/>
      <c r="N250" s="26"/>
      <c r="O250" s="26"/>
    </row>
    <row r="251" spans="1:15">
      <c r="A251" s="24"/>
      <c r="B251" s="24"/>
      <c r="C251" s="24"/>
      <c r="D251" s="24"/>
      <c r="E251" s="24"/>
      <c r="F251" s="24"/>
      <c r="G251" s="24"/>
      <c r="H251" s="24"/>
      <c r="I251" s="24"/>
      <c r="J251" s="24"/>
      <c r="K251" s="26"/>
      <c r="L251" s="26"/>
      <c r="M251" s="26"/>
      <c r="N251" s="26"/>
      <c r="O251" s="26"/>
    </row>
    <row r="252" spans="1:15">
      <c r="A252" s="24"/>
      <c r="B252" s="24"/>
      <c r="C252" s="24"/>
      <c r="D252" s="24"/>
      <c r="E252" s="24"/>
      <c r="F252" s="24"/>
      <c r="G252" s="24"/>
      <c r="H252" s="24"/>
      <c r="I252" s="24"/>
      <c r="J252" s="24"/>
      <c r="K252" s="26"/>
      <c r="L252" s="26"/>
      <c r="M252" s="26"/>
      <c r="N252" s="26"/>
      <c r="O252" s="26"/>
    </row>
    <row r="253" spans="1:15">
      <c r="A253" s="24"/>
      <c r="B253" s="24"/>
      <c r="C253" s="24"/>
      <c r="D253" s="24"/>
      <c r="E253" s="24"/>
      <c r="F253" s="24"/>
      <c r="G253" s="24"/>
      <c r="H253" s="24"/>
      <c r="I253" s="24"/>
      <c r="J253" s="24"/>
      <c r="K253" s="26"/>
      <c r="L253" s="26"/>
      <c r="M253" s="26"/>
      <c r="N253" s="26"/>
      <c r="O253" s="26"/>
    </row>
    <row r="254" spans="1:15">
      <c r="A254" s="24"/>
      <c r="B254" s="24"/>
      <c r="C254" s="24"/>
      <c r="D254" s="24"/>
      <c r="E254" s="24"/>
      <c r="F254" s="24"/>
      <c r="G254" s="24"/>
      <c r="H254" s="24"/>
      <c r="I254" s="24"/>
      <c r="J254" s="24"/>
      <c r="K254" s="26"/>
      <c r="L254" s="26"/>
      <c r="M254" s="26"/>
      <c r="N254" s="26"/>
      <c r="O254" s="26"/>
    </row>
    <row r="255" spans="1:15">
      <c r="A255" s="24"/>
      <c r="B255" s="24"/>
      <c r="C255" s="24"/>
      <c r="D255" s="24"/>
      <c r="E255" s="24"/>
      <c r="F255" s="24"/>
      <c r="G255" s="24"/>
      <c r="H255" s="24"/>
      <c r="I255" s="24"/>
      <c r="J255" s="24"/>
      <c r="K255" s="26"/>
      <c r="L255" s="26"/>
      <c r="M255" s="26"/>
      <c r="N255" s="26"/>
      <c r="O255" s="26"/>
    </row>
    <row r="256" spans="1:15">
      <c r="A256" s="24"/>
      <c r="B256" s="24"/>
      <c r="C256" s="24"/>
      <c r="D256" s="24"/>
      <c r="E256" s="24"/>
      <c r="F256" s="24"/>
      <c r="G256" s="24"/>
      <c r="H256" s="24"/>
      <c r="I256" s="24"/>
      <c r="J256" s="24"/>
      <c r="K256" s="26"/>
      <c r="L256" s="26"/>
      <c r="M256" s="26"/>
      <c r="N256" s="26"/>
      <c r="O256" s="26"/>
    </row>
    <row r="257" spans="1:15">
      <c r="A257" s="24"/>
      <c r="B257" s="24"/>
      <c r="C257" s="24"/>
      <c r="D257" s="24"/>
      <c r="E257" s="24"/>
      <c r="F257" s="24"/>
      <c r="G257" s="24"/>
      <c r="H257" s="24"/>
      <c r="I257" s="24"/>
      <c r="J257" s="24"/>
      <c r="K257" s="26"/>
      <c r="L257" s="26"/>
      <c r="M257" s="26"/>
      <c r="N257" s="26"/>
      <c r="O257" s="26"/>
    </row>
    <row r="258" spans="1:15">
      <c r="A258" s="24"/>
      <c r="B258" s="24"/>
      <c r="C258" s="24"/>
      <c r="D258" s="24"/>
      <c r="E258" s="24"/>
      <c r="F258" s="24"/>
      <c r="G258" s="24"/>
      <c r="H258" s="24"/>
      <c r="I258" s="24"/>
      <c r="J258" s="24"/>
      <c r="K258" s="26"/>
      <c r="L258" s="26"/>
      <c r="M258" s="26"/>
      <c r="N258" s="26"/>
      <c r="O258" s="26"/>
    </row>
    <row r="259" spans="1:15">
      <c r="A259" s="24"/>
      <c r="B259" s="24"/>
      <c r="C259" s="24"/>
      <c r="D259" s="24"/>
      <c r="E259" s="24"/>
      <c r="F259" s="24"/>
      <c r="G259" s="24"/>
      <c r="H259" s="24"/>
      <c r="I259" s="24"/>
      <c r="J259" s="24"/>
      <c r="K259" s="26"/>
      <c r="L259" s="26"/>
      <c r="M259" s="26"/>
      <c r="N259" s="26"/>
      <c r="O259" s="26"/>
    </row>
    <row r="260" spans="1:15">
      <c r="A260" s="24"/>
      <c r="B260" s="24"/>
      <c r="C260" s="24"/>
      <c r="D260" s="24"/>
      <c r="E260" s="24"/>
      <c r="F260" s="24"/>
      <c r="G260" s="24"/>
      <c r="H260" s="24"/>
      <c r="I260" s="24"/>
      <c r="J260" s="24"/>
      <c r="K260" s="26"/>
      <c r="L260" s="26"/>
      <c r="M260" s="26"/>
      <c r="N260" s="26"/>
      <c r="O260" s="26"/>
    </row>
    <row r="261" spans="1:15">
      <c r="A261" s="24"/>
      <c r="B261" s="24"/>
      <c r="C261" s="24"/>
      <c r="D261" s="24"/>
      <c r="E261" s="24"/>
      <c r="F261" s="24"/>
      <c r="G261" s="24"/>
      <c r="H261" s="24"/>
      <c r="I261" s="24"/>
      <c r="J261" s="24"/>
      <c r="K261" s="26"/>
      <c r="L261" s="26"/>
      <c r="M261" s="26"/>
      <c r="N261" s="26"/>
      <c r="O261" s="26"/>
    </row>
    <row r="262" spans="1:15">
      <c r="A262" s="24"/>
      <c r="B262" s="24"/>
      <c r="C262" s="24"/>
      <c r="D262" s="24"/>
      <c r="E262" s="24"/>
      <c r="F262" s="24"/>
      <c r="G262" s="24"/>
      <c r="H262" s="24"/>
      <c r="I262" s="24"/>
      <c r="J262" s="24"/>
      <c r="K262" s="26"/>
      <c r="L262" s="26"/>
      <c r="M262" s="26"/>
      <c r="N262" s="26"/>
      <c r="O262" s="26"/>
    </row>
    <row r="263" spans="1:15">
      <c r="A263" s="24"/>
      <c r="B263" s="24"/>
      <c r="C263" s="24"/>
      <c r="D263" s="24"/>
      <c r="E263" s="24"/>
      <c r="F263" s="24"/>
      <c r="G263" s="24"/>
      <c r="H263" s="24"/>
      <c r="I263" s="24"/>
      <c r="J263" s="24"/>
      <c r="K263" s="26"/>
      <c r="L263" s="26"/>
      <c r="M263" s="26"/>
      <c r="N263" s="26"/>
      <c r="O263" s="26"/>
    </row>
    <row r="264" spans="1:15">
      <c r="A264" s="24"/>
      <c r="B264" s="24"/>
      <c r="C264" s="24"/>
      <c r="D264" s="24"/>
      <c r="E264" s="24"/>
      <c r="F264" s="24"/>
      <c r="G264" s="24"/>
      <c r="H264" s="24"/>
      <c r="I264" s="24"/>
      <c r="J264" s="24"/>
      <c r="K264" s="26"/>
      <c r="L264" s="26"/>
      <c r="M264" s="26"/>
      <c r="N264" s="26"/>
      <c r="O264" s="26"/>
    </row>
    <row r="265" spans="1:15">
      <c r="A265" s="24"/>
      <c r="B265" s="24"/>
      <c r="C265" s="24"/>
      <c r="D265" s="24"/>
      <c r="E265" s="24"/>
      <c r="F265" s="24"/>
      <c r="G265" s="24"/>
      <c r="H265" s="24"/>
      <c r="I265" s="24"/>
      <c r="J265" s="24"/>
      <c r="K265" s="26"/>
      <c r="L265" s="26"/>
      <c r="M265" s="26"/>
      <c r="N265" s="26"/>
      <c r="O265" s="26"/>
    </row>
    <row r="266" spans="1:15">
      <c r="A266" s="24"/>
      <c r="B266" s="24"/>
      <c r="C266" s="24"/>
      <c r="D266" s="24"/>
      <c r="E266" s="24"/>
      <c r="F266" s="24"/>
      <c r="G266" s="24"/>
      <c r="H266" s="24"/>
      <c r="I266" s="24"/>
      <c r="J266" s="24"/>
      <c r="K266" s="26"/>
      <c r="L266" s="26"/>
      <c r="M266" s="26"/>
      <c r="N266" s="26"/>
      <c r="O266" s="26"/>
    </row>
    <row r="267" spans="1:15">
      <c r="A267" s="24"/>
      <c r="B267" s="24"/>
      <c r="C267" s="24"/>
      <c r="D267" s="24"/>
      <c r="E267" s="24"/>
      <c r="F267" s="24"/>
      <c r="G267" s="24"/>
      <c r="H267" s="24"/>
      <c r="I267" s="24"/>
      <c r="J267" s="24"/>
      <c r="K267" s="26"/>
      <c r="L267" s="26"/>
      <c r="M267" s="26"/>
      <c r="N267" s="26"/>
      <c r="O267" s="26"/>
    </row>
    <row r="268" spans="1:15">
      <c r="A268" s="24"/>
      <c r="B268" s="24"/>
      <c r="C268" s="24"/>
      <c r="D268" s="24"/>
      <c r="E268" s="24"/>
      <c r="F268" s="24"/>
      <c r="G268" s="24"/>
      <c r="H268" s="24"/>
      <c r="I268" s="24"/>
      <c r="J268" s="24"/>
      <c r="K268" s="26"/>
      <c r="L268" s="26"/>
      <c r="M268" s="26"/>
      <c r="N268" s="26"/>
      <c r="O268" s="26"/>
    </row>
    <row r="269" spans="1:15">
      <c r="A269" s="24"/>
      <c r="B269" s="24"/>
      <c r="C269" s="24"/>
      <c r="D269" s="24"/>
      <c r="E269" s="24"/>
      <c r="F269" s="24"/>
      <c r="G269" s="24"/>
      <c r="H269" s="24"/>
      <c r="I269" s="24"/>
      <c r="J269" s="24"/>
      <c r="K269" s="26"/>
      <c r="L269" s="26"/>
      <c r="M269" s="26"/>
      <c r="N269" s="26"/>
      <c r="O269" s="26"/>
    </row>
    <row r="270" spans="1:15">
      <c r="A270" s="24"/>
      <c r="B270" s="24"/>
      <c r="C270" s="24"/>
      <c r="D270" s="24"/>
      <c r="E270" s="24"/>
      <c r="F270" s="24"/>
      <c r="G270" s="24"/>
      <c r="H270" s="24"/>
      <c r="I270" s="24"/>
      <c r="J270" s="24"/>
      <c r="K270" s="26"/>
      <c r="L270" s="26"/>
      <c r="M270" s="26"/>
      <c r="N270" s="26"/>
      <c r="O270" s="26"/>
    </row>
    <row r="271" spans="1:15">
      <c r="A271" s="24"/>
      <c r="B271" s="24"/>
      <c r="C271" s="24"/>
      <c r="D271" s="24"/>
      <c r="E271" s="24"/>
      <c r="F271" s="24"/>
      <c r="G271" s="24"/>
      <c r="H271" s="24"/>
      <c r="I271" s="24"/>
      <c r="J271" s="24"/>
      <c r="K271" s="26"/>
      <c r="L271" s="26"/>
      <c r="M271" s="26"/>
      <c r="N271" s="26"/>
      <c r="O271" s="26"/>
    </row>
    <row r="272" spans="1:15">
      <c r="A272" s="24"/>
      <c r="B272" s="24"/>
      <c r="C272" s="24"/>
      <c r="D272" s="24"/>
      <c r="E272" s="24"/>
      <c r="F272" s="24"/>
      <c r="G272" s="24"/>
      <c r="H272" s="24"/>
      <c r="I272" s="24"/>
      <c r="J272" s="24"/>
      <c r="K272" s="26"/>
      <c r="L272" s="26"/>
      <c r="M272" s="26"/>
      <c r="N272" s="26"/>
      <c r="O272" s="26"/>
    </row>
    <row r="273" spans="1:15">
      <c r="A273" s="24"/>
      <c r="B273" s="24"/>
      <c r="C273" s="24"/>
      <c r="D273" s="24"/>
      <c r="E273" s="24"/>
      <c r="F273" s="24"/>
      <c r="G273" s="24"/>
      <c r="H273" s="24"/>
      <c r="I273" s="24"/>
      <c r="J273" s="24"/>
      <c r="K273" s="26"/>
      <c r="L273" s="26"/>
      <c r="M273" s="26"/>
      <c r="N273" s="26"/>
      <c r="O273" s="26"/>
    </row>
    <row r="274" spans="1:15">
      <c r="A274" s="24"/>
      <c r="B274" s="24"/>
      <c r="C274" s="24"/>
      <c r="D274" s="24"/>
      <c r="E274" s="24"/>
      <c r="F274" s="24"/>
      <c r="G274" s="24"/>
      <c r="H274" s="24"/>
      <c r="I274" s="24"/>
      <c r="J274" s="24"/>
      <c r="K274" s="26"/>
      <c r="L274" s="26"/>
      <c r="M274" s="26"/>
      <c r="N274" s="26"/>
      <c r="O274" s="26"/>
    </row>
    <row r="275" spans="1:15">
      <c r="A275" s="24"/>
      <c r="B275" s="24"/>
      <c r="C275" s="24"/>
      <c r="D275" s="24"/>
      <c r="E275" s="24"/>
      <c r="F275" s="24"/>
      <c r="G275" s="24"/>
      <c r="H275" s="24"/>
      <c r="I275" s="24"/>
      <c r="J275" s="24"/>
      <c r="K275" s="26"/>
      <c r="L275" s="26"/>
      <c r="M275" s="26"/>
      <c r="N275" s="26"/>
      <c r="O275" s="26"/>
    </row>
    <row r="276" spans="1:15">
      <c r="A276" s="24"/>
      <c r="B276" s="38" t="s">
        <v>89</v>
      </c>
      <c r="C276" s="24"/>
      <c r="D276" s="24"/>
      <c r="E276" s="24"/>
      <c r="F276" s="24"/>
      <c r="G276" s="24"/>
      <c r="H276" s="24"/>
      <c r="I276" s="24"/>
      <c r="J276" s="24"/>
      <c r="K276" s="26"/>
      <c r="L276" s="26"/>
      <c r="M276" s="26"/>
      <c r="N276" s="26"/>
      <c r="O276" s="26"/>
    </row>
    <row r="277" spans="1:15">
      <c r="A277" s="24"/>
      <c r="B277" s="24"/>
      <c r="C277" s="24"/>
      <c r="D277" s="24"/>
      <c r="E277" s="24"/>
      <c r="F277" s="24"/>
      <c r="G277" s="24"/>
      <c r="H277" s="24"/>
      <c r="I277" s="24"/>
      <c r="J277" s="24"/>
      <c r="K277" s="26"/>
      <c r="L277" s="26"/>
      <c r="M277" s="26"/>
      <c r="N277" s="26"/>
      <c r="O277" s="26"/>
    </row>
    <row r="278" spans="1:15">
      <c r="A278" s="24"/>
      <c r="B278" s="24"/>
      <c r="C278" s="24"/>
      <c r="D278" s="24"/>
      <c r="E278" s="24"/>
      <c r="F278" s="24"/>
      <c r="G278" s="24"/>
      <c r="H278" s="24"/>
      <c r="I278" s="24"/>
      <c r="J278" s="24"/>
      <c r="K278" s="26"/>
      <c r="L278" s="26"/>
      <c r="M278" s="26"/>
      <c r="N278" s="26"/>
      <c r="O278" s="26"/>
    </row>
    <row r="279" spans="1:15">
      <c r="A279" s="24"/>
      <c r="B279" s="24"/>
      <c r="C279" s="24"/>
      <c r="D279" s="24"/>
      <c r="E279" s="24"/>
      <c r="F279" s="24"/>
      <c r="G279" s="24"/>
      <c r="H279" s="24"/>
      <c r="I279" s="24"/>
      <c r="J279" s="24"/>
      <c r="K279" s="26"/>
      <c r="L279" s="26"/>
      <c r="M279" s="26"/>
      <c r="N279" s="26"/>
      <c r="O279" s="26"/>
    </row>
    <row r="280" spans="1:15">
      <c r="A280" s="24"/>
      <c r="B280" s="24"/>
      <c r="C280" s="24"/>
      <c r="D280" s="24"/>
      <c r="E280" s="24"/>
      <c r="F280" s="24"/>
      <c r="G280" s="24"/>
      <c r="H280" s="24"/>
      <c r="I280" s="24"/>
      <c r="J280" s="24"/>
      <c r="K280" s="26"/>
      <c r="L280" s="26"/>
      <c r="M280" s="26"/>
      <c r="N280" s="26"/>
      <c r="O280" s="26"/>
    </row>
    <row r="281" spans="1:15">
      <c r="A281" s="24"/>
      <c r="B281" s="24"/>
      <c r="C281" s="24"/>
      <c r="D281" s="24"/>
      <c r="E281" s="24"/>
      <c r="F281" s="24"/>
      <c r="G281" s="24"/>
      <c r="H281" s="24"/>
      <c r="I281" s="24"/>
      <c r="J281" s="24"/>
      <c r="K281" s="26"/>
      <c r="L281" s="26"/>
      <c r="M281" s="26"/>
      <c r="N281" s="26"/>
      <c r="O281" s="26"/>
    </row>
    <row r="282" spans="1:15">
      <c r="A282" s="24"/>
      <c r="B282" s="24"/>
      <c r="C282" s="24"/>
      <c r="D282" s="24"/>
      <c r="E282" s="24"/>
      <c r="F282" s="24"/>
      <c r="G282" s="24"/>
      <c r="H282" s="24"/>
      <c r="I282" s="24"/>
      <c r="J282" s="24"/>
      <c r="K282" s="26"/>
      <c r="L282" s="26"/>
      <c r="M282" s="26"/>
      <c r="N282" s="26"/>
      <c r="O282" s="26"/>
    </row>
    <row r="283" spans="1:15">
      <c r="A283" s="24"/>
      <c r="B283" s="24"/>
      <c r="C283" s="24"/>
      <c r="D283" s="24"/>
      <c r="E283" s="24"/>
      <c r="F283" s="24"/>
      <c r="G283" s="24"/>
      <c r="H283" s="24"/>
      <c r="I283" s="24"/>
      <c r="J283" s="24"/>
      <c r="K283" s="26"/>
      <c r="L283" s="26"/>
      <c r="M283" s="26"/>
      <c r="N283" s="26"/>
      <c r="O283" s="26"/>
    </row>
    <row r="284" spans="1:15">
      <c r="A284" s="24"/>
      <c r="B284" s="24"/>
      <c r="C284" s="24"/>
      <c r="D284" s="24"/>
      <c r="E284" s="24"/>
      <c r="F284" s="24"/>
      <c r="G284" s="24"/>
      <c r="H284" s="24"/>
      <c r="I284" s="24"/>
      <c r="J284" s="24"/>
      <c r="K284" s="26"/>
      <c r="L284" s="26"/>
      <c r="M284" s="26"/>
      <c r="N284" s="26"/>
      <c r="O284" s="26"/>
    </row>
    <row r="285" spans="1:15">
      <c r="A285" s="24"/>
      <c r="B285" s="24"/>
      <c r="C285" s="24"/>
      <c r="D285" s="24"/>
      <c r="E285" s="24"/>
      <c r="F285" s="24"/>
      <c r="G285" s="24"/>
      <c r="H285" s="24"/>
      <c r="I285" s="24"/>
      <c r="J285" s="24"/>
      <c r="K285" s="26"/>
      <c r="L285" s="26"/>
      <c r="M285" s="26"/>
      <c r="N285" s="26"/>
      <c r="O285" s="26"/>
    </row>
    <row r="286" spans="1:15">
      <c r="A286" s="24"/>
      <c r="B286" s="24"/>
      <c r="C286" s="24"/>
      <c r="D286" s="24"/>
      <c r="E286" s="24"/>
      <c r="F286" s="24"/>
      <c r="G286" s="24"/>
      <c r="H286" s="24"/>
      <c r="I286" s="24"/>
      <c r="J286" s="24"/>
      <c r="K286" s="26"/>
      <c r="L286" s="26"/>
      <c r="M286" s="26"/>
      <c r="N286" s="26"/>
      <c r="O286" s="26"/>
    </row>
    <row r="287" spans="1:15">
      <c r="A287" s="24"/>
      <c r="B287" s="24"/>
      <c r="C287" s="24"/>
      <c r="D287" s="24"/>
      <c r="E287" s="24"/>
      <c r="F287" s="24"/>
      <c r="G287" s="24"/>
      <c r="H287" s="24"/>
      <c r="I287" s="24"/>
      <c r="J287" s="24"/>
      <c r="K287" s="26"/>
      <c r="L287" s="26"/>
      <c r="M287" s="26"/>
      <c r="N287" s="26"/>
      <c r="O287" s="26"/>
    </row>
    <row r="288" spans="1:15">
      <c r="A288" s="24"/>
      <c r="B288" s="24"/>
      <c r="C288" s="24"/>
      <c r="D288" s="24"/>
      <c r="E288" s="24"/>
      <c r="F288" s="24"/>
      <c r="G288" s="24"/>
      <c r="H288" s="24"/>
      <c r="I288" s="24"/>
      <c r="J288" s="24"/>
      <c r="K288" s="26"/>
      <c r="L288" s="26"/>
      <c r="M288" s="26"/>
      <c r="N288" s="26"/>
      <c r="O288" s="26"/>
    </row>
    <row r="289" spans="1:15">
      <c r="A289" s="24"/>
      <c r="B289" s="24"/>
      <c r="C289" s="24"/>
      <c r="D289" s="24"/>
      <c r="E289" s="24"/>
      <c r="F289" s="24"/>
      <c r="G289" s="24"/>
      <c r="H289" s="24"/>
      <c r="I289" s="24"/>
      <c r="J289" s="24"/>
      <c r="K289" s="26"/>
      <c r="L289" s="26"/>
      <c r="M289" s="26"/>
      <c r="N289" s="26"/>
      <c r="O289" s="26"/>
    </row>
    <row r="290" spans="1:15">
      <c r="A290" s="24"/>
      <c r="B290" s="24"/>
      <c r="C290" s="24"/>
      <c r="D290" s="24"/>
      <c r="E290" s="24"/>
      <c r="F290" s="24"/>
      <c r="G290" s="24"/>
      <c r="H290" s="24"/>
      <c r="I290" s="24"/>
      <c r="J290" s="24"/>
      <c r="K290" s="26"/>
      <c r="L290" s="26"/>
      <c r="M290" s="26"/>
      <c r="N290" s="26"/>
      <c r="O290" s="26"/>
    </row>
    <row r="291" spans="1:15">
      <c r="A291" s="24"/>
      <c r="B291" s="24"/>
      <c r="C291" s="24"/>
      <c r="D291" s="24"/>
      <c r="E291" s="24"/>
      <c r="F291" s="24"/>
      <c r="G291" s="24"/>
      <c r="H291" s="24"/>
      <c r="I291" s="24"/>
      <c r="J291" s="24"/>
      <c r="K291" s="26"/>
      <c r="L291" s="26"/>
      <c r="M291" s="26"/>
      <c r="N291" s="26"/>
      <c r="O291" s="26"/>
    </row>
    <row r="292" spans="1:15">
      <c r="A292" s="24"/>
      <c r="B292" s="24"/>
      <c r="C292" s="24"/>
      <c r="D292" s="24"/>
      <c r="E292" s="24"/>
      <c r="F292" s="24"/>
      <c r="G292" s="24"/>
      <c r="H292" s="24"/>
      <c r="I292" s="24"/>
      <c r="J292" s="24"/>
      <c r="K292" s="26"/>
      <c r="L292" s="26"/>
      <c r="M292" s="26"/>
      <c r="N292" s="26"/>
      <c r="O292" s="26"/>
    </row>
    <row r="293" spans="1:15">
      <c r="A293" s="24"/>
      <c r="B293" s="24"/>
      <c r="C293" s="24"/>
      <c r="D293" s="24"/>
      <c r="E293" s="24"/>
      <c r="F293" s="24"/>
      <c r="G293" s="24"/>
      <c r="H293" s="24"/>
      <c r="I293" s="24"/>
      <c r="J293" s="24"/>
      <c r="K293" s="26"/>
      <c r="L293" s="26"/>
      <c r="M293" s="26"/>
      <c r="N293" s="26"/>
      <c r="O293" s="26"/>
    </row>
    <row r="294" spans="1:15">
      <c r="A294" s="24"/>
      <c r="B294" s="24"/>
      <c r="C294" s="24"/>
      <c r="D294" s="24"/>
      <c r="E294" s="24"/>
      <c r="F294" s="24"/>
      <c r="G294" s="24"/>
      <c r="H294" s="24"/>
      <c r="I294" s="24"/>
      <c r="J294" s="24"/>
      <c r="K294" s="26"/>
      <c r="L294" s="26"/>
      <c r="M294" s="26"/>
      <c r="N294" s="26"/>
      <c r="O294" s="26"/>
    </row>
    <row r="295" spans="1:15">
      <c r="A295" s="24"/>
      <c r="B295" s="24"/>
      <c r="C295" s="24"/>
      <c r="D295" s="24"/>
      <c r="E295" s="24"/>
      <c r="F295" s="24"/>
      <c r="G295" s="24"/>
      <c r="H295" s="24"/>
      <c r="I295" s="24"/>
      <c r="J295" s="24"/>
      <c r="K295" s="26"/>
      <c r="L295" s="26"/>
      <c r="M295" s="26"/>
      <c r="N295" s="26"/>
      <c r="O295" s="26"/>
    </row>
    <row r="296" spans="1:15">
      <c r="A296" s="24"/>
      <c r="B296" s="24"/>
      <c r="C296" s="24"/>
      <c r="D296" s="24"/>
      <c r="E296" s="24"/>
      <c r="F296" s="24"/>
      <c r="G296" s="24"/>
      <c r="H296" s="24"/>
      <c r="I296" s="24"/>
      <c r="J296" s="24"/>
      <c r="K296" s="26"/>
      <c r="L296" s="26"/>
      <c r="M296" s="26"/>
      <c r="N296" s="26"/>
      <c r="O296" s="26"/>
    </row>
    <row r="297" spans="1:15">
      <c r="A297" s="24"/>
      <c r="B297" s="24"/>
      <c r="C297" s="24"/>
      <c r="D297" s="24"/>
      <c r="E297" s="24"/>
      <c r="F297" s="24"/>
      <c r="G297" s="24"/>
      <c r="H297" s="24"/>
      <c r="I297" s="24"/>
      <c r="J297" s="24"/>
      <c r="K297" s="26"/>
      <c r="L297" s="26"/>
      <c r="M297" s="26"/>
      <c r="N297" s="26"/>
      <c r="O297" s="26"/>
    </row>
    <row r="298" spans="1:15">
      <c r="A298" s="24"/>
      <c r="B298" s="24"/>
      <c r="C298" s="24"/>
      <c r="D298" s="24"/>
      <c r="E298" s="24"/>
      <c r="F298" s="24"/>
      <c r="G298" s="24"/>
      <c r="H298" s="24"/>
      <c r="I298" s="24"/>
      <c r="J298" s="24"/>
      <c r="K298" s="26"/>
      <c r="L298" s="26"/>
      <c r="M298" s="26"/>
      <c r="N298" s="26"/>
      <c r="O298" s="26"/>
    </row>
    <row r="299" spans="1:15">
      <c r="A299" s="24"/>
      <c r="B299" s="24"/>
      <c r="C299" s="24"/>
      <c r="D299" s="24"/>
      <c r="E299" s="24"/>
      <c r="F299" s="24"/>
      <c r="G299" s="24"/>
      <c r="H299" s="24"/>
      <c r="I299" s="24"/>
      <c r="J299" s="24"/>
      <c r="K299" s="26"/>
      <c r="L299" s="26"/>
      <c r="M299" s="26"/>
      <c r="N299" s="26"/>
      <c r="O299" s="26"/>
    </row>
    <row r="300" spans="1:15">
      <c r="A300" s="24"/>
      <c r="B300" s="24"/>
      <c r="C300" s="24"/>
      <c r="D300" s="24"/>
      <c r="E300" s="24"/>
      <c r="F300" s="24"/>
      <c r="G300" s="24"/>
      <c r="H300" s="24"/>
      <c r="I300" s="24"/>
      <c r="J300" s="24"/>
      <c r="K300" s="26"/>
      <c r="L300" s="26"/>
      <c r="M300" s="26"/>
      <c r="N300" s="26"/>
      <c r="O300" s="26"/>
    </row>
    <row r="301" spans="1:15">
      <c r="A301" s="24"/>
      <c r="B301" s="24"/>
      <c r="C301" s="24"/>
      <c r="D301" s="24"/>
      <c r="E301" s="24"/>
      <c r="F301" s="24"/>
      <c r="G301" s="24"/>
      <c r="H301" s="24"/>
      <c r="I301" s="24"/>
      <c r="J301" s="24"/>
      <c r="K301" s="26"/>
      <c r="L301" s="26"/>
      <c r="M301" s="26"/>
      <c r="N301" s="26"/>
      <c r="O301" s="26"/>
    </row>
    <row r="302" spans="1:15">
      <c r="A302" s="24"/>
      <c r="B302" s="53" t="s">
        <v>109</v>
      </c>
      <c r="C302" s="24"/>
      <c r="D302" s="24"/>
      <c r="E302" s="24"/>
      <c r="F302" s="24"/>
      <c r="G302" s="24"/>
      <c r="H302" s="24"/>
      <c r="I302" s="24"/>
      <c r="J302" s="24"/>
      <c r="K302" s="26"/>
      <c r="L302" s="26"/>
      <c r="M302" s="26"/>
      <c r="N302" s="26"/>
      <c r="O302" s="26"/>
    </row>
    <row r="303" spans="1:15">
      <c r="A303" s="24"/>
      <c r="B303" s="38" t="s">
        <v>91</v>
      </c>
      <c r="C303" s="24"/>
      <c r="D303" s="24"/>
      <c r="E303" s="24"/>
      <c r="F303" s="24"/>
      <c r="G303" s="24"/>
      <c r="H303" s="24"/>
      <c r="I303" s="24"/>
      <c r="J303" s="24"/>
      <c r="K303" s="26"/>
      <c r="L303" s="26"/>
      <c r="M303" s="26"/>
      <c r="N303" s="26"/>
      <c r="O303" s="26"/>
    </row>
    <row r="304" spans="1:15">
      <c r="A304" s="24"/>
      <c r="B304" s="39" t="s">
        <v>90</v>
      </c>
      <c r="C304" s="24"/>
      <c r="D304" s="24"/>
      <c r="E304" s="24"/>
      <c r="F304" s="24"/>
      <c r="G304" s="24"/>
      <c r="H304" s="24"/>
      <c r="I304" s="24"/>
      <c r="J304" s="24"/>
      <c r="K304" s="26"/>
      <c r="L304" s="26"/>
      <c r="M304" s="26"/>
      <c r="N304" s="26"/>
      <c r="O304" s="26"/>
    </row>
    <row r="305" spans="1:15">
      <c r="A305" s="24"/>
      <c r="B305" s="24"/>
      <c r="C305" s="24"/>
      <c r="D305" s="24"/>
      <c r="E305" s="24"/>
      <c r="F305" s="24"/>
      <c r="G305" s="24"/>
      <c r="H305" s="24"/>
      <c r="I305" s="24"/>
      <c r="J305" s="24"/>
      <c r="K305" s="26"/>
      <c r="L305" s="26"/>
      <c r="M305" s="26"/>
      <c r="N305" s="26"/>
      <c r="O305" s="26"/>
    </row>
    <row r="306" spans="1:15">
      <c r="A306" s="24"/>
      <c r="B306" s="24"/>
      <c r="C306" s="24"/>
      <c r="D306" s="24"/>
      <c r="E306" s="24"/>
      <c r="F306" s="24"/>
      <c r="G306" s="24"/>
      <c r="H306" s="24"/>
      <c r="I306" s="24"/>
      <c r="J306" s="24"/>
      <c r="K306" s="26"/>
      <c r="L306" s="26"/>
      <c r="M306" s="26"/>
      <c r="N306" s="26"/>
      <c r="O306" s="26"/>
    </row>
    <row r="307" spans="1:15">
      <c r="A307" s="24"/>
      <c r="B307" s="24"/>
      <c r="C307" s="24"/>
      <c r="D307" s="24"/>
      <c r="E307" s="24"/>
      <c r="F307" s="24"/>
      <c r="G307" s="24"/>
      <c r="H307" s="24"/>
      <c r="I307" s="24"/>
      <c r="J307" s="24"/>
      <c r="K307" s="26"/>
      <c r="L307" s="26"/>
      <c r="M307" s="26"/>
      <c r="N307" s="26"/>
      <c r="O307" s="26"/>
    </row>
    <row r="308" spans="1:15">
      <c r="A308" s="24"/>
      <c r="B308" s="24"/>
      <c r="C308" s="24"/>
      <c r="D308" s="24"/>
      <c r="E308" s="24"/>
      <c r="F308" s="24"/>
      <c r="G308" s="24"/>
      <c r="H308" s="24"/>
      <c r="I308" s="24"/>
      <c r="J308" s="24"/>
      <c r="K308" s="26"/>
      <c r="L308" s="26"/>
      <c r="M308" s="26"/>
      <c r="N308" s="26"/>
      <c r="O308" s="26"/>
    </row>
    <row r="309" spans="1:15">
      <c r="A309" s="24"/>
      <c r="B309" s="24"/>
      <c r="C309" s="24"/>
      <c r="D309" s="24"/>
      <c r="E309" s="24"/>
      <c r="F309" s="24"/>
      <c r="G309" s="24"/>
      <c r="H309" s="24"/>
      <c r="I309" s="24"/>
      <c r="J309" s="24"/>
      <c r="K309" s="26"/>
      <c r="L309" s="26"/>
      <c r="M309" s="26"/>
      <c r="N309" s="26"/>
      <c r="O309" s="26"/>
    </row>
    <row r="310" spans="1:15">
      <c r="A310" s="24"/>
      <c r="B310" s="24"/>
      <c r="C310" s="24"/>
      <c r="D310" s="24"/>
      <c r="E310" s="24"/>
      <c r="F310" s="24"/>
      <c r="G310" s="24"/>
      <c r="H310" s="24"/>
      <c r="I310" s="24"/>
      <c r="J310" s="24"/>
      <c r="K310" s="26"/>
      <c r="L310" s="26"/>
      <c r="M310" s="26"/>
      <c r="N310" s="26"/>
      <c r="O310" s="26"/>
    </row>
    <row r="311" spans="1:15">
      <c r="A311" s="24"/>
      <c r="B311" s="24"/>
      <c r="C311" s="24"/>
      <c r="D311" s="24"/>
      <c r="E311" s="24"/>
      <c r="F311" s="24"/>
      <c r="G311" s="24"/>
      <c r="H311" s="24"/>
      <c r="I311" s="24"/>
      <c r="J311" s="24"/>
      <c r="K311" s="26"/>
      <c r="L311" s="26"/>
      <c r="M311" s="26"/>
      <c r="N311" s="26"/>
      <c r="O311" s="26"/>
    </row>
    <row r="312" spans="1:15">
      <c r="A312" s="24"/>
      <c r="B312" s="24"/>
      <c r="C312" s="24"/>
      <c r="D312" s="24"/>
      <c r="E312" s="24"/>
      <c r="F312" s="24"/>
      <c r="G312" s="24"/>
      <c r="H312" s="24"/>
      <c r="I312" s="24"/>
      <c r="J312" s="24"/>
      <c r="K312" s="26"/>
      <c r="L312" s="26"/>
      <c r="M312" s="26"/>
      <c r="N312" s="26"/>
      <c r="O312" s="26"/>
    </row>
    <row r="313" spans="1:15">
      <c r="A313" s="24"/>
      <c r="B313" s="24"/>
      <c r="C313" s="24"/>
      <c r="D313" s="24"/>
      <c r="E313" s="24"/>
      <c r="F313" s="24"/>
      <c r="G313" s="24"/>
      <c r="H313" s="24"/>
      <c r="I313" s="24"/>
      <c r="J313" s="24"/>
      <c r="K313" s="26"/>
      <c r="L313" s="26"/>
      <c r="M313" s="26"/>
      <c r="N313" s="26"/>
      <c r="O313" s="26"/>
    </row>
    <row r="314" spans="1:15">
      <c r="A314" s="24"/>
      <c r="B314" s="24"/>
      <c r="C314" s="24"/>
      <c r="D314" s="24"/>
      <c r="E314" s="24"/>
      <c r="F314" s="24"/>
      <c r="G314" s="24"/>
      <c r="H314" s="24"/>
      <c r="I314" s="24"/>
      <c r="J314" s="24"/>
      <c r="K314" s="26"/>
      <c r="L314" s="26"/>
      <c r="M314" s="26"/>
      <c r="N314" s="26"/>
      <c r="O314" s="26"/>
    </row>
    <row r="315" spans="1:15">
      <c r="A315" s="24"/>
      <c r="B315" s="24"/>
      <c r="C315" s="24"/>
      <c r="D315" s="24"/>
      <c r="E315" s="24"/>
      <c r="F315" s="24"/>
      <c r="G315" s="24"/>
      <c r="H315" s="24"/>
      <c r="I315" s="24"/>
      <c r="J315" s="24"/>
      <c r="K315" s="26"/>
      <c r="L315" s="26"/>
      <c r="M315" s="26"/>
      <c r="N315" s="26"/>
      <c r="O315" s="26"/>
    </row>
    <row r="316" spans="1:15">
      <c r="A316" s="24"/>
      <c r="B316" s="24"/>
      <c r="C316" s="24"/>
      <c r="D316" s="24"/>
      <c r="E316" s="24"/>
      <c r="F316" s="24"/>
      <c r="G316" s="24"/>
      <c r="H316" s="24"/>
      <c r="I316" s="24"/>
      <c r="J316" s="24"/>
      <c r="K316" s="26"/>
      <c r="L316" s="26"/>
      <c r="M316" s="26"/>
      <c r="N316" s="26"/>
      <c r="O316" s="26"/>
    </row>
    <row r="317" spans="1:15">
      <c r="A317" s="24"/>
      <c r="B317" s="24"/>
      <c r="C317" s="24"/>
      <c r="D317" s="24"/>
      <c r="E317" s="24"/>
      <c r="F317" s="24"/>
      <c r="G317" s="24"/>
      <c r="H317" s="24"/>
      <c r="I317" s="24"/>
      <c r="J317" s="24"/>
      <c r="K317" s="26"/>
      <c r="L317" s="26"/>
      <c r="M317" s="26"/>
      <c r="N317" s="26"/>
      <c r="O317" s="26"/>
    </row>
    <row r="318" spans="1:15">
      <c r="A318" s="24"/>
      <c r="B318" s="24"/>
      <c r="C318" s="24"/>
      <c r="D318" s="24"/>
      <c r="E318" s="24"/>
      <c r="F318" s="24"/>
      <c r="G318" s="24"/>
      <c r="H318" s="24"/>
      <c r="I318" s="24"/>
      <c r="J318" s="24"/>
      <c r="K318" s="26"/>
      <c r="L318" s="26"/>
      <c r="M318" s="26"/>
      <c r="N318" s="26"/>
      <c r="O318" s="26"/>
    </row>
    <row r="319" spans="1:15">
      <c r="A319" s="24"/>
      <c r="B319" s="24"/>
      <c r="C319" s="24"/>
      <c r="D319" s="24"/>
      <c r="E319" s="24"/>
      <c r="F319" s="24"/>
      <c r="G319" s="24"/>
      <c r="H319" s="24"/>
      <c r="I319" s="24"/>
      <c r="J319" s="24"/>
      <c r="K319" s="26"/>
      <c r="L319" s="26"/>
      <c r="M319" s="26"/>
      <c r="N319" s="26"/>
      <c r="O319" s="26"/>
    </row>
    <row r="320" spans="1:15">
      <c r="A320" s="24"/>
      <c r="B320" s="38" t="s">
        <v>86</v>
      </c>
      <c r="C320" s="24"/>
      <c r="D320" s="24"/>
      <c r="E320" s="24"/>
      <c r="F320" s="24"/>
      <c r="G320" s="24"/>
      <c r="H320" s="24"/>
      <c r="I320" s="24"/>
      <c r="J320" s="24"/>
      <c r="K320" s="26"/>
      <c r="L320" s="26"/>
      <c r="M320" s="26"/>
      <c r="N320" s="26"/>
      <c r="O320" s="26"/>
    </row>
    <row r="321" spans="1:15">
      <c r="A321" s="24"/>
      <c r="B321" s="39" t="s">
        <v>93</v>
      </c>
      <c r="C321" s="24"/>
      <c r="D321" s="24"/>
      <c r="E321" s="24"/>
      <c r="F321" s="24"/>
      <c r="G321" s="24"/>
      <c r="H321" s="24"/>
      <c r="I321" s="24"/>
      <c r="J321" s="24"/>
      <c r="K321" s="26"/>
      <c r="L321" s="26"/>
      <c r="M321" s="26"/>
      <c r="N321" s="26"/>
      <c r="O321" s="26"/>
    </row>
    <row r="322" spans="1:15">
      <c r="A322" s="24"/>
      <c r="B322" s="24"/>
      <c r="C322" s="24"/>
      <c r="D322" s="24"/>
      <c r="E322" s="24"/>
      <c r="F322" s="24"/>
      <c r="G322" s="24"/>
      <c r="H322" s="24"/>
      <c r="I322" s="24"/>
      <c r="J322" s="24"/>
      <c r="K322" s="26"/>
      <c r="L322" s="26"/>
      <c r="M322" s="26"/>
      <c r="N322" s="26"/>
      <c r="O322" s="26"/>
    </row>
    <row r="323" spans="1:15">
      <c r="A323" s="24"/>
      <c r="B323" s="24"/>
      <c r="C323" s="24"/>
      <c r="D323" s="24"/>
      <c r="E323" s="24"/>
      <c r="F323" s="24"/>
      <c r="G323" s="24"/>
      <c r="H323" s="24"/>
      <c r="I323" s="24"/>
      <c r="J323" s="24"/>
      <c r="K323" s="26"/>
      <c r="L323" s="26"/>
      <c r="M323" s="26"/>
      <c r="N323" s="26"/>
      <c r="O323" s="26"/>
    </row>
    <row r="324" spans="1:15">
      <c r="A324" s="24"/>
      <c r="B324" s="24"/>
      <c r="C324" s="24"/>
      <c r="D324" s="24"/>
      <c r="E324" s="24"/>
      <c r="F324" s="24"/>
      <c r="G324" s="24"/>
      <c r="H324" s="24"/>
      <c r="I324" s="24"/>
      <c r="J324" s="24"/>
      <c r="K324" s="26"/>
      <c r="L324" s="26"/>
      <c r="M324" s="26"/>
      <c r="N324" s="26"/>
      <c r="O324" s="26"/>
    </row>
    <row r="325" spans="1:15">
      <c r="A325" s="24"/>
      <c r="B325" s="24"/>
      <c r="C325" s="24"/>
      <c r="D325" s="24"/>
      <c r="E325" s="24"/>
      <c r="F325" s="24"/>
      <c r="G325" s="24"/>
      <c r="H325" s="24"/>
      <c r="I325" s="24"/>
      <c r="J325" s="24"/>
      <c r="K325" s="26"/>
      <c r="L325" s="26"/>
      <c r="M325" s="26"/>
      <c r="N325" s="26"/>
      <c r="O325" s="26"/>
    </row>
    <row r="326" spans="1:15">
      <c r="A326" s="24"/>
      <c r="B326" s="24"/>
      <c r="C326" s="24"/>
      <c r="D326" s="24"/>
      <c r="E326" s="24"/>
      <c r="F326" s="24"/>
      <c r="G326" s="24"/>
      <c r="H326" s="24"/>
      <c r="I326" s="24"/>
      <c r="J326" s="24"/>
      <c r="K326" s="26"/>
      <c r="L326" s="26"/>
      <c r="M326" s="26"/>
      <c r="N326" s="26"/>
      <c r="O326" s="26"/>
    </row>
    <row r="327" spans="1:15">
      <c r="A327" s="24"/>
      <c r="B327" s="24"/>
      <c r="C327" s="24"/>
      <c r="D327" s="24"/>
      <c r="E327" s="24"/>
      <c r="F327" s="24"/>
      <c r="G327" s="24"/>
      <c r="H327" s="24"/>
      <c r="I327" s="24"/>
      <c r="J327" s="24"/>
      <c r="K327" s="26"/>
      <c r="L327" s="26"/>
      <c r="M327" s="26"/>
      <c r="N327" s="26"/>
      <c r="O327" s="26"/>
    </row>
    <row r="328" spans="1:15">
      <c r="A328" s="24"/>
      <c r="B328" s="24"/>
      <c r="C328" s="24"/>
      <c r="D328" s="24"/>
      <c r="E328" s="24"/>
      <c r="F328" s="24"/>
      <c r="G328" s="24"/>
      <c r="H328" s="24"/>
      <c r="I328" s="24"/>
      <c r="J328" s="24"/>
      <c r="K328" s="26"/>
      <c r="L328" s="26"/>
      <c r="M328" s="26"/>
      <c r="N328" s="26"/>
      <c r="O328" s="26"/>
    </row>
    <row r="329" spans="1:15">
      <c r="A329" s="24"/>
      <c r="B329" s="24"/>
      <c r="C329" s="24"/>
      <c r="D329" s="24"/>
      <c r="E329" s="24"/>
      <c r="F329" s="24"/>
      <c r="G329" s="24"/>
      <c r="H329" s="24"/>
      <c r="I329" s="24"/>
      <c r="J329" s="24"/>
      <c r="K329" s="26"/>
      <c r="L329" s="26"/>
      <c r="M329" s="26"/>
      <c r="N329" s="26"/>
      <c r="O329" s="26"/>
    </row>
    <row r="330" spans="1:15">
      <c r="A330" s="24"/>
      <c r="B330" s="24"/>
      <c r="C330" s="24"/>
      <c r="D330" s="24"/>
      <c r="E330" s="24"/>
      <c r="F330" s="24"/>
      <c r="G330" s="24"/>
      <c r="H330" s="24"/>
      <c r="I330" s="24"/>
      <c r="J330" s="24"/>
      <c r="K330" s="26"/>
      <c r="L330" s="26"/>
      <c r="M330" s="26"/>
      <c r="N330" s="26"/>
      <c r="O330" s="26"/>
    </row>
    <row r="331" spans="1:15">
      <c r="A331" s="24"/>
      <c r="B331" s="24"/>
      <c r="C331" s="24"/>
      <c r="D331" s="24"/>
      <c r="E331" s="24"/>
      <c r="F331" s="24"/>
      <c r="G331" s="24"/>
      <c r="H331" s="24"/>
      <c r="I331" s="24"/>
      <c r="J331" s="24"/>
      <c r="K331" s="26"/>
      <c r="L331" s="26"/>
      <c r="M331" s="26"/>
      <c r="N331" s="26"/>
      <c r="O331" s="26"/>
    </row>
    <row r="332" spans="1:15">
      <c r="A332" s="24"/>
      <c r="B332" s="24"/>
      <c r="C332" s="24"/>
      <c r="D332" s="24"/>
      <c r="E332" s="24"/>
      <c r="F332" s="24"/>
      <c r="G332" s="24"/>
      <c r="H332" s="24"/>
      <c r="I332" s="24"/>
      <c r="J332" s="24"/>
      <c r="K332" s="26"/>
      <c r="L332" s="26"/>
      <c r="M332" s="26"/>
      <c r="N332" s="26"/>
      <c r="O332" s="26"/>
    </row>
    <row r="333" spans="1:15">
      <c r="A333" s="24"/>
      <c r="B333" s="24"/>
      <c r="C333" s="24"/>
      <c r="D333" s="24"/>
      <c r="E333" s="24"/>
      <c r="F333" s="24"/>
      <c r="G333" s="24"/>
      <c r="H333" s="24"/>
      <c r="I333" s="24"/>
      <c r="J333" s="24"/>
      <c r="K333" s="26"/>
      <c r="L333" s="26"/>
      <c r="M333" s="26"/>
      <c r="N333" s="26"/>
      <c r="O333" s="26"/>
    </row>
    <row r="334" spans="1:15">
      <c r="A334" s="24"/>
      <c r="B334" s="24"/>
      <c r="C334" s="24"/>
      <c r="D334" s="24"/>
      <c r="E334" s="24"/>
      <c r="F334" s="24"/>
      <c r="G334" s="24"/>
      <c r="H334" s="24"/>
      <c r="I334" s="24"/>
      <c r="J334" s="24"/>
      <c r="K334" s="26"/>
      <c r="L334" s="26"/>
      <c r="M334" s="26"/>
      <c r="N334" s="26"/>
      <c r="O334" s="26"/>
    </row>
    <row r="335" spans="1:15">
      <c r="A335" s="24"/>
      <c r="B335" s="24"/>
      <c r="C335" s="24"/>
      <c r="D335" s="24"/>
      <c r="E335" s="24"/>
      <c r="F335" s="24"/>
      <c r="G335" s="24"/>
      <c r="H335" s="24"/>
      <c r="I335" s="24"/>
      <c r="J335" s="24"/>
      <c r="K335" s="26"/>
      <c r="L335" s="26"/>
      <c r="M335" s="26"/>
      <c r="N335" s="26"/>
      <c r="O335" s="26"/>
    </row>
    <row r="336" spans="1:15">
      <c r="A336" s="24"/>
      <c r="B336" s="24"/>
      <c r="C336" s="24"/>
      <c r="D336" s="24"/>
      <c r="E336" s="24"/>
      <c r="F336" s="24"/>
      <c r="G336" s="24"/>
      <c r="H336" s="24"/>
      <c r="I336" s="24"/>
      <c r="J336" s="24"/>
      <c r="K336" s="26"/>
      <c r="L336" s="26"/>
      <c r="M336" s="26"/>
      <c r="N336" s="26"/>
      <c r="O336" s="26"/>
    </row>
    <row r="337" spans="1:15">
      <c r="A337" s="24"/>
      <c r="B337" s="24"/>
      <c r="C337" s="24"/>
      <c r="D337" s="24"/>
      <c r="E337" s="24"/>
      <c r="F337" s="24"/>
      <c r="G337" s="24"/>
      <c r="H337" s="24"/>
      <c r="I337" s="24"/>
      <c r="J337" s="24"/>
      <c r="K337" s="26"/>
      <c r="L337" s="26"/>
      <c r="M337" s="26"/>
      <c r="N337" s="26"/>
      <c r="O337" s="26"/>
    </row>
    <row r="338" spans="1:15">
      <c r="A338" s="24"/>
      <c r="B338" s="24"/>
      <c r="C338" s="24"/>
      <c r="D338" s="24"/>
      <c r="E338" s="24"/>
      <c r="F338" s="24"/>
      <c r="G338" s="24"/>
      <c r="H338" s="24"/>
      <c r="I338" s="24"/>
      <c r="J338" s="24"/>
      <c r="K338" s="26"/>
      <c r="L338" s="26"/>
      <c r="M338" s="26"/>
      <c r="N338" s="26"/>
      <c r="O338" s="26"/>
    </row>
    <row r="339" spans="1:15">
      <c r="A339" s="24"/>
      <c r="B339" s="24"/>
      <c r="C339" s="24"/>
      <c r="D339" s="24"/>
      <c r="E339" s="24"/>
      <c r="F339" s="24"/>
      <c r="G339" s="24"/>
      <c r="H339" s="24"/>
      <c r="I339" s="24"/>
      <c r="J339" s="24"/>
      <c r="K339" s="26"/>
      <c r="L339" s="26"/>
      <c r="M339" s="26"/>
      <c r="N339" s="26"/>
      <c r="O339" s="26"/>
    </row>
    <row r="340" spans="1:15">
      <c r="A340" s="24"/>
      <c r="B340" s="24"/>
      <c r="C340" s="24"/>
      <c r="D340" s="24"/>
      <c r="E340" s="24"/>
      <c r="F340" s="24"/>
      <c r="G340" s="24"/>
      <c r="H340" s="24"/>
      <c r="I340" s="24"/>
      <c r="J340" s="24"/>
      <c r="K340" s="26"/>
      <c r="L340" s="26"/>
      <c r="M340" s="26"/>
      <c r="N340" s="26"/>
      <c r="O340" s="26"/>
    </row>
    <row r="341" spans="1:15">
      <c r="A341" s="24"/>
      <c r="B341" s="24"/>
      <c r="C341" s="24"/>
      <c r="D341" s="24"/>
      <c r="E341" s="24"/>
      <c r="F341" s="24"/>
      <c r="G341" s="24"/>
      <c r="H341" s="24"/>
      <c r="I341" s="24"/>
      <c r="J341" s="24"/>
      <c r="K341" s="26"/>
      <c r="L341" s="26"/>
      <c r="M341" s="26"/>
      <c r="N341" s="26"/>
      <c r="O341" s="26"/>
    </row>
    <row r="342" spans="1:15">
      <c r="A342" s="24"/>
      <c r="B342" s="24"/>
      <c r="C342" s="24"/>
      <c r="D342" s="24"/>
      <c r="E342" s="24"/>
      <c r="F342" s="24"/>
      <c r="G342" s="24"/>
      <c r="H342" s="24"/>
      <c r="I342" s="24"/>
      <c r="J342" s="24"/>
      <c r="K342" s="26"/>
      <c r="L342" s="26"/>
      <c r="M342" s="26"/>
      <c r="N342" s="26"/>
      <c r="O342" s="26"/>
    </row>
    <row r="343" spans="1:15">
      <c r="A343" s="24"/>
      <c r="B343" s="24"/>
      <c r="C343" s="24"/>
      <c r="D343" s="24"/>
      <c r="E343" s="24"/>
      <c r="F343" s="24"/>
      <c r="G343" s="24"/>
      <c r="H343" s="24"/>
      <c r="I343" s="24"/>
      <c r="J343" s="24"/>
      <c r="K343" s="26"/>
      <c r="L343" s="26"/>
      <c r="M343" s="26"/>
      <c r="N343" s="26"/>
      <c r="O343" s="26"/>
    </row>
    <row r="344" spans="1:15">
      <c r="A344" s="24"/>
      <c r="B344" s="24"/>
      <c r="C344" s="24"/>
      <c r="D344" s="24"/>
      <c r="E344" s="24"/>
      <c r="F344" s="24"/>
      <c r="G344" s="24"/>
      <c r="H344" s="24"/>
      <c r="I344" s="24"/>
      <c r="J344" s="24"/>
      <c r="K344" s="26"/>
      <c r="L344" s="26"/>
      <c r="M344" s="26"/>
      <c r="N344" s="26"/>
      <c r="O344" s="26"/>
    </row>
    <row r="345" spans="1:15">
      <c r="A345" s="24"/>
      <c r="B345" s="24"/>
      <c r="C345" s="24"/>
      <c r="D345" s="24"/>
      <c r="E345" s="24"/>
      <c r="F345" s="24"/>
      <c r="G345" s="24"/>
      <c r="H345" s="24"/>
      <c r="I345" s="24"/>
      <c r="J345" s="24"/>
      <c r="K345" s="26"/>
      <c r="L345" s="26"/>
      <c r="M345" s="26"/>
      <c r="N345" s="26"/>
      <c r="O345" s="26"/>
    </row>
    <row r="346" spans="1:15">
      <c r="A346" s="24"/>
      <c r="B346" s="24"/>
      <c r="C346" s="24"/>
      <c r="D346" s="24"/>
      <c r="E346" s="24"/>
      <c r="F346" s="24"/>
      <c r="G346" s="24"/>
      <c r="H346" s="24"/>
      <c r="I346" s="24"/>
      <c r="J346" s="24"/>
      <c r="K346" s="26"/>
      <c r="L346" s="26"/>
      <c r="M346" s="26"/>
      <c r="N346" s="26"/>
      <c r="O346" s="26"/>
    </row>
    <row r="347" spans="1:15">
      <c r="A347" s="24"/>
      <c r="B347" s="24"/>
      <c r="C347" s="24"/>
      <c r="D347" s="24"/>
      <c r="E347" s="24"/>
      <c r="F347" s="24"/>
      <c r="G347" s="24"/>
      <c r="H347" s="24"/>
      <c r="I347" s="24"/>
      <c r="J347" s="24"/>
      <c r="K347" s="26"/>
      <c r="L347" s="26"/>
      <c r="M347" s="26"/>
      <c r="N347" s="26"/>
      <c r="O347" s="26"/>
    </row>
    <row r="348" spans="1:15">
      <c r="A348" s="24"/>
      <c r="B348" s="24"/>
      <c r="C348" s="24"/>
      <c r="D348" s="24"/>
      <c r="E348" s="24"/>
      <c r="F348" s="24"/>
      <c r="G348" s="24"/>
      <c r="H348" s="24"/>
      <c r="I348" s="24"/>
      <c r="J348" s="24"/>
      <c r="K348" s="26"/>
      <c r="L348" s="26"/>
      <c r="M348" s="26"/>
      <c r="N348" s="26"/>
      <c r="O348" s="26"/>
    </row>
    <row r="349" spans="1:15">
      <c r="A349" s="24"/>
      <c r="B349" s="24"/>
      <c r="C349" s="24"/>
      <c r="D349" s="24"/>
      <c r="E349" s="24"/>
      <c r="F349" s="24"/>
      <c r="G349" s="24"/>
      <c r="H349" s="24"/>
      <c r="I349" s="24"/>
      <c r="J349" s="24"/>
      <c r="K349" s="26"/>
      <c r="L349" s="26"/>
      <c r="M349" s="26"/>
      <c r="N349" s="26"/>
      <c r="O349" s="26"/>
    </row>
    <row r="350" spans="1:15">
      <c r="A350" s="24"/>
      <c r="B350" s="24"/>
      <c r="C350" s="24"/>
      <c r="D350" s="24"/>
      <c r="E350" s="24"/>
      <c r="F350" s="24"/>
      <c r="G350" s="24"/>
      <c r="H350" s="24"/>
      <c r="I350" s="24"/>
      <c r="J350" s="24"/>
      <c r="K350" s="26"/>
      <c r="L350" s="26"/>
      <c r="M350" s="26"/>
      <c r="N350" s="26"/>
      <c r="O350" s="26"/>
    </row>
    <row r="351" spans="1:15">
      <c r="A351" s="24"/>
      <c r="B351" s="24"/>
      <c r="C351" s="24"/>
      <c r="D351" s="24"/>
      <c r="E351" s="24"/>
      <c r="F351" s="24"/>
      <c r="G351" s="24"/>
      <c r="H351" s="24"/>
      <c r="I351" s="24"/>
      <c r="J351" s="24"/>
      <c r="K351" s="26"/>
      <c r="L351" s="26"/>
      <c r="M351" s="26"/>
      <c r="N351" s="26"/>
      <c r="O351" s="26"/>
    </row>
    <row r="352" spans="1:15">
      <c r="A352" s="24"/>
      <c r="B352" s="24"/>
      <c r="C352" s="24"/>
      <c r="D352" s="24"/>
      <c r="E352" s="24"/>
      <c r="F352" s="24"/>
      <c r="G352" s="24"/>
      <c r="H352" s="24"/>
      <c r="I352" s="24"/>
      <c r="J352" s="24"/>
      <c r="K352" s="26"/>
      <c r="L352" s="26"/>
      <c r="M352" s="26"/>
      <c r="N352" s="26"/>
      <c r="O352" s="26"/>
    </row>
    <row r="353" spans="1:15">
      <c r="A353" s="24"/>
      <c r="B353" s="24"/>
      <c r="C353" s="24"/>
      <c r="D353" s="24"/>
      <c r="E353" s="24"/>
      <c r="F353" s="24"/>
      <c r="G353" s="24"/>
      <c r="H353" s="24"/>
      <c r="I353" s="24"/>
      <c r="J353" s="24"/>
      <c r="K353" s="26"/>
      <c r="L353" s="26"/>
      <c r="M353" s="26"/>
      <c r="N353" s="26"/>
      <c r="O353" s="26"/>
    </row>
    <row r="354" spans="1:15">
      <c r="A354" s="24"/>
      <c r="B354" s="24"/>
      <c r="C354" s="24"/>
      <c r="D354" s="24"/>
      <c r="E354" s="24"/>
      <c r="F354" s="24"/>
      <c r="G354" s="24"/>
      <c r="H354" s="24"/>
      <c r="I354" s="24"/>
      <c r="J354" s="24"/>
      <c r="K354" s="26"/>
      <c r="L354" s="26"/>
      <c r="M354" s="26"/>
      <c r="N354" s="26"/>
      <c r="O354" s="26"/>
    </row>
    <row r="355" spans="1:15">
      <c r="A355" s="24"/>
      <c r="B355" s="53" t="s">
        <v>109</v>
      </c>
      <c r="C355" s="24"/>
      <c r="D355" s="24"/>
      <c r="E355" s="24"/>
      <c r="F355" s="24"/>
      <c r="G355" s="24"/>
      <c r="H355" s="24"/>
      <c r="I355" s="24"/>
      <c r="J355" s="24"/>
      <c r="K355" s="26"/>
      <c r="L355" s="26"/>
      <c r="M355" s="26"/>
      <c r="N355" s="26"/>
      <c r="O355" s="26"/>
    </row>
    <row r="356" spans="1:15">
      <c r="A356" s="24"/>
      <c r="B356" s="24"/>
      <c r="C356" s="24"/>
      <c r="D356" s="24"/>
      <c r="E356" s="24"/>
      <c r="F356" s="24"/>
      <c r="G356" s="24"/>
      <c r="H356" s="24"/>
      <c r="I356" s="24"/>
      <c r="J356" s="24"/>
      <c r="K356" s="26"/>
      <c r="L356" s="26"/>
      <c r="M356" s="26"/>
      <c r="N356" s="26"/>
      <c r="O356" s="26"/>
    </row>
    <row r="357" spans="1:15">
      <c r="A357" s="24"/>
      <c r="B357" s="38" t="s">
        <v>92</v>
      </c>
      <c r="C357" s="24"/>
      <c r="D357" s="24"/>
      <c r="E357" s="24"/>
      <c r="F357" s="24"/>
      <c r="G357" s="24"/>
      <c r="H357" s="24"/>
      <c r="I357" s="24"/>
      <c r="J357" s="24"/>
      <c r="K357" s="26"/>
      <c r="L357" s="26"/>
      <c r="M357" s="26"/>
      <c r="N357" s="26"/>
      <c r="O357" s="26"/>
    </row>
    <row r="358" spans="1:15">
      <c r="A358" s="24"/>
      <c r="B358" s="24"/>
      <c r="C358" s="24"/>
      <c r="D358" s="24"/>
      <c r="E358" s="24"/>
      <c r="F358" s="24"/>
      <c r="G358" s="24"/>
      <c r="H358" s="24"/>
      <c r="I358" s="24"/>
      <c r="J358" s="24"/>
      <c r="K358" s="26"/>
      <c r="L358" s="26"/>
      <c r="M358" s="26"/>
      <c r="N358" s="26"/>
      <c r="O358" s="26"/>
    </row>
    <row r="359" spans="1:15">
      <c r="A359" s="24"/>
      <c r="B359" s="24"/>
      <c r="C359" s="24"/>
      <c r="D359" s="24"/>
      <c r="E359" s="24"/>
      <c r="F359" s="24"/>
      <c r="G359" s="24"/>
      <c r="H359" s="24"/>
      <c r="I359" s="24"/>
      <c r="J359" s="24"/>
      <c r="K359" s="26"/>
      <c r="L359" s="26"/>
      <c r="M359" s="26"/>
      <c r="N359" s="26"/>
      <c r="O359" s="26"/>
    </row>
    <row r="360" spans="1:15">
      <c r="A360" s="24"/>
      <c r="B360" s="24"/>
      <c r="C360" s="24"/>
      <c r="D360" s="24"/>
      <c r="E360" s="24"/>
      <c r="F360" s="24"/>
      <c r="G360" s="24"/>
      <c r="H360" s="24"/>
      <c r="I360" s="24"/>
      <c r="J360" s="24"/>
      <c r="K360" s="26"/>
      <c r="L360" s="26"/>
      <c r="M360" s="26"/>
      <c r="N360" s="26"/>
      <c r="O360" s="26"/>
    </row>
    <row r="361" spans="1:15">
      <c r="A361" s="24"/>
      <c r="B361" s="24"/>
      <c r="C361" s="24"/>
      <c r="D361" s="24"/>
      <c r="E361" s="24"/>
      <c r="F361" s="24"/>
      <c r="G361" s="24"/>
      <c r="H361" s="24"/>
      <c r="I361" s="24"/>
      <c r="J361" s="24"/>
      <c r="K361" s="26"/>
      <c r="L361" s="26"/>
      <c r="M361" s="26"/>
      <c r="N361" s="26"/>
      <c r="O361" s="26"/>
    </row>
    <row r="362" spans="1:15">
      <c r="A362" s="24"/>
      <c r="B362" s="24"/>
      <c r="C362" s="24"/>
      <c r="D362" s="24"/>
      <c r="E362" s="24"/>
      <c r="F362" s="24"/>
      <c r="G362" s="24"/>
      <c r="H362" s="24"/>
      <c r="I362" s="24"/>
      <c r="J362" s="24"/>
      <c r="K362" s="26"/>
      <c r="L362" s="26"/>
      <c r="M362" s="26"/>
      <c r="N362" s="26"/>
      <c r="O362" s="26"/>
    </row>
    <row r="363" spans="1:15">
      <c r="A363" s="24"/>
      <c r="B363" s="24"/>
      <c r="C363" s="24"/>
      <c r="D363" s="24"/>
      <c r="E363" s="24"/>
      <c r="F363" s="24"/>
      <c r="G363" s="24"/>
      <c r="H363" s="24"/>
      <c r="I363" s="24"/>
      <c r="J363" s="24"/>
      <c r="K363" s="26"/>
      <c r="L363" s="26"/>
      <c r="M363" s="26"/>
      <c r="N363" s="26"/>
      <c r="O363" s="26"/>
    </row>
    <row r="364" spans="1:15">
      <c r="A364" s="24"/>
      <c r="B364" s="24"/>
      <c r="C364" s="24"/>
      <c r="D364" s="24"/>
      <c r="E364" s="24"/>
      <c r="F364" s="24"/>
      <c r="G364" s="24"/>
      <c r="H364" s="24"/>
      <c r="I364" s="24"/>
      <c r="J364" s="24"/>
      <c r="K364" s="26"/>
      <c r="L364" s="26"/>
      <c r="M364" s="26"/>
      <c r="N364" s="26"/>
      <c r="O364" s="26"/>
    </row>
    <row r="365" spans="1:15">
      <c r="A365" s="24"/>
      <c r="B365" s="24"/>
      <c r="C365" s="24"/>
      <c r="D365" s="24"/>
      <c r="E365" s="24"/>
      <c r="F365" s="24"/>
      <c r="G365" s="24"/>
      <c r="H365" s="24"/>
      <c r="I365" s="24"/>
      <c r="J365" s="24"/>
      <c r="K365" s="26"/>
      <c r="L365" s="26"/>
      <c r="M365" s="26"/>
      <c r="N365" s="26"/>
      <c r="O365" s="26"/>
    </row>
    <row r="366" spans="1:15">
      <c r="A366" s="24"/>
      <c r="B366" s="24"/>
      <c r="C366" s="24"/>
      <c r="D366" s="24"/>
      <c r="E366" s="24"/>
      <c r="F366" s="24"/>
      <c r="G366" s="24"/>
      <c r="H366" s="24"/>
      <c r="I366" s="24"/>
      <c r="J366" s="24"/>
      <c r="K366" s="26"/>
      <c r="L366" s="26"/>
      <c r="M366" s="26"/>
      <c r="N366" s="26"/>
      <c r="O366" s="26"/>
    </row>
    <row r="367" spans="1:15">
      <c r="A367" s="24"/>
      <c r="B367" s="24"/>
      <c r="C367" s="24"/>
      <c r="D367" s="24"/>
      <c r="E367" s="24"/>
      <c r="F367" s="24"/>
      <c r="G367" s="24"/>
      <c r="H367" s="24"/>
      <c r="I367" s="24"/>
      <c r="J367" s="24"/>
      <c r="K367" s="26"/>
      <c r="L367" s="26"/>
      <c r="M367" s="26"/>
      <c r="N367" s="26"/>
      <c r="O367" s="26"/>
    </row>
    <row r="368" spans="1:15">
      <c r="A368" s="24"/>
      <c r="B368" s="24"/>
      <c r="C368" s="24"/>
      <c r="D368" s="24"/>
      <c r="E368" s="24"/>
      <c r="F368" s="24"/>
      <c r="G368" s="24"/>
      <c r="H368" s="24"/>
      <c r="I368" s="24"/>
      <c r="J368" s="24"/>
      <c r="K368" s="26"/>
      <c r="L368" s="26"/>
      <c r="M368" s="26"/>
      <c r="N368" s="26"/>
      <c r="O368" s="26"/>
    </row>
    <row r="369" spans="1:20">
      <c r="A369" s="24"/>
      <c r="B369" s="24"/>
      <c r="C369" s="24"/>
      <c r="D369" s="24"/>
      <c r="E369" s="24"/>
      <c r="F369" s="24"/>
      <c r="G369" s="24"/>
      <c r="H369" s="24"/>
      <c r="I369" s="24"/>
      <c r="J369" s="24"/>
      <c r="K369" s="26"/>
      <c r="L369" s="26"/>
      <c r="M369" s="26"/>
      <c r="N369" s="26"/>
      <c r="O369" s="26"/>
    </row>
    <row r="370" spans="1:20">
      <c r="A370" s="24"/>
      <c r="B370" s="24"/>
      <c r="C370" s="24"/>
      <c r="D370" s="24"/>
      <c r="E370" s="24"/>
      <c r="F370" s="24"/>
      <c r="G370" s="24"/>
      <c r="H370" s="24"/>
      <c r="I370" s="24"/>
      <c r="J370" s="24"/>
      <c r="K370" s="26"/>
      <c r="L370" s="26"/>
      <c r="M370" s="26"/>
      <c r="N370" s="26"/>
      <c r="O370" s="26"/>
    </row>
    <row r="371" spans="1:20">
      <c r="A371" s="24"/>
      <c r="B371" s="24"/>
      <c r="C371" s="24"/>
      <c r="D371" s="24"/>
      <c r="E371" s="24"/>
      <c r="F371" s="24"/>
      <c r="G371" s="24"/>
      <c r="H371" s="24"/>
      <c r="I371" s="24"/>
      <c r="J371" s="24"/>
      <c r="K371" s="26"/>
      <c r="L371" s="26"/>
      <c r="M371" s="26"/>
      <c r="N371" s="26"/>
      <c r="O371" s="26"/>
    </row>
    <row r="372" spans="1:20">
      <c r="A372" s="24"/>
      <c r="B372" s="24"/>
      <c r="C372" s="24"/>
      <c r="D372" s="24"/>
      <c r="E372" s="24"/>
      <c r="F372" s="24"/>
      <c r="G372" s="24"/>
      <c r="H372" s="24"/>
      <c r="I372" s="24"/>
      <c r="J372" s="24"/>
      <c r="K372" s="26"/>
      <c r="L372" s="26"/>
      <c r="M372" s="26"/>
      <c r="N372" s="26"/>
      <c r="O372" s="26"/>
    </row>
    <row r="373" spans="1:20">
      <c r="A373" s="24"/>
      <c r="B373" s="24"/>
      <c r="C373" s="24"/>
      <c r="D373" s="24"/>
      <c r="E373" s="24"/>
      <c r="F373" s="24"/>
      <c r="G373" s="24"/>
      <c r="H373" s="24"/>
      <c r="I373" s="24"/>
      <c r="J373" s="24"/>
      <c r="K373" s="26"/>
      <c r="L373" s="26"/>
      <c r="M373" s="26"/>
      <c r="N373" s="26"/>
      <c r="O373" s="26"/>
    </row>
    <row r="374" spans="1:20">
      <c r="A374" s="24"/>
      <c r="B374" s="24"/>
      <c r="C374" s="24"/>
      <c r="D374" s="24"/>
      <c r="E374" s="24"/>
      <c r="F374" s="24"/>
      <c r="G374" s="24"/>
      <c r="H374" s="24"/>
      <c r="I374" s="24"/>
      <c r="J374" s="24"/>
      <c r="K374" s="26"/>
      <c r="L374" s="26"/>
      <c r="M374" s="26"/>
      <c r="N374" s="26"/>
      <c r="O374" s="26"/>
    </row>
    <row r="375" spans="1:20">
      <c r="A375" s="24"/>
      <c r="B375" s="24"/>
      <c r="C375" s="24"/>
      <c r="D375" s="24"/>
      <c r="E375" s="24"/>
      <c r="F375" s="24"/>
      <c r="G375" s="24"/>
      <c r="H375" s="24"/>
      <c r="I375" s="24"/>
      <c r="J375" s="24"/>
      <c r="K375" s="26"/>
      <c r="L375" s="26"/>
      <c r="M375" s="26"/>
      <c r="N375" s="26"/>
      <c r="O375" s="26"/>
    </row>
    <row r="376" spans="1:20">
      <c r="A376" s="24"/>
      <c r="B376" s="24"/>
      <c r="C376" s="24"/>
      <c r="D376" s="24"/>
      <c r="E376" s="24"/>
      <c r="F376" s="24"/>
      <c r="G376" s="24"/>
      <c r="H376" s="24"/>
      <c r="I376" s="24"/>
      <c r="J376" s="24"/>
      <c r="K376" s="26"/>
      <c r="L376" s="26"/>
      <c r="M376" s="26"/>
      <c r="N376" s="26"/>
      <c r="O376" s="26"/>
    </row>
    <row r="377" spans="1:20">
      <c r="A377" s="24"/>
      <c r="B377" s="24"/>
      <c r="C377" s="24"/>
      <c r="D377" s="24"/>
      <c r="E377" s="24"/>
      <c r="F377" s="24"/>
      <c r="G377" s="24"/>
      <c r="H377" s="24"/>
      <c r="I377" s="24"/>
      <c r="J377" s="24"/>
      <c r="K377" s="26"/>
      <c r="L377" s="26"/>
      <c r="M377" s="26"/>
      <c r="N377" s="26"/>
      <c r="O377" s="26"/>
    </row>
    <row r="378" spans="1:20">
      <c r="A378" s="24"/>
      <c r="B378" s="24"/>
      <c r="C378" s="24"/>
      <c r="D378" s="24"/>
      <c r="E378" s="24"/>
      <c r="F378" s="24"/>
      <c r="G378" s="24"/>
      <c r="H378" s="24"/>
      <c r="I378" s="24"/>
      <c r="J378" s="24"/>
      <c r="K378" s="26"/>
      <c r="L378" s="26"/>
      <c r="M378" s="26"/>
      <c r="N378" s="26"/>
      <c r="O378" s="26"/>
    </row>
    <row r="379" spans="1:20">
      <c r="A379" s="24"/>
      <c r="B379" s="24"/>
      <c r="C379" s="24"/>
      <c r="D379" s="24"/>
      <c r="E379" s="24"/>
      <c r="F379" s="24"/>
      <c r="G379" s="24"/>
      <c r="H379" s="24"/>
      <c r="I379" s="24"/>
      <c r="J379" s="24"/>
      <c r="K379" s="26"/>
      <c r="L379" s="26"/>
      <c r="M379" s="26"/>
      <c r="N379" s="26"/>
      <c r="O379" s="26"/>
    </row>
    <row r="380" spans="1:20">
      <c r="A380" s="24"/>
      <c r="B380" s="24"/>
      <c r="C380" s="24"/>
      <c r="D380" s="24"/>
      <c r="E380" s="24"/>
      <c r="F380" s="24"/>
      <c r="G380" s="24"/>
      <c r="H380" s="24"/>
      <c r="I380" s="24"/>
      <c r="J380" s="24"/>
      <c r="K380" s="26"/>
      <c r="L380" s="26"/>
      <c r="M380" s="26"/>
      <c r="N380" s="26"/>
      <c r="O380" s="26"/>
    </row>
    <row r="381" spans="1:20">
      <c r="A381" s="24"/>
      <c r="B381" s="24"/>
      <c r="C381" s="24"/>
      <c r="D381" s="24"/>
      <c r="E381" s="24"/>
      <c r="F381" s="24"/>
      <c r="G381" s="24"/>
      <c r="H381" s="24"/>
      <c r="I381" s="24"/>
      <c r="J381" s="24"/>
      <c r="K381" s="26"/>
      <c r="L381" s="26"/>
      <c r="M381" s="26"/>
      <c r="N381" s="26"/>
      <c r="O381" s="26"/>
    </row>
    <row r="382" spans="1:20" ht="13.8" thickBot="1">
      <c r="A382" s="24"/>
      <c r="B382" s="24"/>
      <c r="C382" s="24"/>
      <c r="D382" s="24"/>
      <c r="E382" s="24"/>
      <c r="F382" s="24"/>
      <c r="G382" s="24"/>
      <c r="H382" s="24"/>
      <c r="I382" s="24"/>
      <c r="J382" s="24"/>
      <c r="K382" s="26"/>
      <c r="L382" s="26"/>
      <c r="M382" s="26"/>
      <c r="N382" s="26"/>
      <c r="O382" s="26"/>
    </row>
    <row r="383" spans="1:20" ht="13.8" thickBot="1">
      <c r="A383" s="40"/>
      <c r="B383" s="41"/>
      <c r="C383" s="41"/>
      <c r="D383" s="41"/>
      <c r="E383" s="41"/>
      <c r="F383" s="41"/>
      <c r="G383" s="41"/>
      <c r="H383" s="41"/>
      <c r="I383" s="41"/>
      <c r="J383" s="41"/>
      <c r="K383" s="47"/>
      <c r="L383" s="47"/>
      <c r="M383" s="47"/>
      <c r="N383" s="47"/>
      <c r="O383" s="47"/>
      <c r="P383" s="44"/>
      <c r="Q383" s="44"/>
      <c r="R383" s="44"/>
      <c r="S383" s="44"/>
      <c r="T383" s="45"/>
    </row>
    <row r="384" spans="1:20">
      <c r="A384" s="24"/>
      <c r="B384" s="24"/>
      <c r="C384" s="24"/>
      <c r="D384" s="24"/>
      <c r="E384" s="24"/>
      <c r="F384" s="24"/>
      <c r="G384" s="24"/>
      <c r="H384" s="24"/>
      <c r="I384" s="24"/>
      <c r="J384" s="24"/>
      <c r="K384" s="26"/>
      <c r="L384" s="26"/>
      <c r="M384" s="26"/>
      <c r="N384" s="26"/>
      <c r="O384" s="26"/>
    </row>
    <row r="385" spans="1:15">
      <c r="A385" s="38" t="s">
        <v>96</v>
      </c>
      <c r="B385" s="24"/>
      <c r="C385" s="24"/>
      <c r="D385" s="24"/>
      <c r="E385" s="24"/>
      <c r="F385" s="24"/>
      <c r="G385" s="24"/>
      <c r="H385" s="24"/>
      <c r="I385" s="24"/>
      <c r="J385" s="24"/>
      <c r="K385" s="26"/>
      <c r="L385" s="26"/>
      <c r="M385" s="26"/>
      <c r="N385" s="26"/>
      <c r="O385" s="26"/>
    </row>
    <row r="386" spans="1:15">
      <c r="A386" s="24"/>
      <c r="B386" s="38" t="s">
        <v>71</v>
      </c>
      <c r="C386" s="24"/>
      <c r="D386" s="24"/>
      <c r="E386" s="24"/>
      <c r="F386" s="24"/>
      <c r="G386" s="24"/>
      <c r="H386" s="24"/>
      <c r="I386" s="24"/>
      <c r="J386" s="24"/>
      <c r="K386" s="26"/>
      <c r="L386" s="26"/>
      <c r="M386" s="26"/>
      <c r="N386" s="26"/>
      <c r="O386" s="26"/>
    </row>
    <row r="387" spans="1:15">
      <c r="A387" s="24"/>
      <c r="B387" s="39" t="s">
        <v>97</v>
      </c>
      <c r="C387" s="24"/>
      <c r="D387" s="24"/>
      <c r="E387" s="24"/>
      <c r="F387" s="24"/>
      <c r="G387" s="24"/>
      <c r="H387" s="24"/>
      <c r="I387" s="24"/>
      <c r="J387" s="24"/>
      <c r="K387" s="26"/>
      <c r="L387" s="26"/>
      <c r="M387" s="26"/>
      <c r="N387" s="26"/>
      <c r="O387" s="26"/>
    </row>
    <row r="388" spans="1:15">
      <c r="A388" s="24"/>
      <c r="B388" s="24"/>
      <c r="C388" s="24"/>
      <c r="D388" s="24"/>
      <c r="E388" s="24"/>
      <c r="F388" s="24"/>
      <c r="G388" s="24"/>
      <c r="H388" s="24"/>
      <c r="I388" s="24"/>
      <c r="J388" s="24"/>
      <c r="K388" s="26"/>
      <c r="L388" s="26"/>
      <c r="M388" s="26"/>
      <c r="N388" s="26"/>
      <c r="O388" s="26"/>
    </row>
    <row r="389" spans="1:15">
      <c r="A389" s="24"/>
      <c r="B389" s="38" t="s">
        <v>72</v>
      </c>
      <c r="C389" s="24"/>
      <c r="D389" s="24"/>
      <c r="E389" s="24"/>
      <c r="F389" s="24"/>
      <c r="G389" s="24"/>
      <c r="H389" s="24"/>
      <c r="I389" s="24"/>
      <c r="J389" s="24"/>
      <c r="K389" s="26"/>
      <c r="L389" s="26"/>
      <c r="M389" s="26"/>
      <c r="N389" s="26"/>
      <c r="O389" s="26"/>
    </row>
    <row r="390" spans="1:15" ht="52.5" customHeight="1">
      <c r="A390" s="24"/>
      <c r="B390" s="553" t="s">
        <v>98</v>
      </c>
      <c r="C390" s="553"/>
      <c r="D390" s="553"/>
      <c r="E390" s="553"/>
      <c r="F390" s="553"/>
      <c r="G390" s="553"/>
      <c r="H390" s="553"/>
      <c r="I390" s="553"/>
      <c r="J390" s="553"/>
      <c r="K390" s="48"/>
      <c r="L390" s="26"/>
      <c r="M390" s="26"/>
      <c r="N390" s="26"/>
      <c r="O390" s="26"/>
    </row>
    <row r="391" spans="1:15">
      <c r="A391" s="28"/>
      <c r="B391" s="28"/>
      <c r="C391" s="28"/>
      <c r="D391" s="28"/>
      <c r="E391" s="28"/>
      <c r="F391" s="28"/>
      <c r="G391" s="28"/>
      <c r="H391" s="28"/>
      <c r="I391" s="28"/>
      <c r="J391" s="28"/>
    </row>
    <row r="392" spans="1:15">
      <c r="A392" s="28"/>
      <c r="B392" s="53" t="s">
        <v>109</v>
      </c>
      <c r="C392" s="28"/>
      <c r="D392" s="28"/>
      <c r="E392" s="28"/>
      <c r="F392" s="28"/>
      <c r="G392" s="28"/>
      <c r="H392" s="28"/>
      <c r="I392" s="28"/>
      <c r="J392" s="28"/>
    </row>
    <row r="393" spans="1:15">
      <c r="A393" s="325"/>
      <c r="B393" s="325"/>
      <c r="C393" s="325"/>
      <c r="D393" s="325"/>
      <c r="E393" s="325"/>
      <c r="F393" s="325"/>
      <c r="G393" s="325"/>
      <c r="H393" s="325"/>
      <c r="I393" s="325"/>
      <c r="J393" s="325"/>
    </row>
    <row r="394" spans="1:15">
      <c r="A394" s="325"/>
      <c r="B394" s="325"/>
      <c r="C394" s="325"/>
      <c r="D394" s="325"/>
      <c r="E394" s="325"/>
      <c r="F394" s="325"/>
      <c r="G394" s="325"/>
      <c r="H394" s="325"/>
      <c r="I394" s="325"/>
      <c r="J394" s="325"/>
    </row>
    <row r="395" spans="1:15">
      <c r="A395" s="325"/>
      <c r="B395" s="325"/>
      <c r="C395" s="325"/>
      <c r="D395" s="325"/>
      <c r="E395" s="325"/>
      <c r="F395" s="325"/>
      <c r="G395" s="325"/>
      <c r="H395" s="325"/>
      <c r="I395" s="325"/>
      <c r="J395" s="325"/>
    </row>
    <row r="396" spans="1:15">
      <c r="A396" s="325"/>
      <c r="B396" s="325"/>
      <c r="C396" s="325"/>
      <c r="D396" s="325"/>
      <c r="E396" s="325"/>
      <c r="F396" s="325"/>
      <c r="G396" s="325"/>
      <c r="H396" s="325"/>
      <c r="I396" s="325"/>
      <c r="J396" s="325"/>
    </row>
    <row r="397" spans="1:15">
      <c r="A397" s="325"/>
      <c r="B397" s="325"/>
      <c r="C397" s="325"/>
      <c r="D397" s="325"/>
      <c r="E397" s="325"/>
      <c r="F397" s="325"/>
      <c r="G397" s="325"/>
      <c r="H397" s="325"/>
      <c r="I397" s="325"/>
      <c r="J397" s="325"/>
    </row>
    <row r="398" spans="1:15">
      <c r="A398" s="325"/>
      <c r="B398" s="325"/>
      <c r="C398" s="325"/>
      <c r="D398" s="325"/>
      <c r="E398" s="325"/>
      <c r="F398" s="325"/>
      <c r="G398" s="325"/>
      <c r="H398" s="325"/>
      <c r="I398" s="325"/>
      <c r="J398" s="325"/>
    </row>
    <row r="399" spans="1:15">
      <c r="A399" s="325"/>
      <c r="B399" s="325"/>
      <c r="C399" s="325"/>
      <c r="D399" s="325"/>
      <c r="E399" s="325"/>
      <c r="F399" s="325"/>
      <c r="G399" s="325"/>
      <c r="H399" s="325"/>
      <c r="I399" s="325"/>
      <c r="J399" s="325"/>
    </row>
  </sheetData>
  <sheetProtection sheet="1" objects="1" scenarios="1"/>
  <mergeCells count="11">
    <mergeCell ref="A9:D9"/>
    <mergeCell ref="B390:J390"/>
    <mergeCell ref="B10:C10"/>
    <mergeCell ref="B11:C11"/>
    <mergeCell ref="A6:I6"/>
    <mergeCell ref="B19:I19"/>
    <mergeCell ref="A3:I3"/>
    <mergeCell ref="B7:I7"/>
    <mergeCell ref="B8:F8"/>
    <mergeCell ref="B5:F5"/>
    <mergeCell ref="B4:H4"/>
  </mergeCells>
  <hyperlinks>
    <hyperlink ref="A6" location="'Custom Lighting Info'!A1" display="2. How to Use the Energy Star Website to Look Up Qualifying Equipment" xr:uid="{00000000-0004-0000-0300-000000000000}"/>
    <hyperlink ref="A6:I6" location="'DLC &amp; Energy Star Info'!A315" display="2. How to Use the Energy Star Website to Look Up Qualifying Equipment" xr:uid="{00000000-0004-0000-0300-000001000000}"/>
    <hyperlink ref="A3" location="'Custom Lighting Info'!A10" display="1. How to Use the DLC Website to Look Up Qualifying Equipment" xr:uid="{00000000-0004-0000-0300-000002000000}"/>
    <hyperlink ref="B7" location="'Custom Lighting Info'!A242" display="a) Download the Energy Star product list in spreadsheet format (Microsoft Excel)" xr:uid="{00000000-0004-0000-0300-000003000000}"/>
    <hyperlink ref="B8" location="'Custom Lighting Info'!A357" display="b) Search product list on the Energy Star website" xr:uid="{00000000-0004-0000-0300-000004000000}"/>
    <hyperlink ref="B7:I7" location="'DLC &amp; Energy Star Info'!A430" display="a) Download the Energy Star product list in spreadsheet format (Microsoft Excel)" xr:uid="{00000000-0004-0000-0300-000005000000}"/>
    <hyperlink ref="B5" location="'Custom Lighting Info'!A95" display="b) Search products on the DLC website" xr:uid="{00000000-0004-0000-0300-000006000000}"/>
    <hyperlink ref="B4" location="'Custom Lighting Info'!A41" display="a) Download entire product list in spreadsheet format (Microsoft Excel)" xr:uid="{00000000-0004-0000-0300-000007000000}"/>
    <hyperlink ref="A9" location="'DLC &amp; Energy Star Info'!A567" display="3. Equipment Type Exceptions" xr:uid="{00000000-0004-0000-0300-000008000000}"/>
    <hyperlink ref="B10" location="'Custom Lighting Info'!A415" display="a) Induction" xr:uid="{00000000-0004-0000-0300-000009000000}"/>
    <hyperlink ref="B11" location="'Custom Lighting Info'!A415" display="b) LED Family Color" xr:uid="{00000000-0004-0000-0300-00000A000000}"/>
    <hyperlink ref="B5:F5" location="'DLC &amp; Energy Star Info'!A140" display="b) Search products on the DLC website" xr:uid="{00000000-0004-0000-0300-00000B000000}"/>
    <hyperlink ref="B8:F8" location="'DLC &amp; Energy Star Info'!A510" display="b) Search product list on the Energy Star website" xr:uid="{00000000-0004-0000-0300-00000C000000}"/>
    <hyperlink ref="B10:C10" location="'DLC &amp; Energy Star Info'!A567" display="a) Induction" xr:uid="{00000000-0004-0000-0300-00000D000000}"/>
    <hyperlink ref="B11:C11" location="'DLC &amp; Energy Star Info'!A567" display="b) LED Family Color" xr:uid="{00000000-0004-0000-0300-00000E000000}"/>
    <hyperlink ref="B111" location="'DLC &amp; Energy Star Info'!A1" display="Back to Top" xr:uid="{00000000-0004-0000-0300-00000F000000}"/>
    <hyperlink ref="B181" location="'DLC &amp; Energy Star Info'!A1" display="Back to Top" xr:uid="{00000000-0004-0000-0300-000010000000}"/>
    <hyperlink ref="B245" location="'DLC &amp; Energy Star Info'!A1" display="Back to Top" xr:uid="{00000000-0004-0000-0300-000011000000}"/>
    <hyperlink ref="B302" location="'DLC &amp; Energy Star Info'!A1" display="Back to Top" xr:uid="{00000000-0004-0000-0300-000012000000}"/>
    <hyperlink ref="B355" location="'DLC &amp; Energy Star Info'!A1" display="Back to Top" xr:uid="{00000000-0004-0000-0300-000013000000}"/>
    <hyperlink ref="B392" location="'DLC &amp; Energy Star Info'!A1" display="Back to Top" xr:uid="{00000000-0004-0000-0300-000014000000}"/>
    <hyperlink ref="A3:I3" location="'DLC &amp; Energy Star Info'!A30" display="1. How to Use the DLC Website to Look Up Qualifying Equipment" xr:uid="{00000000-0004-0000-0300-000015000000}"/>
    <hyperlink ref="B4:H4" location="'DLC &amp; Energy Star Info'!A30" display="a) Download entire product list in spreadsheet format (Microsoft Excel)" xr:uid="{00000000-0004-0000-0300-000016000000}"/>
  </hyperlinks>
  <pageMargins left="0.25" right="0.25" top="0.4" bottom="0.65" header="0.5" footer="0.34"/>
  <pageSetup fitToHeight="0" orientation="portrait" r:id="rId1"/>
  <headerFooter alignWithMargins="0">
    <oddFooter>&amp;LTEP EasySave Plus Custom Worksheet&amp;RApplication Version: 2/14/2020</oddFooter>
  </headerFooter>
  <rowBreaks count="8" manualBreakCount="8">
    <brk id="44" max="16383" man="1"/>
    <brk id="74" max="16383" man="1"/>
    <brk id="112" max="16383" man="1"/>
    <brk id="147" max="16383" man="1"/>
    <brk id="181" max="16383" man="1"/>
    <brk id="215" max="16383" man="1"/>
    <brk id="245" max="16383" man="1"/>
    <brk id="35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Q108"/>
  <sheetViews>
    <sheetView zoomScaleNormal="100" zoomScaleSheetLayoutView="100" workbookViewId="0"/>
  </sheetViews>
  <sheetFormatPr defaultColWidth="9.109375" defaultRowHeight="13.2"/>
  <cols>
    <col min="1" max="1" width="9" style="30" customWidth="1"/>
    <col min="2" max="2" width="93.88671875" style="30" customWidth="1"/>
    <col min="3" max="6" width="9.109375" style="30"/>
    <col min="7" max="7" width="9" style="30" customWidth="1"/>
    <col min="8" max="13" width="9.109375" style="30"/>
    <col min="14" max="14" width="7.44140625" style="30" customWidth="1"/>
    <col min="15" max="15" width="9.109375" style="30"/>
    <col min="16" max="16" width="2.5546875" style="30" customWidth="1"/>
    <col min="17" max="16384" width="9.109375" style="30"/>
  </cols>
  <sheetData>
    <row r="1" spans="1:17" ht="17.399999999999999">
      <c r="A1" s="54" t="s">
        <v>326</v>
      </c>
      <c r="B1" s="25"/>
      <c r="C1" s="281"/>
      <c r="D1" s="281"/>
      <c r="E1" s="281"/>
      <c r="F1" s="281"/>
      <c r="G1" s="281"/>
      <c r="H1" s="281"/>
      <c r="I1" s="281"/>
      <c r="J1" s="281"/>
      <c r="K1" s="281"/>
    </row>
    <row r="2" spans="1:17" ht="24.6">
      <c r="A2" s="555" t="s">
        <v>153</v>
      </c>
      <c r="B2" s="556"/>
      <c r="C2" s="281"/>
      <c r="D2" s="281"/>
      <c r="E2" s="281"/>
      <c r="F2" s="282"/>
      <c r="G2" s="282"/>
      <c r="H2" s="282"/>
      <c r="I2" s="282"/>
      <c r="J2" s="282"/>
      <c r="K2" s="282"/>
      <c r="L2" s="80"/>
      <c r="M2" s="80"/>
      <c r="N2" s="80"/>
      <c r="O2" s="80"/>
      <c r="P2" s="80"/>
      <c r="Q2" s="80"/>
    </row>
    <row r="3" spans="1:17" ht="12.75" customHeight="1">
      <c r="A3" s="557" t="s">
        <v>124</v>
      </c>
      <c r="B3" s="557"/>
      <c r="C3" s="557"/>
      <c r="D3" s="557"/>
      <c r="E3" s="557"/>
      <c r="F3" s="557"/>
      <c r="G3" s="557"/>
      <c r="H3" s="557"/>
      <c r="I3" s="557"/>
      <c r="J3" s="557"/>
      <c r="K3" s="281"/>
    </row>
    <row r="4" spans="1:17">
      <c r="A4" s="55" t="s">
        <v>125</v>
      </c>
      <c r="B4" s="56"/>
      <c r="C4" s="281"/>
      <c r="D4" s="281"/>
      <c r="E4" s="281"/>
      <c r="F4" s="281"/>
      <c r="G4" s="281"/>
      <c r="H4" s="281"/>
      <c r="I4" s="281"/>
      <c r="J4" s="281"/>
      <c r="K4" s="281"/>
    </row>
    <row r="5" spans="1:17">
      <c r="A5" s="57" t="s">
        <v>44</v>
      </c>
      <c r="B5" s="58" t="s">
        <v>126</v>
      </c>
      <c r="C5" s="283"/>
      <c r="D5" s="281"/>
      <c r="E5" s="281"/>
      <c r="F5" s="281"/>
      <c r="G5" s="281"/>
      <c r="H5" s="281"/>
      <c r="I5" s="281"/>
      <c r="J5" s="281"/>
      <c r="K5" s="281"/>
    </row>
    <row r="6" spans="1:17">
      <c r="A6" s="57" t="s">
        <v>45</v>
      </c>
      <c r="B6" s="58" t="s">
        <v>127</v>
      </c>
      <c r="C6" s="283"/>
      <c r="D6" s="281"/>
      <c r="E6" s="281"/>
      <c r="F6" s="281"/>
      <c r="G6" s="281"/>
      <c r="H6" s="281"/>
      <c r="I6" s="281"/>
      <c r="J6" s="281"/>
      <c r="K6" s="281"/>
    </row>
    <row r="7" spans="1:17">
      <c r="A7" s="57" t="s">
        <v>128</v>
      </c>
      <c r="B7" s="58" t="s">
        <v>129</v>
      </c>
      <c r="C7" s="281"/>
      <c r="D7" s="281"/>
      <c r="E7" s="281"/>
      <c r="F7" s="281"/>
      <c r="G7" s="281"/>
      <c r="H7" s="281"/>
      <c r="I7" s="281"/>
      <c r="J7" s="281"/>
      <c r="K7" s="281"/>
    </row>
    <row r="8" spans="1:17">
      <c r="A8" s="57" t="s">
        <v>130</v>
      </c>
      <c r="B8" s="58" t="s">
        <v>131</v>
      </c>
      <c r="C8" s="281"/>
      <c r="D8" s="281"/>
      <c r="E8" s="281"/>
      <c r="F8" s="281"/>
      <c r="G8" s="281"/>
      <c r="H8" s="281"/>
      <c r="I8" s="281"/>
      <c r="J8" s="281"/>
      <c r="K8" s="281"/>
    </row>
    <row r="9" spans="1:17" ht="14.25" customHeight="1">
      <c r="A9" s="57" t="s">
        <v>132</v>
      </c>
      <c r="B9" s="58" t="s">
        <v>133</v>
      </c>
      <c r="C9" s="281"/>
      <c r="D9" s="281"/>
      <c r="E9" s="281"/>
      <c r="F9" s="281"/>
      <c r="G9" s="281"/>
      <c r="H9" s="281"/>
      <c r="I9" s="281"/>
      <c r="J9" s="281"/>
      <c r="K9" s="281"/>
    </row>
    <row r="10" spans="1:17">
      <c r="A10" s="57" t="s">
        <v>134</v>
      </c>
      <c r="B10" s="58" t="s">
        <v>135</v>
      </c>
      <c r="C10" s="281"/>
      <c r="D10" s="281"/>
      <c r="E10" s="281"/>
      <c r="F10" s="281"/>
      <c r="G10" s="281"/>
      <c r="H10" s="281"/>
      <c r="I10" s="281"/>
      <c r="J10" s="281"/>
      <c r="K10" s="281"/>
    </row>
    <row r="11" spans="1:17" ht="8.25" customHeight="1">
      <c r="A11" s="57"/>
      <c r="B11" s="58"/>
      <c r="C11" s="281"/>
      <c r="D11" s="281"/>
      <c r="E11" s="281"/>
      <c r="F11" s="281"/>
      <c r="G11" s="281"/>
      <c r="H11" s="281"/>
      <c r="I11" s="281"/>
      <c r="J11" s="281"/>
      <c r="K11" s="281"/>
    </row>
    <row r="12" spans="1:17">
      <c r="A12" s="57" t="s">
        <v>136</v>
      </c>
      <c r="B12" s="58" t="s">
        <v>137</v>
      </c>
      <c r="C12" s="281"/>
      <c r="D12" s="281"/>
      <c r="E12" s="281"/>
      <c r="F12" s="281"/>
      <c r="G12" s="281"/>
      <c r="H12" s="281"/>
      <c r="I12" s="281"/>
      <c r="J12" s="281"/>
      <c r="K12" s="281"/>
    </row>
    <row r="13" spans="1:17" ht="10.5" customHeight="1">
      <c r="A13" s="57"/>
      <c r="B13" s="58"/>
      <c r="C13" s="25"/>
      <c r="D13" s="25"/>
      <c r="E13" s="25"/>
      <c r="F13" s="25"/>
      <c r="G13" s="25"/>
      <c r="H13" s="25"/>
      <c r="I13" s="25"/>
      <c r="J13" s="25"/>
      <c r="K13" s="25"/>
    </row>
    <row r="14" spans="1:17">
      <c r="A14" s="59" t="s">
        <v>138</v>
      </c>
      <c r="B14" s="58"/>
      <c r="C14" s="25"/>
      <c r="D14" s="25"/>
      <c r="E14" s="25"/>
      <c r="F14" s="25"/>
      <c r="G14" s="25"/>
      <c r="H14" s="25"/>
      <c r="I14" s="25"/>
      <c r="J14" s="25"/>
      <c r="K14" s="25"/>
    </row>
    <row r="15" spans="1:17">
      <c r="A15" s="57"/>
      <c r="B15" s="58"/>
      <c r="C15" s="25"/>
      <c r="D15" s="25"/>
      <c r="E15" s="25"/>
      <c r="F15" s="25"/>
      <c r="G15" s="25"/>
      <c r="H15" s="25"/>
      <c r="I15" s="25"/>
      <c r="J15" s="25"/>
      <c r="K15" s="25"/>
    </row>
    <row r="16" spans="1:17">
      <c r="A16" s="57"/>
      <c r="B16" s="58"/>
      <c r="C16" s="25"/>
      <c r="D16" s="25"/>
      <c r="E16" s="25"/>
      <c r="F16" s="25"/>
      <c r="G16" s="25"/>
      <c r="H16" s="25"/>
      <c r="I16" s="25"/>
      <c r="J16" s="25"/>
      <c r="K16" s="25"/>
    </row>
    <row r="17" spans="1:11">
      <c r="A17" s="57"/>
      <c r="B17" s="58"/>
      <c r="C17" s="25"/>
      <c r="D17" s="25"/>
      <c r="E17" s="25"/>
      <c r="F17" s="25"/>
      <c r="G17" s="25"/>
      <c r="H17" s="25"/>
      <c r="I17" s="25"/>
      <c r="J17" s="25"/>
      <c r="K17" s="25"/>
    </row>
    <row r="18" spans="1:11">
      <c r="A18" s="57"/>
      <c r="B18" s="58"/>
      <c r="C18" s="25"/>
      <c r="D18" s="25"/>
      <c r="E18" s="25"/>
      <c r="F18" s="25"/>
      <c r="G18" s="25"/>
      <c r="H18" s="25"/>
      <c r="I18" s="25"/>
      <c r="J18" s="25"/>
      <c r="K18" s="25"/>
    </row>
    <row r="19" spans="1:11">
      <c r="A19" s="57"/>
      <c r="B19" s="58"/>
      <c r="C19" s="25"/>
      <c r="D19" s="25"/>
      <c r="E19" s="25"/>
      <c r="F19" s="25"/>
      <c r="G19" s="25"/>
      <c r="H19" s="25"/>
      <c r="I19" s="25"/>
      <c r="J19" s="25"/>
      <c r="K19" s="25"/>
    </row>
    <row r="20" spans="1:11">
      <c r="A20" s="57"/>
      <c r="B20" s="58"/>
      <c r="C20" s="25"/>
      <c r="D20" s="25"/>
      <c r="E20" s="25"/>
      <c r="F20" s="25"/>
      <c r="G20" s="25"/>
      <c r="H20" s="25"/>
      <c r="I20" s="25"/>
      <c r="J20" s="25"/>
      <c r="K20" s="25"/>
    </row>
    <row r="21" spans="1:11">
      <c r="A21" s="57"/>
      <c r="B21" s="58"/>
      <c r="C21" s="25"/>
      <c r="D21" s="25"/>
      <c r="E21" s="25"/>
      <c r="F21" s="25"/>
      <c r="G21" s="25"/>
      <c r="H21" s="25"/>
      <c r="I21" s="25"/>
      <c r="J21" s="25"/>
      <c r="K21" s="25"/>
    </row>
    <row r="22" spans="1:11">
      <c r="A22" s="57"/>
      <c r="B22" s="58"/>
      <c r="C22" s="25"/>
      <c r="D22" s="25"/>
      <c r="E22" s="25"/>
      <c r="F22" s="25"/>
      <c r="G22" s="25"/>
      <c r="H22" s="25"/>
      <c r="I22" s="25"/>
      <c r="J22" s="25"/>
      <c r="K22" s="25"/>
    </row>
    <row r="23" spans="1:11">
      <c r="A23" s="57"/>
      <c r="B23" s="58"/>
      <c r="C23" s="25"/>
      <c r="D23" s="25"/>
      <c r="E23" s="25"/>
      <c r="F23" s="25"/>
      <c r="G23" s="25"/>
      <c r="H23" s="25"/>
      <c r="I23" s="25"/>
      <c r="J23" s="25"/>
      <c r="K23" s="25"/>
    </row>
    <row r="24" spans="1:11">
      <c r="A24" s="57"/>
      <c r="B24" s="58"/>
      <c r="C24" s="25"/>
      <c r="D24" s="25"/>
      <c r="E24" s="25"/>
      <c r="F24" s="25"/>
      <c r="G24" s="25"/>
      <c r="H24" s="25"/>
      <c r="I24" s="25"/>
      <c r="J24" s="25"/>
      <c r="K24" s="25"/>
    </row>
    <row r="25" spans="1:11">
      <c r="A25" s="57"/>
      <c r="B25" s="58"/>
      <c r="C25" s="25"/>
      <c r="D25" s="25"/>
      <c r="E25" s="25"/>
      <c r="F25" s="25"/>
      <c r="G25" s="25"/>
      <c r="H25" s="25"/>
      <c r="I25" s="25"/>
      <c r="J25" s="25"/>
      <c r="K25" s="25"/>
    </row>
    <row r="26" spans="1:11">
      <c r="A26" s="57"/>
      <c r="B26" s="58"/>
      <c r="C26" s="25"/>
      <c r="D26" s="25"/>
      <c r="E26" s="25"/>
      <c r="F26" s="25"/>
      <c r="G26" s="25"/>
      <c r="H26" s="25"/>
      <c r="I26" s="25"/>
      <c r="J26" s="25"/>
      <c r="K26" s="25"/>
    </row>
    <row r="27" spans="1:11">
      <c r="A27" s="57"/>
      <c r="B27" s="58"/>
      <c r="C27" s="25"/>
      <c r="D27" s="25"/>
      <c r="E27" s="25"/>
      <c r="F27" s="25"/>
      <c r="G27" s="25"/>
      <c r="H27" s="25"/>
      <c r="I27" s="25"/>
      <c r="J27" s="25"/>
      <c r="K27" s="25"/>
    </row>
    <row r="28" spans="1:11">
      <c r="A28" s="57"/>
      <c r="B28" s="58"/>
      <c r="C28" s="25"/>
      <c r="D28" s="25"/>
      <c r="E28" s="25"/>
      <c r="F28" s="25"/>
      <c r="G28" s="25"/>
      <c r="H28" s="25"/>
      <c r="I28" s="25"/>
      <c r="J28" s="25"/>
      <c r="K28" s="25"/>
    </row>
    <row r="29" spans="1:11">
      <c r="A29" s="57"/>
      <c r="B29" s="58"/>
      <c r="C29" s="25"/>
      <c r="D29" s="25"/>
      <c r="E29" s="25"/>
      <c r="F29" s="25"/>
      <c r="G29" s="25"/>
      <c r="H29" s="25"/>
      <c r="I29" s="25"/>
      <c r="J29" s="25"/>
      <c r="K29" s="25"/>
    </row>
    <row r="30" spans="1:11">
      <c r="A30" s="57"/>
      <c r="B30" s="58"/>
      <c r="C30" s="25"/>
      <c r="D30" s="25"/>
      <c r="E30" s="25"/>
      <c r="F30" s="25"/>
      <c r="G30" s="25"/>
      <c r="H30" s="25"/>
      <c r="I30" s="25"/>
      <c r="J30" s="25"/>
      <c r="K30" s="25"/>
    </row>
    <row r="31" spans="1:11">
      <c r="A31" s="57"/>
      <c r="B31" s="58"/>
      <c r="C31" s="25"/>
      <c r="D31" s="25"/>
      <c r="E31" s="25"/>
      <c r="F31" s="25"/>
      <c r="G31" s="25"/>
      <c r="H31" s="25"/>
      <c r="I31" s="25"/>
      <c r="J31" s="25"/>
      <c r="K31" s="25"/>
    </row>
    <row r="32" spans="1:11">
      <c r="A32" s="57"/>
      <c r="B32" s="58"/>
      <c r="C32" s="25"/>
      <c r="D32" s="25"/>
      <c r="E32" s="25"/>
      <c r="F32" s="25"/>
      <c r="G32" s="25"/>
      <c r="H32" s="25"/>
      <c r="I32" s="25"/>
      <c r="J32" s="25"/>
      <c r="K32" s="25"/>
    </row>
    <row r="33" spans="1:11">
      <c r="A33" s="57"/>
      <c r="B33" s="58"/>
      <c r="C33" s="25"/>
      <c r="D33" s="25"/>
      <c r="E33" s="25"/>
      <c r="F33" s="25"/>
      <c r="G33" s="25"/>
      <c r="H33" s="25"/>
      <c r="I33" s="25"/>
      <c r="J33" s="25"/>
      <c r="K33" s="25"/>
    </row>
    <row r="34" spans="1:11">
      <c r="A34" s="57"/>
      <c r="B34" s="58"/>
      <c r="C34" s="25"/>
      <c r="D34" s="25"/>
      <c r="E34" s="25"/>
      <c r="F34" s="25"/>
      <c r="G34" s="25"/>
      <c r="H34" s="25"/>
      <c r="I34" s="25"/>
      <c r="J34" s="25"/>
      <c r="K34" s="25"/>
    </row>
    <row r="35" spans="1:11">
      <c r="A35" s="57"/>
      <c r="B35" s="58"/>
      <c r="C35" s="25"/>
      <c r="D35" s="25"/>
      <c r="E35" s="25"/>
      <c r="F35" s="25"/>
      <c r="G35" s="25"/>
      <c r="H35" s="25"/>
      <c r="I35" s="25"/>
      <c r="J35" s="25"/>
      <c r="K35" s="25"/>
    </row>
    <row r="36" spans="1:11">
      <c r="A36" s="57"/>
      <c r="B36" s="58"/>
      <c r="C36" s="25"/>
      <c r="D36" s="25"/>
      <c r="E36" s="25"/>
      <c r="F36" s="25"/>
      <c r="G36" s="25"/>
      <c r="H36" s="25"/>
      <c r="I36" s="25"/>
      <c r="J36" s="25"/>
      <c r="K36" s="25"/>
    </row>
    <row r="37" spans="1:11">
      <c r="A37" s="57"/>
      <c r="B37" s="58"/>
      <c r="C37" s="25"/>
      <c r="D37" s="25"/>
      <c r="E37" s="25"/>
      <c r="F37" s="25"/>
      <c r="G37" s="25"/>
      <c r="H37" s="25"/>
      <c r="I37" s="25"/>
      <c r="J37" s="25"/>
      <c r="K37" s="25"/>
    </row>
    <row r="38" spans="1:11">
      <c r="A38" s="57"/>
      <c r="B38" s="58"/>
      <c r="C38" s="25"/>
      <c r="D38" s="25"/>
      <c r="E38" s="25"/>
      <c r="F38" s="25"/>
      <c r="G38" s="25"/>
      <c r="H38" s="25"/>
      <c r="I38" s="25"/>
      <c r="J38" s="25"/>
      <c r="K38" s="25"/>
    </row>
    <row r="39" spans="1:11">
      <c r="A39" s="57"/>
      <c r="B39" s="58"/>
      <c r="C39" s="25"/>
      <c r="D39" s="25"/>
      <c r="E39" s="25"/>
      <c r="F39" s="25"/>
      <c r="G39" s="25"/>
      <c r="H39" s="25"/>
      <c r="I39" s="25"/>
      <c r="J39" s="25"/>
      <c r="K39" s="25"/>
    </row>
    <row r="40" spans="1:11">
      <c r="A40" s="57"/>
      <c r="B40" s="58"/>
      <c r="C40" s="25"/>
      <c r="D40" s="25"/>
      <c r="E40" s="25"/>
      <c r="F40" s="25"/>
      <c r="G40" s="25"/>
      <c r="H40" s="25"/>
      <c r="I40" s="25"/>
      <c r="J40" s="25"/>
      <c r="K40" s="25"/>
    </row>
    <row r="41" spans="1:11">
      <c r="A41" s="57"/>
      <c r="B41" s="58"/>
      <c r="C41" s="25"/>
      <c r="D41" s="25"/>
      <c r="E41" s="25"/>
      <c r="F41" s="25"/>
      <c r="G41" s="25"/>
      <c r="H41" s="25"/>
      <c r="I41" s="25"/>
      <c r="J41" s="25"/>
      <c r="K41" s="25"/>
    </row>
    <row r="42" spans="1:11">
      <c r="A42" s="57"/>
      <c r="B42" s="58"/>
      <c r="C42" s="25"/>
      <c r="D42" s="25"/>
      <c r="E42" s="25"/>
      <c r="F42" s="25"/>
      <c r="G42" s="25"/>
      <c r="H42" s="25"/>
      <c r="I42" s="25"/>
      <c r="J42" s="25"/>
      <c r="K42" s="25"/>
    </row>
    <row r="43" spans="1:11">
      <c r="A43" s="57"/>
      <c r="B43" s="58"/>
      <c r="C43" s="281"/>
      <c r="D43" s="281"/>
      <c r="E43" s="281"/>
      <c r="F43" s="281"/>
      <c r="G43" s="281"/>
      <c r="H43" s="281"/>
      <c r="I43" s="281"/>
      <c r="J43" s="281"/>
      <c r="K43" s="281"/>
    </row>
    <row r="44" spans="1:11">
      <c r="A44" s="57"/>
      <c r="B44" s="58"/>
      <c r="C44" s="281"/>
      <c r="D44" s="281"/>
      <c r="E44" s="281"/>
      <c r="F44" s="281"/>
      <c r="G44" s="281"/>
      <c r="H44" s="281"/>
      <c r="I44" s="281"/>
      <c r="J44" s="281"/>
      <c r="K44" s="281"/>
    </row>
    <row r="45" spans="1:11">
      <c r="A45" s="57"/>
      <c r="B45" s="58"/>
      <c r="C45" s="281"/>
      <c r="D45" s="281"/>
      <c r="E45" s="281"/>
      <c r="F45" s="281"/>
      <c r="G45" s="281"/>
      <c r="H45" s="281"/>
      <c r="I45" s="281"/>
      <c r="J45" s="281"/>
      <c r="K45" s="281"/>
    </row>
    <row r="46" spans="1:11">
      <c r="A46" s="57"/>
      <c r="B46" s="58"/>
      <c r="C46" s="281"/>
      <c r="D46" s="281"/>
      <c r="E46" s="281"/>
      <c r="F46" s="281"/>
      <c r="G46" s="281"/>
      <c r="H46" s="281"/>
      <c r="I46" s="281"/>
      <c r="J46" s="281"/>
      <c r="K46" s="281"/>
    </row>
    <row r="47" spans="1:11">
      <c r="A47" s="57"/>
      <c r="B47" s="58"/>
      <c r="C47" s="281"/>
      <c r="D47" s="281"/>
      <c r="E47" s="281"/>
      <c r="F47" s="281"/>
      <c r="G47" s="281"/>
      <c r="H47" s="281"/>
      <c r="I47" s="281"/>
      <c r="J47" s="281"/>
      <c r="K47" s="281"/>
    </row>
    <row r="48" spans="1:11">
      <c r="A48" s="57"/>
      <c r="B48" s="58"/>
      <c r="C48" s="281"/>
      <c r="D48" s="281"/>
      <c r="E48" s="281"/>
      <c r="F48" s="281"/>
      <c r="G48" s="281"/>
      <c r="H48" s="281"/>
      <c r="I48" s="281"/>
      <c r="J48" s="281"/>
      <c r="K48" s="281"/>
    </row>
    <row r="49" spans="1:11">
      <c r="A49" s="57"/>
      <c r="B49" s="58"/>
      <c r="C49" s="281"/>
      <c r="D49" s="281"/>
      <c r="E49" s="281"/>
      <c r="F49" s="281"/>
      <c r="G49" s="281"/>
      <c r="H49" s="281"/>
      <c r="I49" s="281"/>
      <c r="J49" s="281"/>
      <c r="K49" s="281"/>
    </row>
    <row r="50" spans="1:11">
      <c r="A50" s="60" t="s">
        <v>139</v>
      </c>
      <c r="B50" s="58"/>
      <c r="C50" s="281"/>
      <c r="D50" s="281"/>
      <c r="E50" s="281"/>
      <c r="F50" s="281"/>
      <c r="G50" s="281"/>
      <c r="H50" s="281"/>
      <c r="I50" s="281"/>
      <c r="J50" s="281"/>
      <c r="K50" s="281"/>
    </row>
    <row r="51" spans="1:11" s="31" customFormat="1" ht="14.25" customHeight="1">
      <c r="A51" s="55"/>
      <c r="B51" s="56"/>
      <c r="C51" s="284"/>
      <c r="D51" s="284"/>
      <c r="E51" s="284"/>
      <c r="F51" s="284"/>
      <c r="G51" s="284"/>
      <c r="H51" s="284"/>
      <c r="I51" s="284"/>
      <c r="J51" s="284"/>
      <c r="K51" s="284"/>
    </row>
    <row r="52" spans="1:11" ht="15" customHeight="1">
      <c r="A52" s="554"/>
      <c r="B52" s="554"/>
      <c r="C52" s="281"/>
      <c r="D52" s="281"/>
      <c r="E52" s="281"/>
      <c r="F52" s="281"/>
      <c r="G52" s="281"/>
      <c r="H52" s="281"/>
      <c r="I52" s="281"/>
      <c r="J52" s="281"/>
      <c r="K52" s="281"/>
    </row>
    <row r="53" spans="1:11" ht="15" customHeight="1">
      <c r="A53" s="58"/>
      <c r="B53" s="61"/>
      <c r="C53" s="281"/>
      <c r="D53" s="281"/>
      <c r="E53" s="281"/>
      <c r="F53" s="281"/>
      <c r="G53" s="281"/>
      <c r="H53" s="281"/>
      <c r="I53" s="281"/>
      <c r="J53" s="281"/>
      <c r="K53" s="281"/>
    </row>
    <row r="54" spans="1:11" ht="15" customHeight="1">
      <c r="A54" s="58"/>
      <c r="B54" s="62"/>
      <c r="C54" s="281"/>
      <c r="D54" s="281"/>
      <c r="E54" s="281"/>
      <c r="F54" s="281"/>
      <c r="G54" s="281"/>
      <c r="H54" s="281"/>
      <c r="I54" s="281"/>
      <c r="J54" s="281"/>
      <c r="K54" s="281"/>
    </row>
    <row r="55" spans="1:11">
      <c r="A55" s="58"/>
      <c r="B55" s="62"/>
      <c r="C55" s="281"/>
      <c r="D55" s="281"/>
      <c r="E55" s="281"/>
      <c r="F55" s="281"/>
      <c r="G55" s="281"/>
      <c r="H55" s="281"/>
      <c r="I55" s="281"/>
      <c r="J55" s="281"/>
      <c r="K55" s="281"/>
    </row>
    <row r="56" spans="1:11">
      <c r="A56" s="58"/>
      <c r="B56" s="62"/>
      <c r="C56" s="281"/>
      <c r="D56" s="281"/>
      <c r="E56" s="281"/>
      <c r="F56" s="281"/>
      <c r="G56" s="281"/>
      <c r="H56" s="281"/>
      <c r="I56" s="281"/>
      <c r="J56" s="281"/>
      <c r="K56" s="281"/>
    </row>
    <row r="57" spans="1:11">
      <c r="A57" s="59"/>
      <c r="B57" s="63"/>
      <c r="C57" s="281"/>
      <c r="D57" s="281"/>
      <c r="E57" s="281"/>
      <c r="F57" s="281"/>
      <c r="G57" s="281"/>
      <c r="H57" s="281"/>
      <c r="I57" s="281"/>
      <c r="J57" s="281"/>
      <c r="K57" s="281"/>
    </row>
    <row r="58" spans="1:11">
      <c r="A58" s="59"/>
      <c r="B58" s="64"/>
      <c r="C58" s="281"/>
      <c r="D58" s="281"/>
      <c r="E58" s="281"/>
      <c r="F58" s="281"/>
      <c r="G58" s="281"/>
      <c r="H58" s="281"/>
      <c r="I58" s="281"/>
      <c r="J58" s="281"/>
      <c r="K58" s="281"/>
    </row>
    <row r="59" spans="1:11">
      <c r="A59" s="59"/>
      <c r="B59" s="64"/>
      <c r="C59" s="281"/>
      <c r="D59" s="281"/>
      <c r="E59" s="281"/>
      <c r="F59" s="281"/>
      <c r="G59" s="281"/>
      <c r="H59" s="281"/>
      <c r="I59" s="281"/>
      <c r="J59" s="281"/>
      <c r="K59" s="281"/>
    </row>
    <row r="60" spans="1:11">
      <c r="A60" s="59"/>
      <c r="B60" s="64"/>
      <c r="C60" s="281"/>
      <c r="D60" s="281"/>
      <c r="E60" s="281"/>
      <c r="F60" s="281"/>
      <c r="G60" s="281"/>
      <c r="H60" s="281"/>
      <c r="I60" s="281"/>
      <c r="J60" s="281"/>
      <c r="K60" s="281"/>
    </row>
    <row r="61" spans="1:11">
      <c r="A61" s="59"/>
      <c r="B61" s="63"/>
      <c r="C61" s="281"/>
      <c r="D61" s="281"/>
      <c r="E61" s="281"/>
      <c r="F61" s="281"/>
      <c r="G61" s="281"/>
      <c r="H61" s="281"/>
      <c r="I61" s="281"/>
      <c r="J61" s="281"/>
      <c r="K61" s="281"/>
    </row>
    <row r="62" spans="1:11">
      <c r="A62" s="59"/>
      <c r="B62" s="63"/>
      <c r="C62" s="281"/>
      <c r="D62" s="281"/>
      <c r="E62" s="281"/>
      <c r="F62" s="281"/>
      <c r="G62" s="281"/>
      <c r="H62" s="281"/>
      <c r="I62" s="281"/>
      <c r="J62" s="281"/>
      <c r="K62" s="281"/>
    </row>
    <row r="63" spans="1:11">
      <c r="A63" s="59"/>
      <c r="B63" s="62"/>
      <c r="C63" s="281"/>
      <c r="D63" s="281"/>
      <c r="E63" s="281"/>
      <c r="F63" s="281"/>
      <c r="G63" s="281"/>
      <c r="H63" s="281"/>
      <c r="I63" s="281"/>
      <c r="J63" s="281"/>
      <c r="K63" s="281"/>
    </row>
    <row r="64" spans="1:11">
      <c r="A64" s="59"/>
      <c r="B64" s="62"/>
      <c r="C64" s="281"/>
      <c r="D64" s="281"/>
      <c r="E64" s="281"/>
      <c r="F64" s="281"/>
      <c r="G64" s="281"/>
      <c r="H64" s="281"/>
      <c r="I64" s="281"/>
      <c r="J64" s="281"/>
      <c r="K64" s="281"/>
    </row>
    <row r="65" spans="1:11" ht="25.5" customHeight="1">
      <c r="A65" s="59"/>
      <c r="B65" s="62"/>
      <c r="C65" s="281"/>
      <c r="D65" s="281"/>
      <c r="E65" s="281"/>
      <c r="F65" s="281"/>
      <c r="G65" s="281"/>
      <c r="H65" s="281"/>
      <c r="I65" s="281"/>
      <c r="J65" s="281"/>
      <c r="K65" s="281"/>
    </row>
    <row r="66" spans="1:11" ht="21" customHeight="1">
      <c r="A66" s="32"/>
      <c r="B66" s="61"/>
      <c r="C66" s="281"/>
      <c r="D66" s="281"/>
      <c r="E66" s="281"/>
      <c r="F66" s="281"/>
      <c r="G66" s="281"/>
      <c r="H66" s="281"/>
      <c r="I66" s="281"/>
      <c r="J66" s="281"/>
      <c r="K66" s="281"/>
    </row>
    <row r="67" spans="1:11">
      <c r="A67" s="59"/>
      <c r="B67" s="62"/>
      <c r="C67" s="281"/>
      <c r="D67" s="281"/>
      <c r="E67" s="281"/>
      <c r="F67" s="281"/>
      <c r="G67" s="281"/>
      <c r="H67" s="281"/>
      <c r="I67" s="281"/>
      <c r="J67" s="281"/>
      <c r="K67" s="281"/>
    </row>
    <row r="68" spans="1:11">
      <c r="A68" s="59"/>
      <c r="B68" s="64"/>
      <c r="C68" s="281"/>
      <c r="D68" s="281"/>
      <c r="E68" s="281"/>
      <c r="F68" s="281"/>
      <c r="G68" s="281"/>
      <c r="H68" s="281"/>
      <c r="I68" s="281"/>
      <c r="J68" s="281"/>
      <c r="K68" s="281"/>
    </row>
    <row r="69" spans="1:11">
      <c r="A69" s="59"/>
      <c r="B69" s="64"/>
      <c r="C69" s="281"/>
      <c r="D69" s="281"/>
      <c r="E69" s="281"/>
      <c r="F69" s="281"/>
      <c r="G69" s="281"/>
      <c r="H69" s="281"/>
      <c r="I69" s="281"/>
      <c r="J69" s="281"/>
      <c r="K69" s="281"/>
    </row>
    <row r="70" spans="1:11">
      <c r="A70" s="59"/>
      <c r="B70" s="64"/>
      <c r="C70" s="281"/>
      <c r="D70" s="281"/>
      <c r="E70" s="281"/>
      <c r="F70" s="281"/>
      <c r="G70" s="281"/>
      <c r="H70" s="281"/>
      <c r="I70" s="281"/>
      <c r="J70" s="281"/>
      <c r="K70" s="281"/>
    </row>
    <row r="71" spans="1:11">
      <c r="A71" s="59"/>
      <c r="B71" s="64"/>
      <c r="C71" s="281"/>
      <c r="D71" s="281"/>
      <c r="E71" s="281"/>
      <c r="F71" s="281"/>
      <c r="G71" s="281"/>
      <c r="H71" s="281"/>
      <c r="I71" s="281"/>
      <c r="J71" s="281"/>
      <c r="K71" s="281"/>
    </row>
    <row r="72" spans="1:11">
      <c r="A72" s="59"/>
      <c r="B72" s="64"/>
      <c r="C72" s="281"/>
      <c r="D72" s="281"/>
      <c r="E72" s="281"/>
      <c r="F72" s="281"/>
      <c r="G72" s="281"/>
      <c r="H72" s="281"/>
      <c r="I72" s="281"/>
      <c r="J72" s="281"/>
      <c r="K72" s="281"/>
    </row>
    <row r="73" spans="1:11">
      <c r="A73" s="59"/>
      <c r="B73" s="64"/>
      <c r="C73" s="281"/>
      <c r="D73" s="281"/>
      <c r="E73" s="281"/>
      <c r="F73" s="281"/>
      <c r="G73" s="281"/>
      <c r="H73" s="281"/>
      <c r="I73" s="281"/>
      <c r="J73" s="281"/>
      <c r="K73" s="281"/>
    </row>
    <row r="74" spans="1:11">
      <c r="A74" s="59"/>
      <c r="B74" s="64"/>
      <c r="C74" s="281"/>
      <c r="D74" s="281"/>
      <c r="E74" s="281"/>
      <c r="F74" s="281"/>
      <c r="G74" s="281"/>
      <c r="H74" s="281"/>
      <c r="I74" s="281"/>
      <c r="J74" s="281"/>
      <c r="K74" s="281"/>
    </row>
    <row r="75" spans="1:11" ht="36" hidden="1" customHeight="1">
      <c r="A75" s="25"/>
      <c r="B75" s="65"/>
      <c r="C75" s="281"/>
      <c r="D75" s="281"/>
      <c r="E75" s="281"/>
      <c r="F75" s="281"/>
      <c r="G75" s="281"/>
      <c r="H75" s="281"/>
      <c r="I75" s="281"/>
      <c r="J75" s="281"/>
      <c r="K75" s="281"/>
    </row>
    <row r="76" spans="1:11" hidden="1">
      <c r="A76" s="55"/>
      <c r="B76" s="58"/>
      <c r="C76" s="281"/>
      <c r="D76" s="281"/>
      <c r="E76" s="281"/>
      <c r="F76" s="281"/>
      <c r="G76" s="281"/>
      <c r="H76" s="281"/>
      <c r="I76" s="281"/>
      <c r="J76" s="281"/>
      <c r="K76" s="281"/>
    </row>
    <row r="77" spans="1:11" hidden="1">
      <c r="A77" s="25"/>
      <c r="B77" s="58"/>
      <c r="C77" s="281"/>
      <c r="D77" s="281"/>
      <c r="E77" s="281"/>
      <c r="F77" s="281"/>
      <c r="G77" s="281"/>
      <c r="H77" s="281"/>
      <c r="I77" s="281"/>
      <c r="J77" s="281"/>
      <c r="K77" s="281"/>
    </row>
    <row r="78" spans="1:11" hidden="1">
      <c r="A78" s="25"/>
      <c r="B78" s="66"/>
      <c r="C78" s="281"/>
      <c r="D78" s="281"/>
      <c r="E78" s="281"/>
      <c r="F78" s="281"/>
      <c r="G78" s="281"/>
      <c r="H78" s="281"/>
      <c r="I78" s="281"/>
      <c r="J78" s="281"/>
      <c r="K78" s="281"/>
    </row>
    <row r="79" spans="1:11" hidden="1">
      <c r="A79" s="25"/>
      <c r="B79" s="66"/>
      <c r="C79" s="281"/>
      <c r="D79" s="281"/>
      <c r="E79" s="281"/>
      <c r="F79" s="281"/>
      <c r="G79" s="281"/>
      <c r="H79" s="281"/>
      <c r="I79" s="281"/>
      <c r="J79" s="281"/>
      <c r="K79" s="281"/>
    </row>
    <row r="80" spans="1:11" hidden="1">
      <c r="A80" s="25"/>
      <c r="B80" s="62"/>
      <c r="C80" s="281"/>
      <c r="D80" s="281"/>
      <c r="E80" s="281"/>
      <c r="F80" s="281"/>
      <c r="G80" s="281"/>
      <c r="H80" s="281"/>
      <c r="I80" s="281"/>
      <c r="J80" s="281"/>
      <c r="K80" s="281"/>
    </row>
    <row r="81" spans="1:11" hidden="1">
      <c r="A81" s="25"/>
      <c r="B81" s="62"/>
      <c r="C81" s="281"/>
      <c r="D81" s="281"/>
      <c r="E81" s="281"/>
      <c r="F81" s="281"/>
      <c r="G81" s="281"/>
      <c r="H81" s="281"/>
      <c r="I81" s="281"/>
      <c r="J81" s="281"/>
      <c r="K81" s="281"/>
    </row>
    <row r="82" spans="1:11">
      <c r="A82" s="25"/>
      <c r="B82" s="62"/>
      <c r="C82" s="281"/>
      <c r="D82" s="281"/>
      <c r="E82" s="281"/>
      <c r="F82" s="281"/>
      <c r="G82" s="281"/>
      <c r="H82" s="281"/>
      <c r="I82" s="281"/>
      <c r="J82" s="281"/>
      <c r="K82" s="281"/>
    </row>
    <row r="83" spans="1:11">
      <c r="A83" s="32" t="s">
        <v>140</v>
      </c>
      <c r="B83" s="66"/>
      <c r="C83" s="281"/>
      <c r="D83" s="281"/>
      <c r="E83" s="281"/>
      <c r="F83" s="281"/>
      <c r="G83" s="281"/>
      <c r="H83" s="281"/>
      <c r="I83" s="281"/>
      <c r="J83" s="281"/>
      <c r="K83" s="281"/>
    </row>
    <row r="84" spans="1:11">
      <c r="A84" s="55"/>
      <c r="B84" s="62"/>
      <c r="C84" s="281"/>
      <c r="D84" s="281"/>
      <c r="E84" s="281"/>
      <c r="F84" s="281"/>
      <c r="G84" s="281"/>
      <c r="H84" s="281"/>
      <c r="I84" s="281"/>
      <c r="J84" s="281"/>
      <c r="K84" s="281"/>
    </row>
    <row r="85" spans="1:11">
      <c r="A85" s="56"/>
      <c r="B85" s="64"/>
      <c r="C85" s="281"/>
      <c r="D85" s="281"/>
      <c r="E85" s="281"/>
      <c r="F85" s="281"/>
      <c r="G85" s="281"/>
      <c r="H85" s="281"/>
      <c r="I85" s="281"/>
      <c r="J85" s="281"/>
      <c r="K85" s="281"/>
    </row>
    <row r="86" spans="1:11">
      <c r="A86" s="25"/>
      <c r="B86" s="64"/>
      <c r="C86" s="281"/>
      <c r="D86" s="281"/>
      <c r="E86" s="281"/>
      <c r="F86" s="281"/>
      <c r="G86" s="281"/>
      <c r="H86" s="281"/>
      <c r="I86" s="281"/>
      <c r="J86" s="281"/>
      <c r="K86" s="281"/>
    </row>
    <row r="87" spans="1:11">
      <c r="A87" s="25"/>
      <c r="B87" s="64"/>
      <c r="C87" s="281"/>
      <c r="D87" s="281"/>
      <c r="E87" s="281"/>
      <c r="F87" s="281"/>
      <c r="G87" s="281"/>
      <c r="H87" s="281"/>
      <c r="I87" s="281"/>
      <c r="J87" s="281"/>
      <c r="K87" s="281"/>
    </row>
    <row r="88" spans="1:11">
      <c r="A88" s="25"/>
      <c r="B88" s="62"/>
      <c r="C88" s="281"/>
      <c r="D88" s="281"/>
      <c r="E88" s="281"/>
      <c r="F88" s="281"/>
      <c r="G88" s="281"/>
      <c r="H88" s="281"/>
      <c r="I88" s="281"/>
      <c r="J88" s="281"/>
      <c r="K88" s="281"/>
    </row>
    <row r="89" spans="1:11">
      <c r="A89" s="25"/>
      <c r="B89" s="64"/>
      <c r="C89" s="281"/>
      <c r="D89" s="281"/>
      <c r="E89" s="281"/>
      <c r="F89" s="281"/>
      <c r="G89" s="281"/>
      <c r="H89" s="281"/>
      <c r="I89" s="281"/>
      <c r="J89" s="281"/>
      <c r="K89" s="281"/>
    </row>
    <row r="90" spans="1:11">
      <c r="A90" s="56"/>
      <c r="B90" s="64"/>
      <c r="C90" s="281"/>
      <c r="D90" s="281"/>
      <c r="E90" s="281"/>
      <c r="F90" s="281"/>
      <c r="G90" s="281"/>
      <c r="H90" s="281"/>
      <c r="I90" s="281"/>
      <c r="J90" s="281"/>
      <c r="K90" s="281"/>
    </row>
    <row r="91" spans="1:11">
      <c r="A91" s="25"/>
      <c r="B91" s="64"/>
      <c r="C91" s="281"/>
      <c r="D91" s="281"/>
      <c r="E91" s="281"/>
      <c r="F91" s="281"/>
      <c r="G91" s="281"/>
      <c r="H91" s="281"/>
      <c r="I91" s="281"/>
      <c r="J91" s="281"/>
      <c r="K91" s="281"/>
    </row>
    <row r="92" spans="1:11">
      <c r="A92" s="25"/>
      <c r="B92" s="64"/>
      <c r="C92" s="281"/>
      <c r="D92" s="281"/>
      <c r="E92" s="281"/>
      <c r="F92" s="281"/>
      <c r="G92" s="281"/>
      <c r="H92" s="281"/>
      <c r="I92" s="281"/>
      <c r="J92" s="281"/>
      <c r="K92" s="281"/>
    </row>
    <row r="93" spans="1:11">
      <c r="A93" s="25"/>
      <c r="B93" s="64"/>
      <c r="C93" s="281"/>
      <c r="D93" s="281"/>
      <c r="E93" s="281"/>
      <c r="F93" s="281"/>
      <c r="G93" s="281"/>
      <c r="H93" s="281"/>
      <c r="I93" s="281"/>
      <c r="J93" s="281"/>
      <c r="K93" s="281"/>
    </row>
    <row r="94" spans="1:11">
      <c r="A94" s="25"/>
      <c r="B94" s="64"/>
      <c r="C94" s="281"/>
      <c r="D94" s="281"/>
      <c r="E94" s="281"/>
      <c r="F94" s="281"/>
      <c r="G94" s="281"/>
      <c r="H94" s="281"/>
      <c r="I94" s="281"/>
      <c r="J94" s="281"/>
      <c r="K94" s="281"/>
    </row>
    <row r="95" spans="1:11">
      <c r="A95" s="25"/>
      <c r="B95" s="64"/>
      <c r="C95" s="281"/>
      <c r="D95" s="281"/>
      <c r="E95" s="281"/>
      <c r="F95" s="281"/>
      <c r="G95" s="281"/>
      <c r="H95" s="281"/>
      <c r="I95" s="281"/>
      <c r="J95" s="281"/>
      <c r="K95" s="281"/>
    </row>
    <row r="96" spans="1:11">
      <c r="A96" s="25"/>
      <c r="B96" s="64"/>
      <c r="C96" s="281"/>
      <c r="D96" s="281"/>
      <c r="E96" s="281"/>
      <c r="F96" s="281"/>
      <c r="G96" s="281"/>
      <c r="H96" s="281"/>
      <c r="I96" s="281"/>
      <c r="J96" s="281"/>
      <c r="K96" s="281"/>
    </row>
    <row r="97" spans="1:11">
      <c r="A97" s="25"/>
      <c r="B97" s="64"/>
      <c r="C97" s="281"/>
      <c r="D97" s="281"/>
      <c r="E97" s="281"/>
      <c r="F97" s="281"/>
      <c r="G97" s="281"/>
      <c r="H97" s="281"/>
      <c r="I97" s="281"/>
      <c r="J97" s="281"/>
      <c r="K97" s="281"/>
    </row>
    <row r="98" spans="1:11">
      <c r="A98" s="25"/>
      <c r="B98" s="64"/>
      <c r="C98" s="281"/>
      <c r="D98" s="281"/>
      <c r="E98" s="281"/>
      <c r="F98" s="281"/>
      <c r="G98" s="281"/>
      <c r="H98" s="281"/>
      <c r="I98" s="281"/>
      <c r="J98" s="281"/>
      <c r="K98" s="281"/>
    </row>
    <row r="99" spans="1:11" ht="15.75" customHeight="1">
      <c r="A99" s="25"/>
      <c r="B99" s="62"/>
      <c r="C99" s="281"/>
      <c r="D99" s="281"/>
      <c r="E99" s="281"/>
      <c r="F99" s="281"/>
      <c r="G99" s="281"/>
      <c r="H99" s="281"/>
      <c r="I99" s="281"/>
      <c r="J99" s="281"/>
      <c r="K99" s="281"/>
    </row>
    <row r="100" spans="1:11" ht="15.6">
      <c r="A100" s="50"/>
      <c r="B100" s="67"/>
      <c r="C100" s="285"/>
      <c r="D100" s="285"/>
      <c r="E100" s="285"/>
      <c r="F100" s="285"/>
      <c r="G100" s="285"/>
      <c r="H100" s="285"/>
      <c r="I100" s="285"/>
      <c r="J100" s="285"/>
      <c r="K100" s="285"/>
    </row>
    <row r="101" spans="1:11">
      <c r="A101" s="51"/>
      <c r="B101" s="64"/>
      <c r="C101" s="281"/>
      <c r="D101" s="281"/>
      <c r="E101" s="281"/>
      <c r="F101" s="281"/>
      <c r="G101" s="281"/>
      <c r="H101" s="281"/>
      <c r="I101" s="281"/>
      <c r="J101" s="281"/>
      <c r="K101" s="281"/>
    </row>
    <row r="102" spans="1:11">
      <c r="A102" s="51"/>
      <c r="B102" s="64"/>
      <c r="C102" s="281"/>
      <c r="D102" s="281"/>
      <c r="E102" s="281"/>
      <c r="F102" s="281"/>
      <c r="G102" s="281"/>
      <c r="H102" s="281"/>
      <c r="I102" s="281"/>
      <c r="J102" s="281"/>
      <c r="K102" s="281"/>
    </row>
    <row r="103" spans="1:11">
      <c r="A103" s="51"/>
      <c r="B103" s="64"/>
      <c r="C103" s="281"/>
      <c r="D103" s="281"/>
      <c r="E103" s="281"/>
      <c r="F103" s="281"/>
      <c r="G103" s="281"/>
      <c r="H103" s="281"/>
      <c r="I103" s="281"/>
      <c r="J103" s="281"/>
      <c r="K103" s="281"/>
    </row>
    <row r="104" spans="1:11">
      <c r="A104" s="25"/>
      <c r="B104" s="25"/>
      <c r="C104" s="281"/>
      <c r="D104" s="281"/>
      <c r="E104" s="281"/>
      <c r="F104" s="281"/>
      <c r="G104" s="281"/>
      <c r="H104" s="281"/>
      <c r="I104" s="281"/>
      <c r="J104" s="281"/>
      <c r="K104" s="281"/>
    </row>
    <row r="105" spans="1:11">
      <c r="A105" s="25"/>
      <c r="B105" s="25"/>
      <c r="C105" s="281"/>
      <c r="D105" s="281"/>
      <c r="E105" s="281"/>
      <c r="F105" s="281"/>
      <c r="G105" s="281"/>
      <c r="H105" s="281"/>
      <c r="I105" s="281"/>
      <c r="J105" s="281"/>
      <c r="K105" s="281"/>
    </row>
    <row r="106" spans="1:11">
      <c r="A106" s="25"/>
      <c r="B106" s="25"/>
      <c r="C106" s="281"/>
      <c r="D106" s="281"/>
      <c r="E106" s="281"/>
      <c r="F106" s="281"/>
      <c r="G106" s="281"/>
      <c r="H106" s="281"/>
      <c r="I106" s="281"/>
      <c r="J106" s="281"/>
      <c r="K106" s="281"/>
    </row>
    <row r="107" spans="1:11" hidden="1">
      <c r="A107" s="25"/>
      <c r="B107" s="25"/>
      <c r="C107" s="281"/>
      <c r="D107" s="281"/>
      <c r="E107" s="281"/>
      <c r="F107" s="281"/>
      <c r="G107" s="281"/>
      <c r="H107" s="281"/>
      <c r="I107" s="281"/>
      <c r="J107" s="281"/>
      <c r="K107" s="281"/>
    </row>
    <row r="108" spans="1:11" hidden="1">
      <c r="A108" s="25"/>
      <c r="B108" s="25"/>
      <c r="C108" s="281"/>
      <c r="D108" s="281"/>
      <c r="E108" s="281"/>
      <c r="F108" s="281"/>
      <c r="G108" s="281"/>
      <c r="H108" s="281"/>
      <c r="I108" s="281"/>
      <c r="J108" s="281"/>
      <c r="K108" s="281"/>
    </row>
  </sheetData>
  <sheetProtection sheet="1" objects="1" scenarios="1"/>
  <mergeCells count="3">
    <mergeCell ref="A2:B2"/>
    <mergeCell ref="A52:B52"/>
    <mergeCell ref="A3:J3"/>
  </mergeCells>
  <pageMargins left="0.25" right="0.25" top="0.4" bottom="0.65" header="0.5" footer="0.34"/>
  <pageSetup scale="56" firstPageNumber="2" fitToHeight="0" orientation="portrait" r:id="rId1"/>
  <headerFooter alignWithMargins="0">
    <oddFooter>&amp;LTEP EasySave Plus Custom Worksheet&amp;RApplication Version:2/14/2020</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0C2C-878A-496B-9C72-299814E25013}">
  <dimension ref="A1:BD403"/>
  <sheetViews>
    <sheetView tabSelected="1" topLeftCell="A8" workbookViewId="0">
      <selection activeCell="H21" sqref="H21"/>
    </sheetView>
  </sheetViews>
  <sheetFormatPr defaultColWidth="0" defaultRowHeight="13.2" customHeight="1" zeroHeight="1"/>
  <cols>
    <col min="1" max="1" width="59.33203125" style="563" customWidth="1"/>
    <col min="2" max="2" width="9.109375" style="563" customWidth="1"/>
    <col min="3" max="3" width="9.33203125" style="563" customWidth="1"/>
    <col min="4" max="4" width="21.33203125" style="563" bestFit="1" customWidth="1"/>
    <col min="5" max="5" width="26.109375" style="563" customWidth="1"/>
    <col min="6" max="6" width="13" style="563" customWidth="1"/>
    <col min="7" max="7" width="14.109375" style="563" customWidth="1"/>
    <col min="8" max="8" width="13.109375" style="563" customWidth="1"/>
    <col min="9" max="9" width="8.33203125" style="563" customWidth="1"/>
    <col min="10" max="10" width="14.44140625" style="563" hidden="1"/>
    <col min="11" max="12" width="11.33203125" style="563" hidden="1"/>
    <col min="13" max="13" width="16.44140625" style="563" hidden="1"/>
    <col min="14" max="15" width="15.109375" style="563" hidden="1"/>
    <col min="16" max="16" width="15" style="563" hidden="1"/>
    <col min="17" max="17" width="13.44140625" style="563" hidden="1"/>
    <col min="18" max="27" width="14.88671875" style="563" hidden="1"/>
    <col min="28" max="28" width="17.109375" style="563" hidden="1"/>
    <col min="29" max="29" width="19.5546875" style="563" hidden="1"/>
    <col min="30" max="30" width="18.44140625" style="563" hidden="1"/>
    <col min="31" max="31" width="18" style="563" hidden="1"/>
    <col min="32" max="32" width="22" style="563" hidden="1"/>
    <col min="33" max="33" width="20.88671875" style="563" hidden="1"/>
    <col min="34" max="38" width="14.88671875" style="563" hidden="1"/>
    <col min="39" max="39" width="10.5546875" style="567" hidden="1"/>
    <col min="40" max="40" width="26.5546875" style="567" hidden="1"/>
    <col min="41" max="41" width="18.33203125" style="567" hidden="1"/>
    <col min="42" max="42" width="20.33203125" style="567" hidden="1"/>
    <col min="43" max="43" width="12.6640625" style="567" hidden="1"/>
    <col min="44" max="44" width="18.88671875" style="563" hidden="1"/>
    <col min="45" max="45" width="28.88671875" style="563" hidden="1"/>
    <col min="46" max="46" width="22" style="563" hidden="1"/>
    <col min="47" max="47" width="28.6640625" style="563" hidden="1"/>
    <col min="48" max="48" width="29.33203125" style="563" hidden="1"/>
    <col min="49" max="50" width="9.109375" style="563" hidden="1"/>
    <col min="51" max="51" width="18.5546875" style="563" hidden="1"/>
    <col min="52" max="56" width="0" style="563" hidden="1"/>
    <col min="57" max="16384" width="9.109375" style="563" hidden="1"/>
  </cols>
  <sheetData>
    <row r="1" spans="1:38" ht="18" customHeight="1">
      <c r="A1" s="558" t="s">
        <v>328</v>
      </c>
      <c r="B1" s="559"/>
      <c r="C1" s="559"/>
      <c r="D1" s="559"/>
      <c r="E1" s="560"/>
      <c r="F1" s="561" t="s">
        <v>329</v>
      </c>
      <c r="G1" s="561"/>
      <c r="H1" s="562"/>
      <c r="I1" s="562"/>
      <c r="M1" s="564"/>
      <c r="N1" s="564"/>
      <c r="O1" s="565"/>
      <c r="P1" s="565"/>
      <c r="Q1" s="565"/>
      <c r="R1" s="566"/>
      <c r="S1" s="566"/>
      <c r="T1" s="566"/>
      <c r="U1" s="566"/>
      <c r="V1" s="566"/>
      <c r="W1" s="566"/>
      <c r="X1" s="566"/>
      <c r="Y1" s="566"/>
      <c r="Z1" s="566"/>
      <c r="AA1" s="566"/>
      <c r="AB1" s="566"/>
      <c r="AC1" s="566"/>
      <c r="AD1" s="566"/>
      <c r="AE1" s="566"/>
      <c r="AF1" s="566"/>
      <c r="AG1" s="566"/>
      <c r="AH1" s="566"/>
      <c r="AI1" s="566"/>
      <c r="AJ1" s="566"/>
      <c r="AK1" s="566"/>
      <c r="AL1" s="566"/>
    </row>
    <row r="2" spans="1:38" ht="42" customHeight="1" thickBot="1">
      <c r="A2" s="568" t="s">
        <v>330</v>
      </c>
      <c r="B2" s="569"/>
      <c r="C2" s="569"/>
      <c r="D2" s="570"/>
      <c r="E2" s="571">
        <v>43875</v>
      </c>
      <c r="F2" s="572"/>
      <c r="G2" s="572"/>
      <c r="H2" s="573"/>
      <c r="I2" s="573"/>
      <c r="M2" s="574"/>
      <c r="N2" s="574"/>
      <c r="O2" s="575"/>
      <c r="P2" s="575"/>
      <c r="Q2" s="575"/>
      <c r="R2" s="576"/>
      <c r="S2" s="576"/>
      <c r="T2" s="576"/>
      <c r="U2" s="576"/>
      <c r="V2" s="576"/>
      <c r="W2" s="576"/>
      <c r="X2" s="576"/>
      <c r="Y2" s="576"/>
      <c r="Z2" s="576"/>
      <c r="AA2" s="576"/>
      <c r="AB2" s="576"/>
      <c r="AC2" s="576"/>
      <c r="AD2" s="576"/>
      <c r="AE2" s="576"/>
      <c r="AF2" s="576"/>
      <c r="AG2" s="576"/>
      <c r="AH2" s="576"/>
      <c r="AI2" s="576"/>
      <c r="AJ2" s="576"/>
      <c r="AK2" s="576"/>
      <c r="AL2" s="576"/>
    </row>
    <row r="3" spans="1:38" ht="18" customHeight="1">
      <c r="A3" s="577" t="s">
        <v>54</v>
      </c>
      <c r="B3" s="578"/>
      <c r="C3" s="579"/>
      <c r="D3" s="579"/>
      <c r="E3" s="579"/>
      <c r="F3" s="580"/>
      <c r="G3" s="581" t="s">
        <v>154</v>
      </c>
      <c r="H3" s="582"/>
      <c r="I3" s="583"/>
      <c r="J3" s="584"/>
      <c r="K3" s="584"/>
      <c r="L3" s="584"/>
      <c r="M3" s="584"/>
      <c r="N3" s="584"/>
      <c r="O3" s="584"/>
      <c r="AC3" s="584"/>
      <c r="AD3" s="584"/>
      <c r="AE3" s="584"/>
      <c r="AF3" s="584"/>
      <c r="AG3" s="584"/>
      <c r="AH3" s="584"/>
      <c r="AI3" s="584"/>
      <c r="AJ3" s="584"/>
      <c r="AK3" s="584"/>
      <c r="AL3" s="584"/>
    </row>
    <row r="4" spans="1:38" ht="16.5" customHeight="1">
      <c r="A4" s="585" t="s">
        <v>331</v>
      </c>
      <c r="B4" s="586"/>
      <c r="C4" s="586"/>
      <c r="D4" s="586"/>
      <c r="E4" s="586"/>
      <c r="F4" s="586"/>
      <c r="G4" s="586"/>
      <c r="H4" s="586"/>
      <c r="I4" s="587"/>
      <c r="J4" s="588"/>
      <c r="K4" s="589"/>
      <c r="L4" s="589"/>
      <c r="M4" s="589"/>
      <c r="N4" s="589"/>
      <c r="O4" s="584"/>
      <c r="AC4" s="575"/>
      <c r="AD4" s="575"/>
      <c r="AE4" s="575"/>
      <c r="AF4" s="575"/>
      <c r="AG4" s="575"/>
      <c r="AH4" s="575"/>
      <c r="AI4" s="575"/>
      <c r="AJ4" s="575"/>
      <c r="AK4" s="575"/>
      <c r="AL4" s="575"/>
    </row>
    <row r="5" spans="1:38">
      <c r="A5" s="590" t="s">
        <v>332</v>
      </c>
      <c r="B5" s="591"/>
      <c r="C5" s="591"/>
      <c r="D5" s="591"/>
      <c r="E5" s="591"/>
      <c r="F5" s="591"/>
      <c r="G5" s="591"/>
      <c r="H5" s="591"/>
      <c r="I5" s="592"/>
      <c r="J5" s="593"/>
      <c r="K5" s="594"/>
      <c r="L5" s="594"/>
      <c r="M5" s="594"/>
      <c r="N5" s="594"/>
      <c r="O5" s="595"/>
      <c r="AC5" s="575"/>
      <c r="AD5" s="575"/>
      <c r="AE5" s="575"/>
      <c r="AF5" s="575"/>
      <c r="AG5" s="575"/>
      <c r="AH5" s="575"/>
      <c r="AI5" s="575"/>
      <c r="AJ5" s="575"/>
      <c r="AK5" s="575"/>
      <c r="AL5" s="575"/>
    </row>
    <row r="6" spans="1:38" ht="16.5" customHeight="1">
      <c r="A6" s="585" t="s">
        <v>333</v>
      </c>
      <c r="B6" s="586"/>
      <c r="C6" s="586"/>
      <c r="D6" s="586"/>
      <c r="E6" s="586"/>
      <c r="F6" s="586"/>
      <c r="G6" s="586"/>
      <c r="H6" s="586"/>
      <c r="I6" s="587"/>
      <c r="J6" s="588"/>
      <c r="K6" s="589"/>
      <c r="L6" s="589"/>
      <c r="M6" s="589"/>
      <c r="N6" s="589"/>
      <c r="O6" s="584"/>
    </row>
    <row r="7" spans="1:38" ht="9.75" customHeight="1">
      <c r="A7" s="596"/>
      <c r="B7" s="597"/>
      <c r="C7" s="597"/>
      <c r="D7" s="597"/>
      <c r="E7" s="597"/>
      <c r="F7" s="597"/>
      <c r="G7" s="597"/>
      <c r="H7" s="597"/>
      <c r="I7" s="598"/>
      <c r="J7" s="588"/>
      <c r="K7" s="589"/>
      <c r="L7" s="589"/>
      <c r="M7" s="589"/>
      <c r="N7" s="589"/>
      <c r="O7" s="584"/>
    </row>
    <row r="8" spans="1:38" ht="147" customHeight="1">
      <c r="A8" s="599" t="s">
        <v>334</v>
      </c>
      <c r="B8" s="600"/>
      <c r="C8" s="600"/>
      <c r="D8" s="600"/>
      <c r="E8" s="600"/>
      <c r="F8" s="600"/>
      <c r="G8" s="600"/>
      <c r="H8" s="600"/>
      <c r="I8" s="601"/>
      <c r="J8" s="602"/>
      <c r="K8" s="603"/>
      <c r="L8" s="603"/>
      <c r="M8" s="594"/>
      <c r="N8" s="604"/>
      <c r="O8" s="595"/>
      <c r="AC8" s="605"/>
      <c r="AD8" s="605"/>
      <c r="AE8" s="605"/>
      <c r="AF8" s="605"/>
      <c r="AG8" s="605"/>
      <c r="AH8" s="605"/>
      <c r="AI8" s="605"/>
      <c r="AJ8" s="605"/>
      <c r="AK8" s="605"/>
      <c r="AL8" s="605"/>
    </row>
    <row r="9" spans="1:38" ht="6.75" customHeight="1" thickBot="1">
      <c r="A9" s="606"/>
      <c r="B9" s="607"/>
      <c r="C9" s="607"/>
      <c r="D9" s="607"/>
      <c r="E9" s="607"/>
      <c r="F9" s="607"/>
      <c r="G9" s="607"/>
      <c r="H9" s="607"/>
      <c r="I9" s="608"/>
      <c r="J9" s="602"/>
      <c r="K9" s="603"/>
      <c r="L9" s="603"/>
      <c r="M9" s="594"/>
      <c r="N9" s="604"/>
      <c r="O9" s="595"/>
      <c r="AC9" s="605"/>
      <c r="AD9" s="605"/>
      <c r="AE9" s="605"/>
      <c r="AF9" s="605"/>
      <c r="AG9" s="605"/>
      <c r="AH9" s="605"/>
      <c r="AI9" s="605"/>
      <c r="AJ9" s="605"/>
      <c r="AK9" s="605"/>
      <c r="AL9" s="605"/>
    </row>
    <row r="10" spans="1:38" ht="29.25" customHeight="1" thickBot="1">
      <c r="A10" s="609" t="s">
        <v>335</v>
      </c>
      <c r="B10" s="610" t="s">
        <v>336</v>
      </c>
      <c r="C10" s="611"/>
      <c r="D10" s="611"/>
      <c r="E10" s="612" t="s">
        <v>337</v>
      </c>
      <c r="F10" s="612"/>
      <c r="G10" s="613" t="s">
        <v>338</v>
      </c>
      <c r="H10" s="614"/>
      <c r="I10" s="615"/>
      <c r="J10" s="602"/>
      <c r="K10" s="603"/>
      <c r="L10" s="603"/>
      <c r="M10" s="594"/>
      <c r="N10" s="604"/>
      <c r="O10" s="595"/>
      <c r="AC10" s="605"/>
      <c r="AD10" s="605"/>
      <c r="AE10" s="605"/>
      <c r="AF10" s="605"/>
      <c r="AG10" s="605"/>
      <c r="AH10" s="605"/>
      <c r="AI10" s="605"/>
      <c r="AJ10" s="605"/>
      <c r="AK10" s="605"/>
      <c r="AL10" s="605"/>
    </row>
    <row r="11" spans="1:38" ht="6.75" customHeight="1">
      <c r="A11" s="616"/>
      <c r="B11" s="617"/>
      <c r="C11" s="617"/>
      <c r="D11" s="617"/>
      <c r="E11" s="617"/>
      <c r="F11" s="617"/>
      <c r="G11" s="617"/>
      <c r="H11" s="617"/>
      <c r="I11" s="618"/>
      <c r="J11" s="602"/>
      <c r="K11" s="603"/>
      <c r="L11" s="603"/>
      <c r="M11" s="594"/>
      <c r="N11" s="604"/>
      <c r="O11" s="595"/>
      <c r="AC11" s="605"/>
      <c r="AD11" s="605"/>
      <c r="AE11" s="605"/>
      <c r="AF11" s="605"/>
      <c r="AG11" s="605"/>
      <c r="AH11" s="605"/>
      <c r="AI11" s="605"/>
      <c r="AJ11" s="605"/>
      <c r="AK11" s="605"/>
      <c r="AL11" s="605"/>
    </row>
    <row r="12" spans="1:38" ht="15.75" customHeight="1">
      <c r="A12" s="585" t="s">
        <v>57</v>
      </c>
      <c r="B12" s="586"/>
      <c r="C12" s="586"/>
      <c r="D12" s="586"/>
      <c r="E12" s="586"/>
      <c r="F12" s="586"/>
      <c r="G12" s="586"/>
      <c r="H12" s="586"/>
      <c r="I12" s="587"/>
      <c r="J12" s="588"/>
      <c r="K12" s="589"/>
      <c r="L12" s="589"/>
      <c r="M12" s="589"/>
      <c r="N12" s="619"/>
      <c r="O12" s="584"/>
      <c r="AC12" s="575"/>
      <c r="AD12" s="575"/>
      <c r="AE12" s="575"/>
      <c r="AF12" s="575"/>
      <c r="AG12" s="575"/>
      <c r="AH12" s="575"/>
      <c r="AI12" s="575"/>
      <c r="AJ12" s="620"/>
      <c r="AK12" s="575"/>
      <c r="AL12" s="575"/>
    </row>
    <row r="13" spans="1:38" ht="15" customHeight="1">
      <c r="A13" s="621" t="s">
        <v>339</v>
      </c>
      <c r="B13" s="622" t="s">
        <v>340</v>
      </c>
      <c r="C13" s="622"/>
      <c r="D13" s="622"/>
      <c r="E13" s="623" t="s">
        <v>341</v>
      </c>
      <c r="F13" s="624" t="str">
        <f>IF(B14="","Enter Building Area",H77)</f>
        <v/>
      </c>
      <c r="G13" s="624"/>
      <c r="H13" s="625"/>
      <c r="I13" s="626"/>
      <c r="J13" s="627"/>
      <c r="K13" s="627"/>
      <c r="L13" s="627"/>
      <c r="M13" s="627"/>
      <c r="N13" s="628"/>
      <c r="O13" s="629"/>
      <c r="AC13" s="584"/>
      <c r="AD13" s="584"/>
      <c r="AE13" s="584"/>
      <c r="AF13" s="584"/>
      <c r="AG13" s="584"/>
      <c r="AH13" s="584"/>
      <c r="AI13" s="584"/>
      <c r="AJ13" s="584"/>
      <c r="AK13" s="584"/>
      <c r="AL13" s="584"/>
    </row>
    <row r="14" spans="1:38">
      <c r="A14" s="630" t="s">
        <v>342</v>
      </c>
      <c r="B14" s="631">
        <v>0</v>
      </c>
      <c r="C14" s="631"/>
      <c r="D14" s="631"/>
      <c r="E14" s="632" t="s">
        <v>343</v>
      </c>
      <c r="F14" s="633">
        <f>B14*B17/1000</f>
        <v>0</v>
      </c>
      <c r="G14" s="633"/>
      <c r="H14" s="625"/>
      <c r="I14" s="634"/>
      <c r="J14" s="627"/>
      <c r="K14" s="627"/>
      <c r="L14" s="627"/>
      <c r="N14" s="635"/>
      <c r="O14" s="629"/>
      <c r="AC14" s="584"/>
      <c r="AD14" s="584"/>
      <c r="AE14" s="584"/>
      <c r="AF14" s="584"/>
      <c r="AG14" s="584"/>
      <c r="AH14" s="584"/>
      <c r="AI14" s="584"/>
      <c r="AJ14" s="584"/>
      <c r="AK14" s="584"/>
      <c r="AL14" s="584"/>
    </row>
    <row r="15" spans="1:38">
      <c r="A15" s="621" t="s">
        <v>344</v>
      </c>
      <c r="B15" s="636" t="e">
        <f>VLOOKUP(BldgType,E189:H221,4,FALSE)</f>
        <v>#VALUE!</v>
      </c>
      <c r="C15" s="636"/>
      <c r="D15" s="636"/>
      <c r="E15" s="632" t="s">
        <v>345</v>
      </c>
      <c r="F15" s="633">
        <f>H74/1000</f>
        <v>0</v>
      </c>
      <c r="G15" s="633"/>
      <c r="H15" s="625"/>
      <c r="I15" s="634"/>
      <c r="J15" s="627"/>
      <c r="K15" s="637"/>
      <c r="L15" s="637"/>
      <c r="M15" s="638"/>
      <c r="N15" s="639"/>
      <c r="O15" s="629"/>
      <c r="AC15" s="584"/>
      <c r="AD15" s="584"/>
      <c r="AE15" s="584"/>
      <c r="AF15" s="584"/>
      <c r="AG15" s="584"/>
      <c r="AH15" s="584"/>
      <c r="AI15" s="584"/>
      <c r="AJ15" s="584"/>
      <c r="AK15" s="584"/>
      <c r="AL15" s="584"/>
    </row>
    <row r="16" spans="1:38">
      <c r="A16" s="621" t="s">
        <v>346</v>
      </c>
      <c r="B16" s="640">
        <v>2010</v>
      </c>
      <c r="C16" s="640"/>
      <c r="D16" s="640"/>
      <c r="E16" s="632" t="s">
        <v>347</v>
      </c>
      <c r="F16" s="641" t="e">
        <f>AE21</f>
        <v>#VALUE!</v>
      </c>
      <c r="G16" s="641"/>
      <c r="H16" s="642"/>
      <c r="I16" s="643"/>
      <c r="J16" s="627"/>
      <c r="K16" s="627"/>
      <c r="L16" s="627"/>
      <c r="M16" s="644"/>
      <c r="N16" s="627"/>
      <c r="O16" s="629"/>
      <c r="AC16" s="584"/>
      <c r="AD16" s="584"/>
      <c r="AE16" s="584"/>
      <c r="AF16" s="584"/>
      <c r="AG16" s="584"/>
      <c r="AH16" s="584"/>
      <c r="AI16" s="584"/>
      <c r="AJ16" s="584"/>
      <c r="AK16" s="584"/>
      <c r="AL16" s="584"/>
    </row>
    <row r="17" spans="1:56">
      <c r="A17" s="630" t="s">
        <v>348</v>
      </c>
      <c r="B17" s="645">
        <f>VLOOKUP($B$13,_LPD2010,3,FALSE)</f>
        <v>1.39</v>
      </c>
      <c r="C17" s="645"/>
      <c r="D17" s="645"/>
      <c r="E17" s="632" t="s">
        <v>349</v>
      </c>
      <c r="F17" s="641">
        <f>F14-F15</f>
        <v>0</v>
      </c>
      <c r="G17" s="641"/>
      <c r="H17" s="625"/>
      <c r="I17" s="634"/>
      <c r="J17" s="627"/>
      <c r="K17" s="627"/>
      <c r="L17" s="627"/>
      <c r="M17" s="644"/>
      <c r="N17" s="627"/>
      <c r="O17" s="629"/>
      <c r="AC17" s="584"/>
      <c r="AD17" s="584"/>
      <c r="AE17" s="584"/>
      <c r="AF17" s="584"/>
      <c r="AG17" s="584"/>
      <c r="AH17" s="584"/>
      <c r="AI17" s="584"/>
      <c r="AJ17" s="584"/>
      <c r="AK17" s="584"/>
      <c r="AL17" s="584"/>
    </row>
    <row r="18" spans="1:56" s="654" customFormat="1" ht="14.25" customHeight="1">
      <c r="A18" s="646" t="s">
        <v>350</v>
      </c>
      <c r="B18" s="647">
        <f>IFERROR(E86,"")</f>
        <v>0</v>
      </c>
      <c r="C18" s="647"/>
      <c r="D18" s="648"/>
      <c r="E18" s="621" t="s">
        <v>351</v>
      </c>
      <c r="F18" s="649" t="str">
        <f>IFERROR(1-F15/F14,"")</f>
        <v/>
      </c>
      <c r="G18" s="650" t="str">
        <f>IFERROR(IF(F18&lt;0.2,"DNQ Less Than 20% Improvement Over 90.1",IF(F13=75000,"Capped at Maximum Incentive",IF(F13&lt;&gt;$AE$21*$AM$98,"Capped at 50% of Incremental Cost",""))),"")</f>
        <v/>
      </c>
      <c r="H18" s="651"/>
      <c r="I18" s="652"/>
      <c r="J18" s="653"/>
      <c r="K18" s="627"/>
      <c r="L18" s="627"/>
      <c r="M18" s="627"/>
      <c r="N18" s="627"/>
      <c r="O18" s="629"/>
      <c r="AC18" s="655"/>
      <c r="AD18" s="656"/>
      <c r="AE18" s="657"/>
      <c r="AF18" s="656"/>
      <c r="AG18" s="658"/>
      <c r="AJ18" s="656"/>
      <c r="AK18" s="656"/>
      <c r="AL18" s="656"/>
      <c r="AM18" s="567"/>
      <c r="AN18" s="567"/>
      <c r="AO18" s="567"/>
      <c r="AP18" s="567"/>
      <c r="AQ18" s="567"/>
      <c r="AR18" s="659"/>
      <c r="AS18" s="659"/>
      <c r="AT18" s="563"/>
      <c r="AU18" s="563"/>
      <c r="AV18" s="563"/>
      <c r="AW18" s="563"/>
      <c r="AX18" s="563"/>
      <c r="AY18" s="563"/>
      <c r="AZ18" s="563"/>
      <c r="BB18" s="563"/>
      <c r="BC18" s="563"/>
      <c r="BD18" s="563"/>
    </row>
    <row r="19" spans="1:56" s="654" customFormat="1" ht="16.5" customHeight="1">
      <c r="A19" s="585" t="s">
        <v>352</v>
      </c>
      <c r="B19" s="586"/>
      <c r="C19" s="586"/>
      <c r="D19" s="586"/>
      <c r="E19" s="586"/>
      <c r="F19" s="586"/>
      <c r="G19" s="586"/>
      <c r="H19" s="586"/>
      <c r="I19" s="587"/>
      <c r="J19" s="660"/>
      <c r="K19" s="661"/>
      <c r="L19" s="589"/>
      <c r="M19" s="627"/>
      <c r="N19" s="627"/>
      <c r="O19" s="629"/>
      <c r="P19" s="662"/>
      <c r="Q19" s="662"/>
      <c r="W19" s="656"/>
      <c r="X19" s="656"/>
      <c r="Y19" s="656"/>
      <c r="Z19" s="656"/>
      <c r="AA19" s="656"/>
      <c r="AB19" s="656"/>
      <c r="AC19" s="656"/>
      <c r="AD19" s="656"/>
      <c r="AE19" s="656"/>
      <c r="AF19" s="656"/>
      <c r="AJ19" s="656"/>
      <c r="AK19" s="656"/>
      <c r="AL19" s="656"/>
      <c r="AM19" s="567"/>
      <c r="AN19" s="567"/>
      <c r="AO19" s="567"/>
      <c r="AP19" s="567"/>
      <c r="AQ19" s="567"/>
      <c r="AR19" s="659"/>
      <c r="AS19" s="659"/>
      <c r="AT19" s="563"/>
      <c r="AU19" s="563"/>
      <c r="AV19" s="563"/>
      <c r="AW19" s="563"/>
      <c r="AX19" s="563"/>
      <c r="AY19" s="563"/>
      <c r="AZ19" s="563"/>
      <c r="BB19" s="563"/>
      <c r="BC19" s="563"/>
      <c r="BD19" s="563"/>
    </row>
    <row r="20" spans="1:56" s="654" customFormat="1" ht="61.5" customHeight="1" thickBot="1">
      <c r="A20" s="663" t="s">
        <v>353</v>
      </c>
      <c r="B20" s="664" t="s">
        <v>354</v>
      </c>
      <c r="C20" s="665" t="s">
        <v>355</v>
      </c>
      <c r="D20" s="665"/>
      <c r="E20" s="666"/>
      <c r="F20" s="667" t="s">
        <v>356</v>
      </c>
      <c r="G20" s="668" t="s">
        <v>357</v>
      </c>
      <c r="H20" s="663" t="s">
        <v>358</v>
      </c>
      <c r="I20" s="663" t="s">
        <v>359</v>
      </c>
      <c r="J20" s="669"/>
      <c r="K20" s="669" t="s">
        <v>360</v>
      </c>
      <c r="L20" s="670" t="s">
        <v>361</v>
      </c>
      <c r="M20" s="671" t="s">
        <v>362</v>
      </c>
      <c r="N20" s="671" t="s">
        <v>363</v>
      </c>
      <c r="O20" s="671" t="s">
        <v>364</v>
      </c>
      <c r="P20" s="671" t="s">
        <v>365</v>
      </c>
      <c r="Q20" s="671" t="s">
        <v>366</v>
      </c>
      <c r="R20" s="671" t="s">
        <v>367</v>
      </c>
      <c r="S20" s="671" t="s">
        <v>368</v>
      </c>
      <c r="T20" s="671" t="s">
        <v>369</v>
      </c>
      <c r="U20" s="671" t="s">
        <v>370</v>
      </c>
      <c r="V20" s="671" t="s">
        <v>369</v>
      </c>
      <c r="W20" s="671" t="s">
        <v>370</v>
      </c>
      <c r="X20" s="671"/>
      <c r="Y20" s="671"/>
      <c r="Z20" s="671" t="s">
        <v>371</v>
      </c>
      <c r="AA20" s="671" t="s">
        <v>372</v>
      </c>
      <c r="AB20" s="671" t="s">
        <v>373</v>
      </c>
      <c r="AC20" s="671" t="s">
        <v>374</v>
      </c>
      <c r="AD20" s="671" t="s">
        <v>375</v>
      </c>
      <c r="AE20" s="671" t="s">
        <v>376</v>
      </c>
      <c r="AF20" s="671" t="s">
        <v>377</v>
      </c>
      <c r="AG20" s="671" t="s">
        <v>378</v>
      </c>
      <c r="AH20" s="671" t="s">
        <v>379</v>
      </c>
      <c r="AK20" s="576"/>
      <c r="AL20" s="576"/>
      <c r="AM20" s="567"/>
      <c r="AP20" s="672"/>
      <c r="AQ20" s="564"/>
      <c r="AR20" s="564"/>
      <c r="AS20" s="564"/>
      <c r="AT20" s="564"/>
      <c r="AU20" s="565"/>
      <c r="AV20" s="565"/>
      <c r="AX20" s="563"/>
      <c r="AY20" s="563"/>
      <c r="AZ20" s="563"/>
      <c r="BB20" s="563"/>
      <c r="BC20" s="563"/>
      <c r="BD20" s="563"/>
    </row>
    <row r="21" spans="1:56" s="654" customFormat="1" ht="17.25" customHeight="1" thickTop="1">
      <c r="A21" s="673"/>
      <c r="B21" s="674"/>
      <c r="C21" s="675"/>
      <c r="D21" s="675"/>
      <c r="E21" s="676" t="s">
        <v>442</v>
      </c>
      <c r="F21" s="677" t="s">
        <v>442</v>
      </c>
      <c r="G21" s="678"/>
      <c r="H21" s="679" t="s">
        <v>442</v>
      </c>
      <c r="I21" s="680" t="s">
        <v>380</v>
      </c>
      <c r="J21" s="681" t="str">
        <f t="shared" ref="J21:J35" si="0">IF(AND(A21="",B21="",F21="",G21=""),"",IF(OR(A21="",B21="",F21="",G21=""),"Incomplete",""))</f>
        <v>Incomplete</v>
      </c>
      <c r="K21" s="682">
        <v>2.1193729951743298E-4</v>
      </c>
      <c r="L21" s="683" t="e">
        <f>K21*AE21</f>
        <v>#VALUE!</v>
      </c>
      <c r="M21" s="684" t="e">
        <f>IF(F18&lt;0.2,"DNQ",IF(N21&lt;&gt;"",MIN((AE21)*$AM$98,$AM$99*$E86,75000)))</f>
        <v>#VALUE!</v>
      </c>
      <c r="N21" s="685">
        <f>E86</f>
        <v>0</v>
      </c>
      <c r="O21" s="686" t="e">
        <f>AH21</f>
        <v>#VALUE!</v>
      </c>
      <c r="P21" s="687">
        <f>(F$14*1000)</f>
        <v>0</v>
      </c>
      <c r="Q21" s="687">
        <f>H$74</f>
        <v>0</v>
      </c>
      <c r="R21" s="688">
        <v>1.3096918203155887E-4</v>
      </c>
      <c r="S21" s="689">
        <v>12</v>
      </c>
      <c r="T21" s="685">
        <f>VLOOKUP($B13,$E$189:$J$221,5,FALSE)</f>
        <v>1540.7148246718641</v>
      </c>
      <c r="U21" s="685">
        <f>VLOOKUP($B13,$E$189:$J$221,6,FALSE)</f>
        <v>852.28517532813601</v>
      </c>
      <c r="V21" s="685">
        <f>VLOOKUP($B13,$E$189:$J$221,5,FALSE)</f>
        <v>1540.7148246718641</v>
      </c>
      <c r="W21" s="685">
        <f>VLOOKUP($B13,$E$189:$J$221,6,FALSE)</f>
        <v>852.28517532813601</v>
      </c>
      <c r="X21" s="685"/>
      <c r="Y21" s="685"/>
      <c r="Z21" s="690">
        <f>(P21-Q21)/1000</f>
        <v>0</v>
      </c>
      <c r="AA21" s="690">
        <f>IF($S21&gt;30,30,$S21)</f>
        <v>12</v>
      </c>
      <c r="AB21" s="691" t="e">
        <f>R21*AE21</f>
        <v>#VALUE!</v>
      </c>
      <c r="AC21" s="691">
        <f>((P21/1000*T21)-(Q21/1000*V21))</f>
        <v>0</v>
      </c>
      <c r="AD21" s="691">
        <f>((P21/1000*U21)-(Q21/1000*W21))</f>
        <v>0</v>
      </c>
      <c r="AE21" s="690" t="e">
        <f>(F14*B15)-(F15*B15)</f>
        <v>#VALUE!</v>
      </c>
      <c r="AF21" s="692" t="e">
        <f t="array" ref="AF21">IF($AE21&gt;0,(IF(I21="Int",NPV($AL$92,$AB21*(1+$AL$93)*(1+$AL$95)*$AF$94:INDEX($AF$94:$AF$123,MATCH($AA21,$AE$94:$AE$123,0)))+NPV($AL$92,AE21*(1+$AL$94)*$AG$94:INDEX($AG$94:$AG$123,MATCH($AA21,$AE$94:$AE$123,0))), "")))</f>
        <v>#VALUE!</v>
      </c>
      <c r="AG21" s="685">
        <f>E86*$AM$100</f>
        <v>0</v>
      </c>
      <c r="AH21" s="693" t="e">
        <f>IF(AE21="","",AF21/AG21)</f>
        <v>#VALUE!</v>
      </c>
      <c r="AK21" s="694"/>
      <c r="AL21" s="695"/>
      <c r="AM21" s="567"/>
      <c r="AP21" s="567"/>
      <c r="AQ21" s="567"/>
      <c r="AR21" s="563"/>
      <c r="AS21" s="563"/>
      <c r="AT21" s="563"/>
      <c r="AU21" s="563"/>
      <c r="AV21" s="563"/>
      <c r="AX21" s="563"/>
      <c r="AY21" s="563"/>
      <c r="AZ21" s="563"/>
      <c r="BB21" s="563"/>
      <c r="BC21" s="563"/>
      <c r="BD21" s="563"/>
    </row>
    <row r="22" spans="1:56" s="654" customFormat="1" ht="17.25" customHeight="1">
      <c r="A22" s="673"/>
      <c r="B22" s="696"/>
      <c r="C22" s="697"/>
      <c r="D22" s="697"/>
      <c r="E22" s="698"/>
      <c r="F22" s="677"/>
      <c r="G22" s="677"/>
      <c r="H22" s="679" t="str">
        <f>IF(G22="","",G22*F22)</f>
        <v/>
      </c>
      <c r="I22" s="680" t="s">
        <v>380</v>
      </c>
      <c r="J22" s="681" t="str">
        <f t="shared" si="0"/>
        <v/>
      </c>
      <c r="K22" s="699"/>
      <c r="L22" s="699"/>
      <c r="M22" s="700"/>
      <c r="N22" s="701"/>
      <c r="O22" s="702"/>
      <c r="P22" s="703"/>
      <c r="Q22" s="704"/>
      <c r="R22" s="705"/>
      <c r="S22" s="706"/>
      <c r="T22" s="707"/>
      <c r="U22" s="707"/>
      <c r="V22" s="708"/>
      <c r="W22" s="708"/>
      <c r="X22" s="706"/>
      <c r="Y22" s="706"/>
      <c r="Z22" s="709"/>
      <c r="AA22" s="710"/>
      <c r="AB22" s="711"/>
      <c r="AC22" s="712"/>
      <c r="AD22" s="712"/>
      <c r="AE22" s="713"/>
      <c r="AF22" s="714"/>
      <c r="AG22" s="701"/>
      <c r="AH22" s="715"/>
      <c r="AK22" s="694"/>
      <c r="AL22" s="695"/>
      <c r="AM22" s="567"/>
      <c r="AP22" s="567"/>
      <c r="AQ22" s="567"/>
      <c r="AR22" s="563"/>
      <c r="AS22" s="563"/>
      <c r="AT22" s="563"/>
      <c r="AU22" s="563"/>
      <c r="AV22" s="563"/>
      <c r="AX22" s="563"/>
      <c r="AY22" s="563"/>
      <c r="AZ22" s="563"/>
      <c r="BB22" s="563"/>
      <c r="BC22" s="563"/>
      <c r="BD22" s="563"/>
    </row>
    <row r="23" spans="1:56" s="654" customFormat="1" ht="17.25" customHeight="1">
      <c r="A23" s="673"/>
      <c r="B23" s="696"/>
      <c r="C23" s="697"/>
      <c r="D23" s="697"/>
      <c r="E23" s="698"/>
      <c r="F23" s="677"/>
      <c r="G23" s="677"/>
      <c r="H23" s="679" t="str">
        <f t="shared" ref="H23:H73" si="1">IF(G23="","",G23*F23)</f>
        <v/>
      </c>
      <c r="I23" s="680" t="s">
        <v>380</v>
      </c>
      <c r="J23" s="681" t="str">
        <f t="shared" si="0"/>
        <v/>
      </c>
      <c r="K23" s="699"/>
      <c r="L23" s="699"/>
      <c r="M23" s="700"/>
      <c r="N23" s="701"/>
      <c r="O23" s="702"/>
      <c r="P23" s="703"/>
      <c r="Q23" s="704"/>
      <c r="R23" s="716"/>
      <c r="S23" s="706"/>
      <c r="T23" s="707"/>
      <c r="U23" s="707"/>
      <c r="V23" s="708"/>
      <c r="W23" s="708"/>
      <c r="X23" s="706"/>
      <c r="Y23" s="706"/>
      <c r="Z23" s="709"/>
      <c r="AA23" s="710"/>
      <c r="AB23" s="711"/>
      <c r="AC23" s="712"/>
      <c r="AD23" s="712"/>
      <c r="AE23" s="713"/>
      <c r="AF23" s="714"/>
      <c r="AG23" s="701"/>
      <c r="AH23" s="715"/>
      <c r="AI23" s="717"/>
      <c r="AK23" s="694"/>
      <c r="AL23" s="695"/>
      <c r="AM23" s="567"/>
      <c r="AP23" s="567"/>
      <c r="AQ23" s="567"/>
      <c r="AR23" s="563"/>
      <c r="AS23" s="563"/>
      <c r="AT23" s="563"/>
      <c r="AU23" s="563"/>
      <c r="AV23" s="563"/>
      <c r="AX23" s="563"/>
      <c r="AY23" s="563"/>
      <c r="AZ23" s="563"/>
      <c r="BB23" s="563"/>
      <c r="BC23" s="563"/>
      <c r="BD23" s="563"/>
    </row>
    <row r="24" spans="1:56" s="654" customFormat="1" ht="17.25" customHeight="1">
      <c r="A24" s="673"/>
      <c r="B24" s="696"/>
      <c r="C24" s="697"/>
      <c r="D24" s="697"/>
      <c r="E24" s="698"/>
      <c r="F24" s="677"/>
      <c r="G24" s="677"/>
      <c r="H24" s="679" t="str">
        <f t="shared" si="1"/>
        <v/>
      </c>
      <c r="I24" s="680" t="s">
        <v>380</v>
      </c>
      <c r="J24" s="681" t="str">
        <f t="shared" si="0"/>
        <v/>
      </c>
      <c r="K24" s="699"/>
      <c r="L24" s="699"/>
      <c r="M24" s="700"/>
      <c r="N24" s="701"/>
      <c r="O24" s="702"/>
      <c r="P24" s="703"/>
      <c r="Q24" s="704"/>
      <c r="R24" s="716"/>
      <c r="S24" s="706"/>
      <c r="T24" s="707"/>
      <c r="U24" s="707"/>
      <c r="V24" s="708"/>
      <c r="W24" s="708"/>
      <c r="X24" s="706"/>
      <c r="Y24" s="706"/>
      <c r="Z24" s="709"/>
      <c r="AA24" s="710"/>
      <c r="AB24" s="711"/>
      <c r="AC24" s="712"/>
      <c r="AD24" s="712"/>
      <c r="AE24" s="713"/>
      <c r="AF24" s="714"/>
      <c r="AG24" s="701"/>
      <c r="AH24" s="715"/>
      <c r="AI24" s="717"/>
      <c r="AK24" s="694"/>
      <c r="AL24" s="695"/>
      <c r="AM24" s="567"/>
      <c r="AP24" s="567"/>
      <c r="AQ24" s="567"/>
      <c r="AR24" s="563"/>
      <c r="AS24" s="563"/>
      <c r="AT24" s="563"/>
      <c r="AU24" s="563"/>
      <c r="AV24" s="563"/>
      <c r="AX24" s="563"/>
      <c r="AY24" s="563"/>
      <c r="AZ24" s="563"/>
      <c r="BB24" s="563"/>
      <c r="BC24" s="563"/>
      <c r="BD24" s="563"/>
    </row>
    <row r="25" spans="1:56" s="654" customFormat="1" ht="17.25" customHeight="1">
      <c r="A25" s="673"/>
      <c r="B25" s="696"/>
      <c r="C25" s="697"/>
      <c r="D25" s="697"/>
      <c r="E25" s="698"/>
      <c r="F25" s="677"/>
      <c r="G25" s="677"/>
      <c r="H25" s="679" t="str">
        <f t="shared" si="1"/>
        <v/>
      </c>
      <c r="I25" s="680" t="s">
        <v>380</v>
      </c>
      <c r="J25" s="681" t="str">
        <f t="shared" si="0"/>
        <v/>
      </c>
      <c r="K25" s="699"/>
      <c r="L25" s="699"/>
      <c r="M25" s="700"/>
      <c r="N25" s="701"/>
      <c r="O25" s="702"/>
      <c r="P25" s="703"/>
      <c r="Q25" s="704"/>
      <c r="R25" s="716"/>
      <c r="S25" s="706"/>
      <c r="T25" s="707"/>
      <c r="U25" s="707"/>
      <c r="V25" s="708"/>
      <c r="W25" s="708"/>
      <c r="X25" s="706"/>
      <c r="Y25" s="706"/>
      <c r="Z25" s="709"/>
      <c r="AA25" s="710"/>
      <c r="AB25" s="711"/>
      <c r="AC25" s="712"/>
      <c r="AD25" s="712"/>
      <c r="AE25" s="713"/>
      <c r="AF25" s="714"/>
      <c r="AG25" s="701"/>
      <c r="AH25" s="715"/>
      <c r="AK25" s="694"/>
      <c r="AL25" s="695"/>
      <c r="AM25" s="567"/>
      <c r="AP25" s="567"/>
      <c r="AQ25" s="567"/>
      <c r="AR25" s="563"/>
      <c r="AS25" s="563"/>
      <c r="AT25" s="563"/>
      <c r="AU25" s="563"/>
      <c r="AV25" s="563"/>
      <c r="AX25" s="563"/>
      <c r="AY25" s="563"/>
      <c r="AZ25" s="563"/>
      <c r="BB25" s="563"/>
      <c r="BC25" s="563"/>
      <c r="BD25" s="563"/>
    </row>
    <row r="26" spans="1:56" s="654" customFormat="1" ht="17.25" customHeight="1">
      <c r="A26" s="673"/>
      <c r="B26" s="696"/>
      <c r="C26" s="697"/>
      <c r="D26" s="697"/>
      <c r="E26" s="698"/>
      <c r="F26" s="677"/>
      <c r="G26" s="677"/>
      <c r="H26" s="679" t="str">
        <f t="shared" si="1"/>
        <v/>
      </c>
      <c r="I26" s="680" t="s">
        <v>380</v>
      </c>
      <c r="J26" s="681" t="str">
        <f t="shared" si="0"/>
        <v/>
      </c>
      <c r="K26" s="699"/>
      <c r="L26" s="699"/>
      <c r="M26" s="700"/>
      <c r="N26" s="701"/>
      <c r="O26" s="702"/>
      <c r="P26" s="703"/>
      <c r="Q26" s="704"/>
      <c r="R26" s="716"/>
      <c r="S26" s="706"/>
      <c r="T26" s="707"/>
      <c r="U26" s="707"/>
      <c r="V26" s="708"/>
      <c r="W26" s="708"/>
      <c r="X26" s="706"/>
      <c r="Y26" s="706"/>
      <c r="Z26" s="709"/>
      <c r="AA26" s="710"/>
      <c r="AB26" s="711"/>
      <c r="AC26" s="712"/>
      <c r="AD26" s="712"/>
      <c r="AE26" s="713"/>
      <c r="AF26" s="714"/>
      <c r="AG26" s="701"/>
      <c r="AH26" s="715"/>
      <c r="AK26" s="694"/>
      <c r="AL26" s="695"/>
      <c r="AM26" s="567"/>
      <c r="AP26" s="567"/>
      <c r="AQ26" s="567"/>
      <c r="AR26" s="563"/>
      <c r="AS26" s="563"/>
      <c r="AT26" s="563"/>
      <c r="AU26" s="563"/>
      <c r="AV26" s="563"/>
      <c r="AX26" s="563"/>
      <c r="AY26" s="563"/>
      <c r="AZ26" s="563"/>
      <c r="BB26" s="563"/>
      <c r="BC26" s="563"/>
      <c r="BD26" s="563"/>
    </row>
    <row r="27" spans="1:56" s="654" customFormat="1" ht="17.25" customHeight="1">
      <c r="A27" s="673"/>
      <c r="B27" s="696"/>
      <c r="C27" s="697"/>
      <c r="D27" s="697"/>
      <c r="E27" s="698"/>
      <c r="F27" s="677"/>
      <c r="G27" s="677"/>
      <c r="H27" s="679" t="str">
        <f t="shared" si="1"/>
        <v/>
      </c>
      <c r="I27" s="680" t="s">
        <v>380</v>
      </c>
      <c r="J27" s="681" t="str">
        <f t="shared" si="0"/>
        <v/>
      </c>
      <c r="K27" s="699"/>
      <c r="L27" s="699"/>
      <c r="M27" s="700"/>
      <c r="N27" s="701"/>
      <c r="O27" s="702"/>
      <c r="P27" s="703"/>
      <c r="Q27" s="704"/>
      <c r="R27" s="716"/>
      <c r="S27" s="706"/>
      <c r="T27" s="707"/>
      <c r="U27" s="707"/>
      <c r="V27" s="708"/>
      <c r="W27" s="708"/>
      <c r="X27" s="706"/>
      <c r="Y27" s="706"/>
      <c r="Z27" s="709"/>
      <c r="AA27" s="710"/>
      <c r="AB27" s="711"/>
      <c r="AC27" s="712"/>
      <c r="AD27" s="712"/>
      <c r="AE27" s="713"/>
      <c r="AF27" s="714"/>
      <c r="AG27" s="701"/>
      <c r="AH27" s="715"/>
      <c r="AK27" s="694"/>
      <c r="AL27" s="695"/>
      <c r="AM27" s="567"/>
      <c r="AP27" s="567"/>
      <c r="AQ27" s="567"/>
      <c r="AR27" s="563"/>
      <c r="AS27" s="563"/>
      <c r="AT27" s="563"/>
      <c r="AU27" s="563"/>
      <c r="AV27" s="563"/>
      <c r="AX27" s="563"/>
      <c r="AY27" s="563"/>
      <c r="AZ27" s="563"/>
      <c r="BB27" s="563"/>
      <c r="BC27" s="563"/>
      <c r="BD27" s="563"/>
    </row>
    <row r="28" spans="1:56" s="654" customFormat="1" ht="17.25" customHeight="1">
      <c r="A28" s="673"/>
      <c r="B28" s="696"/>
      <c r="C28" s="697"/>
      <c r="D28" s="697"/>
      <c r="E28" s="698"/>
      <c r="F28" s="677"/>
      <c r="G28" s="677"/>
      <c r="H28" s="679" t="str">
        <f t="shared" si="1"/>
        <v/>
      </c>
      <c r="I28" s="680" t="s">
        <v>380</v>
      </c>
      <c r="J28" s="681" t="str">
        <f t="shared" si="0"/>
        <v/>
      </c>
      <c r="K28" s="699"/>
      <c r="L28" s="699"/>
      <c r="M28" s="700"/>
      <c r="N28" s="701"/>
      <c r="O28" s="702"/>
      <c r="P28" s="703"/>
      <c r="Q28" s="704"/>
      <c r="R28" s="716"/>
      <c r="S28" s="706"/>
      <c r="T28" s="707"/>
      <c r="U28" s="707"/>
      <c r="V28" s="708"/>
      <c r="W28" s="708"/>
      <c r="X28" s="706"/>
      <c r="Y28" s="706"/>
      <c r="Z28" s="709"/>
      <c r="AA28" s="710"/>
      <c r="AB28" s="711"/>
      <c r="AC28" s="712"/>
      <c r="AD28" s="712"/>
      <c r="AE28" s="713"/>
      <c r="AF28" s="714"/>
      <c r="AG28" s="701"/>
      <c r="AH28" s="715"/>
      <c r="AK28" s="694"/>
      <c r="AL28" s="695"/>
      <c r="AM28" s="567"/>
      <c r="AP28" s="567"/>
      <c r="AQ28" s="567"/>
      <c r="AR28" s="563"/>
      <c r="AS28" s="563"/>
      <c r="AT28" s="563"/>
      <c r="AU28" s="563"/>
      <c r="AV28" s="563"/>
      <c r="AX28" s="563"/>
      <c r="AY28" s="563"/>
      <c r="AZ28" s="563"/>
      <c r="BB28" s="563"/>
      <c r="BC28" s="563"/>
      <c r="BD28" s="563"/>
    </row>
    <row r="29" spans="1:56" s="654" customFormat="1" ht="17.25" customHeight="1">
      <c r="A29" s="673"/>
      <c r="B29" s="696"/>
      <c r="C29" s="697"/>
      <c r="D29" s="697"/>
      <c r="E29" s="698"/>
      <c r="F29" s="677"/>
      <c r="G29" s="677"/>
      <c r="H29" s="679" t="str">
        <f t="shared" si="1"/>
        <v/>
      </c>
      <c r="I29" s="680" t="s">
        <v>380</v>
      </c>
      <c r="J29" s="681" t="str">
        <f t="shared" si="0"/>
        <v/>
      </c>
      <c r="K29" s="699"/>
      <c r="L29" s="699"/>
      <c r="M29" s="700"/>
      <c r="N29" s="701"/>
      <c r="O29" s="702"/>
      <c r="P29" s="703"/>
      <c r="Q29" s="704"/>
      <c r="R29" s="716"/>
      <c r="S29" s="706"/>
      <c r="T29" s="707"/>
      <c r="U29" s="707"/>
      <c r="V29" s="708"/>
      <c r="W29" s="708"/>
      <c r="X29" s="706"/>
      <c r="Y29" s="706"/>
      <c r="Z29" s="709"/>
      <c r="AA29" s="710"/>
      <c r="AB29" s="711"/>
      <c r="AC29" s="712"/>
      <c r="AD29" s="712"/>
      <c r="AE29" s="713"/>
      <c r="AF29" s="714"/>
      <c r="AG29" s="701"/>
      <c r="AH29" s="715"/>
      <c r="AK29" s="694"/>
      <c r="AL29" s="695"/>
      <c r="AM29" s="567"/>
      <c r="AP29" s="567"/>
      <c r="AQ29" s="567"/>
      <c r="AR29" s="563"/>
      <c r="AS29" s="563"/>
      <c r="AT29" s="563"/>
      <c r="AU29" s="563"/>
      <c r="AV29" s="563"/>
      <c r="AX29" s="563"/>
      <c r="AY29" s="563"/>
      <c r="AZ29" s="563"/>
      <c r="BB29" s="563"/>
      <c r="BC29" s="563"/>
      <c r="BD29" s="563"/>
    </row>
    <row r="30" spans="1:56" s="654" customFormat="1" ht="17.25" customHeight="1">
      <c r="A30" s="673"/>
      <c r="B30" s="696"/>
      <c r="C30" s="697"/>
      <c r="D30" s="697"/>
      <c r="E30" s="698"/>
      <c r="F30" s="677"/>
      <c r="G30" s="677"/>
      <c r="H30" s="679" t="str">
        <f t="shared" si="1"/>
        <v/>
      </c>
      <c r="I30" s="680" t="s">
        <v>380</v>
      </c>
      <c r="J30" s="681" t="str">
        <f t="shared" si="0"/>
        <v/>
      </c>
      <c r="K30" s="699"/>
      <c r="L30" s="699"/>
      <c r="M30" s="700"/>
      <c r="N30" s="701"/>
      <c r="O30" s="702"/>
      <c r="P30" s="703"/>
      <c r="Q30" s="704"/>
      <c r="R30" s="716"/>
      <c r="S30" s="706"/>
      <c r="T30" s="707"/>
      <c r="U30" s="707"/>
      <c r="V30" s="708"/>
      <c r="W30" s="708"/>
      <c r="X30" s="706"/>
      <c r="Y30" s="706"/>
      <c r="Z30" s="709"/>
      <c r="AA30" s="710"/>
      <c r="AB30" s="711"/>
      <c r="AC30" s="712"/>
      <c r="AD30" s="712"/>
      <c r="AE30" s="713"/>
      <c r="AF30" s="714"/>
      <c r="AG30" s="701"/>
      <c r="AH30" s="715"/>
      <c r="AK30" s="694"/>
      <c r="AL30" s="695"/>
      <c r="AM30" s="567"/>
      <c r="AP30" s="567"/>
      <c r="AQ30" s="567"/>
      <c r="AR30" s="563"/>
      <c r="AS30" s="563"/>
      <c r="AT30" s="563"/>
      <c r="AU30" s="563"/>
      <c r="AV30" s="563"/>
      <c r="AX30" s="563"/>
      <c r="AY30" s="563"/>
      <c r="AZ30" s="563"/>
      <c r="BB30" s="563"/>
      <c r="BC30" s="563"/>
      <c r="BD30" s="563"/>
    </row>
    <row r="31" spans="1:56" s="654" customFormat="1" ht="17.25" customHeight="1">
      <c r="A31" s="673"/>
      <c r="B31" s="696"/>
      <c r="C31" s="697"/>
      <c r="D31" s="697"/>
      <c r="E31" s="698"/>
      <c r="F31" s="677"/>
      <c r="G31" s="677"/>
      <c r="H31" s="679" t="str">
        <f t="shared" si="1"/>
        <v/>
      </c>
      <c r="I31" s="680" t="s">
        <v>380</v>
      </c>
      <c r="J31" s="681" t="str">
        <f t="shared" si="0"/>
        <v/>
      </c>
      <c r="K31" s="699"/>
      <c r="L31" s="699"/>
      <c r="M31" s="700"/>
      <c r="N31" s="701"/>
      <c r="O31" s="702"/>
      <c r="P31" s="703"/>
      <c r="Q31" s="704"/>
      <c r="R31" s="716"/>
      <c r="S31" s="706"/>
      <c r="T31" s="707"/>
      <c r="U31" s="707"/>
      <c r="V31" s="708"/>
      <c r="W31" s="708"/>
      <c r="X31" s="706"/>
      <c r="Y31" s="706"/>
      <c r="Z31" s="709"/>
      <c r="AA31" s="710"/>
      <c r="AB31" s="711"/>
      <c r="AC31" s="712"/>
      <c r="AD31" s="712"/>
      <c r="AE31" s="713"/>
      <c r="AF31" s="714"/>
      <c r="AG31" s="701"/>
      <c r="AH31" s="715"/>
      <c r="AK31" s="694"/>
      <c r="AL31" s="695"/>
      <c r="AM31" s="567"/>
      <c r="AP31" s="567"/>
      <c r="AQ31" s="567"/>
      <c r="AR31" s="563"/>
      <c r="AS31" s="563"/>
      <c r="AT31" s="563"/>
      <c r="AU31" s="563"/>
      <c r="AV31" s="563"/>
      <c r="AX31" s="563"/>
      <c r="AY31" s="563"/>
      <c r="AZ31" s="563"/>
      <c r="BB31" s="563"/>
      <c r="BC31" s="563"/>
      <c r="BD31" s="563"/>
    </row>
    <row r="32" spans="1:56" s="654" customFormat="1" ht="17.25" customHeight="1">
      <c r="A32" s="673"/>
      <c r="B32" s="696"/>
      <c r="C32" s="697"/>
      <c r="D32" s="697"/>
      <c r="E32" s="698"/>
      <c r="F32" s="677"/>
      <c r="G32" s="677"/>
      <c r="H32" s="679" t="str">
        <f t="shared" si="1"/>
        <v/>
      </c>
      <c r="I32" s="680" t="s">
        <v>380</v>
      </c>
      <c r="J32" s="681" t="str">
        <f t="shared" si="0"/>
        <v/>
      </c>
      <c r="K32" s="699"/>
      <c r="L32" s="699"/>
      <c r="M32" s="700"/>
      <c r="N32" s="701"/>
      <c r="O32" s="702"/>
      <c r="P32" s="703"/>
      <c r="Q32" s="704"/>
      <c r="R32" s="716"/>
      <c r="S32" s="706"/>
      <c r="T32" s="707"/>
      <c r="U32" s="707"/>
      <c r="V32" s="708"/>
      <c r="W32" s="708"/>
      <c r="X32" s="706"/>
      <c r="Y32" s="706"/>
      <c r="Z32" s="709"/>
      <c r="AA32" s="710"/>
      <c r="AB32" s="711"/>
      <c r="AC32" s="712"/>
      <c r="AD32" s="712"/>
      <c r="AE32" s="713"/>
      <c r="AF32" s="714"/>
      <c r="AG32" s="701"/>
      <c r="AH32" s="715"/>
      <c r="AK32" s="694"/>
      <c r="AL32" s="695"/>
      <c r="AM32" s="567"/>
      <c r="AP32" s="567"/>
      <c r="AQ32" s="567"/>
      <c r="AR32" s="563"/>
      <c r="AS32" s="563"/>
      <c r="AT32" s="563"/>
      <c r="AU32" s="563"/>
      <c r="AV32" s="563"/>
      <c r="AX32" s="563"/>
      <c r="AY32" s="563"/>
      <c r="AZ32" s="563"/>
      <c r="BB32" s="563"/>
      <c r="BC32" s="563"/>
      <c r="BD32" s="563"/>
    </row>
    <row r="33" spans="1:56" s="654" customFormat="1" ht="17.25" customHeight="1">
      <c r="A33" s="718"/>
      <c r="B33" s="696"/>
      <c r="C33" s="697"/>
      <c r="D33" s="697"/>
      <c r="E33" s="698"/>
      <c r="F33" s="719"/>
      <c r="G33" s="719"/>
      <c r="H33" s="720" t="str">
        <f t="shared" si="1"/>
        <v/>
      </c>
      <c r="I33" s="680" t="s">
        <v>380</v>
      </c>
      <c r="J33" s="681" t="str">
        <f t="shared" si="0"/>
        <v/>
      </c>
      <c r="K33" s="699"/>
      <c r="L33" s="699"/>
      <c r="M33" s="700"/>
      <c r="N33" s="701"/>
      <c r="O33" s="702"/>
      <c r="P33" s="703"/>
      <c r="Q33" s="704"/>
      <c r="R33" s="716"/>
      <c r="S33" s="706"/>
      <c r="T33" s="707"/>
      <c r="U33" s="707"/>
      <c r="V33" s="708"/>
      <c r="W33" s="708"/>
      <c r="X33" s="706"/>
      <c r="Y33" s="706"/>
      <c r="Z33" s="709"/>
      <c r="AA33" s="710"/>
      <c r="AB33" s="711"/>
      <c r="AC33" s="712"/>
      <c r="AD33" s="712"/>
      <c r="AE33" s="713"/>
      <c r="AF33" s="714"/>
      <c r="AG33" s="701"/>
      <c r="AH33" s="715"/>
      <c r="AK33" s="694"/>
      <c r="AL33" s="695"/>
      <c r="AM33" s="567"/>
      <c r="AP33" s="567"/>
      <c r="AQ33" s="567"/>
      <c r="AR33" s="563"/>
      <c r="AS33" s="563"/>
      <c r="AT33" s="563"/>
      <c r="AU33" s="563"/>
      <c r="AV33" s="563"/>
      <c r="AX33" s="563"/>
      <c r="AY33" s="563"/>
      <c r="AZ33" s="563"/>
      <c r="BB33" s="563"/>
      <c r="BC33" s="563"/>
      <c r="BD33" s="563"/>
    </row>
    <row r="34" spans="1:56" s="654" customFormat="1" ht="17.25" customHeight="1">
      <c r="A34" s="718"/>
      <c r="B34" s="696"/>
      <c r="C34" s="697"/>
      <c r="D34" s="697"/>
      <c r="E34" s="698"/>
      <c r="F34" s="719"/>
      <c r="G34" s="719"/>
      <c r="H34" s="720" t="str">
        <f t="shared" si="1"/>
        <v/>
      </c>
      <c r="I34" s="680" t="s">
        <v>380</v>
      </c>
      <c r="J34" s="681" t="str">
        <f t="shared" si="0"/>
        <v/>
      </c>
      <c r="K34" s="699"/>
      <c r="L34" s="699"/>
      <c r="M34" s="700"/>
      <c r="N34" s="701"/>
      <c r="O34" s="702"/>
      <c r="P34" s="703"/>
      <c r="Q34" s="704"/>
      <c r="R34" s="716"/>
      <c r="S34" s="706"/>
      <c r="T34" s="707"/>
      <c r="U34" s="707"/>
      <c r="V34" s="708"/>
      <c r="W34" s="708"/>
      <c r="X34" s="706"/>
      <c r="Y34" s="706"/>
      <c r="Z34" s="709"/>
      <c r="AA34" s="710"/>
      <c r="AB34" s="711"/>
      <c r="AC34" s="712"/>
      <c r="AD34" s="712"/>
      <c r="AE34" s="713"/>
      <c r="AF34" s="714"/>
      <c r="AG34" s="701"/>
      <c r="AH34" s="715"/>
      <c r="AK34" s="694"/>
      <c r="AL34" s="695"/>
      <c r="AM34" s="567"/>
      <c r="AP34" s="567"/>
      <c r="AQ34" s="567"/>
      <c r="AR34" s="563"/>
      <c r="AS34" s="563"/>
      <c r="AT34" s="563"/>
      <c r="AU34" s="563"/>
      <c r="AV34" s="563"/>
      <c r="AX34" s="563"/>
      <c r="AY34" s="563"/>
      <c r="AZ34" s="563"/>
      <c r="BB34" s="563"/>
      <c r="BC34" s="563"/>
      <c r="BD34" s="563"/>
    </row>
    <row r="35" spans="1:56" s="654" customFormat="1" ht="17.25" customHeight="1">
      <c r="A35" s="673"/>
      <c r="B35" s="696"/>
      <c r="C35" s="697"/>
      <c r="D35" s="697"/>
      <c r="E35" s="698"/>
      <c r="F35" s="677"/>
      <c r="G35" s="677"/>
      <c r="H35" s="679" t="str">
        <f t="shared" si="1"/>
        <v/>
      </c>
      <c r="I35" s="680" t="s">
        <v>380</v>
      </c>
      <c r="J35" s="681" t="str">
        <f t="shared" si="0"/>
        <v/>
      </c>
      <c r="K35" s="699"/>
      <c r="L35" s="699"/>
      <c r="M35" s="700"/>
      <c r="N35" s="701"/>
      <c r="O35" s="702"/>
      <c r="P35" s="703"/>
      <c r="Q35" s="704"/>
      <c r="R35" s="716"/>
      <c r="S35" s="706"/>
      <c r="T35" s="707"/>
      <c r="U35" s="707"/>
      <c r="V35" s="708"/>
      <c r="W35" s="708"/>
      <c r="X35" s="706"/>
      <c r="Y35" s="706"/>
      <c r="Z35" s="709"/>
      <c r="AA35" s="710"/>
      <c r="AB35" s="711"/>
      <c r="AC35" s="712"/>
      <c r="AD35" s="712"/>
      <c r="AE35" s="713"/>
      <c r="AF35" s="714"/>
      <c r="AG35" s="701"/>
      <c r="AH35" s="715"/>
      <c r="AK35" s="694"/>
      <c r="AL35" s="695"/>
      <c r="AM35" s="567"/>
      <c r="AP35" s="567"/>
      <c r="AQ35" s="567"/>
      <c r="AR35" s="563"/>
      <c r="AS35" s="563"/>
      <c r="AT35" s="563"/>
      <c r="AU35" s="563"/>
      <c r="AV35" s="563"/>
      <c r="AX35" s="563"/>
      <c r="AY35" s="563"/>
      <c r="AZ35" s="563"/>
      <c r="BB35" s="563"/>
      <c r="BC35" s="563"/>
      <c r="BD35" s="563"/>
    </row>
    <row r="36" spans="1:56" s="654" customFormat="1" ht="17.25" customHeight="1">
      <c r="A36" s="718"/>
      <c r="B36" s="696"/>
      <c r="C36" s="697"/>
      <c r="D36" s="697"/>
      <c r="E36" s="698"/>
      <c r="F36" s="719"/>
      <c r="G36" s="719"/>
      <c r="H36" s="720" t="str">
        <f>IF(G36="","",G36*F36)</f>
        <v/>
      </c>
      <c r="I36" s="721" t="s">
        <v>380</v>
      </c>
      <c r="J36" s="681"/>
      <c r="K36" s="699"/>
      <c r="L36" s="699"/>
      <c r="M36" s="700"/>
      <c r="N36" s="701"/>
      <c r="O36" s="702"/>
      <c r="P36" s="703"/>
      <c r="Q36" s="704"/>
      <c r="R36" s="716"/>
      <c r="S36" s="706"/>
      <c r="T36" s="707"/>
      <c r="U36" s="707"/>
      <c r="V36" s="708"/>
      <c r="W36" s="708"/>
      <c r="X36" s="706"/>
      <c r="Y36" s="706"/>
      <c r="Z36" s="709"/>
      <c r="AA36" s="710"/>
      <c r="AB36" s="711"/>
      <c r="AC36" s="712"/>
      <c r="AD36" s="712"/>
      <c r="AE36" s="713"/>
      <c r="AF36" s="714"/>
      <c r="AG36" s="701"/>
      <c r="AH36" s="715"/>
      <c r="AK36" s="694"/>
      <c r="AL36" s="695"/>
      <c r="AM36" s="567"/>
      <c r="AP36" s="567"/>
      <c r="AQ36" s="567"/>
      <c r="AR36" s="563"/>
      <c r="AS36" s="563"/>
      <c r="AT36" s="563"/>
      <c r="AU36" s="563"/>
      <c r="AV36" s="563"/>
      <c r="AX36" s="563"/>
      <c r="AY36" s="563"/>
      <c r="AZ36" s="563"/>
      <c r="BB36" s="563"/>
      <c r="BC36" s="563"/>
      <c r="BD36" s="563"/>
    </row>
    <row r="37" spans="1:56" s="654" customFormat="1" ht="17.25" customHeight="1">
      <c r="A37" s="673"/>
      <c r="B37" s="722"/>
      <c r="C37" s="697"/>
      <c r="D37" s="697"/>
      <c r="E37" s="698"/>
      <c r="F37" s="677"/>
      <c r="G37" s="677"/>
      <c r="H37" s="679" t="str">
        <f t="shared" si="1"/>
        <v/>
      </c>
      <c r="I37" s="680" t="s">
        <v>380</v>
      </c>
      <c r="J37" s="681" t="str">
        <f>IF(AND(A37="",B37="",F37="",G37=""),"",IF(OR(A37="",B37="",F37="",G37=""),"Incomplete",""))</f>
        <v/>
      </c>
      <c r="K37" s="699"/>
      <c r="L37" s="699"/>
      <c r="M37" s="700"/>
      <c r="N37" s="701"/>
      <c r="O37" s="702"/>
      <c r="P37" s="703"/>
      <c r="Q37" s="704"/>
      <c r="R37" s="716"/>
      <c r="S37" s="706"/>
      <c r="T37" s="707"/>
      <c r="U37" s="707"/>
      <c r="V37" s="708"/>
      <c r="W37" s="708"/>
      <c r="X37" s="706"/>
      <c r="Y37" s="706"/>
      <c r="Z37" s="709"/>
      <c r="AA37" s="710"/>
      <c r="AB37" s="711"/>
      <c r="AC37" s="712"/>
      <c r="AD37" s="712"/>
      <c r="AE37" s="713"/>
      <c r="AF37" s="714"/>
      <c r="AG37" s="701"/>
      <c r="AH37" s="715"/>
      <c r="AK37" s="694"/>
      <c r="AL37" s="695"/>
      <c r="AM37" s="567"/>
      <c r="AP37" s="567"/>
      <c r="AQ37" s="567"/>
      <c r="AR37" s="563"/>
      <c r="AS37" s="563"/>
      <c r="AT37" s="563"/>
      <c r="AU37" s="563"/>
      <c r="AV37" s="563"/>
      <c r="AX37" s="563"/>
      <c r="AY37" s="563"/>
      <c r="AZ37" s="563"/>
      <c r="BB37" s="563"/>
      <c r="BC37" s="563"/>
      <c r="BD37" s="563"/>
    </row>
    <row r="38" spans="1:56" s="654" customFormat="1" ht="17.25" customHeight="1">
      <c r="A38" s="673"/>
      <c r="B38" s="696"/>
      <c r="C38" s="697"/>
      <c r="D38" s="697"/>
      <c r="E38" s="698"/>
      <c r="F38" s="677"/>
      <c r="G38" s="677"/>
      <c r="H38" s="720" t="str">
        <f t="shared" si="1"/>
        <v/>
      </c>
      <c r="I38" s="721" t="s">
        <v>380</v>
      </c>
      <c r="J38" s="681" t="str">
        <f t="shared" ref="J38:J48" si="2">IF(AND(A38="",B38="",F38="",G38=""),"",IF(OR(A38="",B38="",F38="",G38=""),"Incomplete",""))</f>
        <v/>
      </c>
      <c r="K38" s="699"/>
      <c r="L38" s="699"/>
      <c r="M38" s="700"/>
      <c r="N38" s="701"/>
      <c r="O38" s="702"/>
      <c r="P38" s="703"/>
      <c r="Q38" s="704"/>
      <c r="R38" s="716"/>
      <c r="S38" s="706"/>
      <c r="T38" s="707"/>
      <c r="U38" s="707"/>
      <c r="V38" s="708"/>
      <c r="W38" s="708"/>
      <c r="X38" s="706"/>
      <c r="Y38" s="706"/>
      <c r="Z38" s="709"/>
      <c r="AA38" s="710"/>
      <c r="AB38" s="711"/>
      <c r="AC38" s="712"/>
      <c r="AD38" s="712"/>
      <c r="AE38" s="713"/>
      <c r="AF38" s="714"/>
      <c r="AG38" s="701"/>
      <c r="AH38" s="715"/>
      <c r="AK38" s="694"/>
      <c r="AL38" s="695"/>
      <c r="AM38" s="567"/>
      <c r="AP38" s="567"/>
      <c r="AQ38" s="567"/>
      <c r="AR38" s="563"/>
      <c r="AS38" s="563"/>
      <c r="AT38" s="563"/>
      <c r="AU38" s="563"/>
      <c r="AV38" s="563"/>
      <c r="AX38" s="563"/>
      <c r="AY38" s="563"/>
      <c r="AZ38" s="563"/>
      <c r="BB38" s="563"/>
      <c r="BC38" s="563"/>
      <c r="BD38" s="563"/>
    </row>
    <row r="39" spans="1:56" s="654" customFormat="1" ht="17.25" customHeight="1">
      <c r="A39" s="673"/>
      <c r="B39" s="696"/>
      <c r="C39" s="697"/>
      <c r="D39" s="697"/>
      <c r="E39" s="698"/>
      <c r="F39" s="677"/>
      <c r="G39" s="677"/>
      <c r="H39" s="720" t="str">
        <f t="shared" si="1"/>
        <v/>
      </c>
      <c r="I39" s="721" t="s">
        <v>380</v>
      </c>
      <c r="J39" s="681" t="str">
        <f t="shared" si="2"/>
        <v/>
      </c>
      <c r="K39" s="699"/>
      <c r="L39" s="699"/>
      <c r="M39" s="700"/>
      <c r="N39" s="701"/>
      <c r="O39" s="702"/>
      <c r="P39" s="703"/>
      <c r="Q39" s="704"/>
      <c r="R39" s="716"/>
      <c r="S39" s="706"/>
      <c r="T39" s="707"/>
      <c r="U39" s="707"/>
      <c r="V39" s="708"/>
      <c r="W39" s="708"/>
      <c r="X39" s="706"/>
      <c r="Y39" s="706"/>
      <c r="Z39" s="709"/>
      <c r="AA39" s="710"/>
      <c r="AB39" s="711"/>
      <c r="AC39" s="712"/>
      <c r="AD39" s="712"/>
      <c r="AE39" s="713"/>
      <c r="AF39" s="714"/>
      <c r="AG39" s="701"/>
      <c r="AH39" s="715"/>
      <c r="AK39" s="694"/>
      <c r="AL39" s="695"/>
      <c r="AM39" s="567"/>
      <c r="AP39" s="567"/>
      <c r="AQ39" s="567"/>
      <c r="AR39" s="563"/>
      <c r="AS39" s="563"/>
      <c r="AT39" s="563"/>
      <c r="AU39" s="563"/>
      <c r="AV39" s="563"/>
      <c r="AX39" s="563"/>
      <c r="AY39" s="563"/>
      <c r="AZ39" s="563"/>
      <c r="BB39" s="563"/>
      <c r="BC39" s="563"/>
      <c r="BD39" s="563"/>
    </row>
    <row r="40" spans="1:56" s="654" customFormat="1" ht="17.25" customHeight="1">
      <c r="A40" s="673"/>
      <c r="B40" s="696"/>
      <c r="C40" s="697"/>
      <c r="D40" s="697"/>
      <c r="E40" s="698"/>
      <c r="F40" s="677"/>
      <c r="G40" s="677"/>
      <c r="H40" s="720" t="str">
        <f t="shared" si="1"/>
        <v/>
      </c>
      <c r="I40" s="721" t="s">
        <v>380</v>
      </c>
      <c r="J40" s="681" t="str">
        <f t="shared" si="2"/>
        <v/>
      </c>
      <c r="K40" s="699"/>
      <c r="L40" s="699"/>
      <c r="M40" s="700"/>
      <c r="N40" s="701"/>
      <c r="O40" s="702"/>
      <c r="P40" s="703"/>
      <c r="Q40" s="704"/>
      <c r="R40" s="716"/>
      <c r="S40" s="706"/>
      <c r="T40" s="707"/>
      <c r="U40" s="707"/>
      <c r="V40" s="708"/>
      <c r="W40" s="708"/>
      <c r="X40" s="706"/>
      <c r="Y40" s="706"/>
      <c r="Z40" s="709"/>
      <c r="AA40" s="710"/>
      <c r="AB40" s="711"/>
      <c r="AC40" s="712"/>
      <c r="AD40" s="712"/>
      <c r="AE40" s="713"/>
      <c r="AF40" s="714"/>
      <c r="AG40" s="701"/>
      <c r="AH40" s="715"/>
      <c r="AK40" s="694"/>
      <c r="AL40" s="695"/>
      <c r="AM40" s="567"/>
      <c r="AP40" s="567"/>
      <c r="AQ40" s="567"/>
      <c r="AR40" s="563"/>
      <c r="AS40" s="563"/>
      <c r="AT40" s="563"/>
      <c r="AU40" s="563"/>
      <c r="AV40" s="563"/>
      <c r="AX40" s="563"/>
      <c r="AY40" s="563"/>
      <c r="AZ40" s="563"/>
      <c r="BB40" s="563"/>
      <c r="BC40" s="563"/>
      <c r="BD40" s="563"/>
    </row>
    <row r="41" spans="1:56" s="654" customFormat="1" ht="17.25" customHeight="1">
      <c r="A41" s="673"/>
      <c r="B41" s="696"/>
      <c r="C41" s="697"/>
      <c r="D41" s="697"/>
      <c r="E41" s="698"/>
      <c r="F41" s="677"/>
      <c r="G41" s="677"/>
      <c r="H41" s="720" t="str">
        <f t="shared" si="1"/>
        <v/>
      </c>
      <c r="I41" s="721" t="s">
        <v>380</v>
      </c>
      <c r="J41" s="681" t="str">
        <f t="shared" si="2"/>
        <v/>
      </c>
      <c r="K41" s="699"/>
      <c r="L41" s="699"/>
      <c r="M41" s="700"/>
      <c r="N41" s="701"/>
      <c r="O41" s="702"/>
      <c r="P41" s="703"/>
      <c r="Q41" s="704"/>
      <c r="R41" s="716"/>
      <c r="S41" s="706"/>
      <c r="T41" s="707"/>
      <c r="U41" s="707"/>
      <c r="V41" s="708"/>
      <c r="W41" s="708"/>
      <c r="X41" s="706"/>
      <c r="Y41" s="706"/>
      <c r="Z41" s="709"/>
      <c r="AA41" s="710"/>
      <c r="AB41" s="711"/>
      <c r="AC41" s="712"/>
      <c r="AD41" s="712"/>
      <c r="AE41" s="713"/>
      <c r="AF41" s="714"/>
      <c r="AG41" s="701"/>
      <c r="AH41" s="715"/>
      <c r="AK41" s="694"/>
      <c r="AL41" s="695"/>
      <c r="AM41" s="567"/>
      <c r="AP41" s="567"/>
      <c r="AQ41" s="567"/>
      <c r="AR41" s="563"/>
      <c r="AS41" s="563"/>
      <c r="AT41" s="563"/>
      <c r="AU41" s="563"/>
      <c r="AV41" s="563"/>
      <c r="AX41" s="563"/>
      <c r="AY41" s="563"/>
      <c r="AZ41" s="563"/>
      <c r="BB41" s="563"/>
      <c r="BC41" s="563"/>
      <c r="BD41" s="563"/>
    </row>
    <row r="42" spans="1:56" s="654" customFormat="1" ht="17.25" customHeight="1">
      <c r="A42" s="673"/>
      <c r="B42" s="696"/>
      <c r="C42" s="697"/>
      <c r="D42" s="697"/>
      <c r="E42" s="698"/>
      <c r="F42" s="677"/>
      <c r="G42" s="677"/>
      <c r="H42" s="720" t="str">
        <f t="shared" si="1"/>
        <v/>
      </c>
      <c r="I42" s="721" t="s">
        <v>380</v>
      </c>
      <c r="J42" s="681" t="str">
        <f t="shared" si="2"/>
        <v/>
      </c>
      <c r="K42" s="699"/>
      <c r="L42" s="699"/>
      <c r="M42" s="700"/>
      <c r="N42" s="701"/>
      <c r="O42" s="702"/>
      <c r="P42" s="703"/>
      <c r="Q42" s="704"/>
      <c r="R42" s="716"/>
      <c r="S42" s="706"/>
      <c r="T42" s="707"/>
      <c r="U42" s="707"/>
      <c r="V42" s="708"/>
      <c r="W42" s="708"/>
      <c r="X42" s="706"/>
      <c r="Y42" s="706"/>
      <c r="Z42" s="709"/>
      <c r="AA42" s="710"/>
      <c r="AB42" s="711"/>
      <c r="AC42" s="712"/>
      <c r="AD42" s="712"/>
      <c r="AE42" s="713"/>
      <c r="AF42" s="714"/>
      <c r="AG42" s="701"/>
      <c r="AH42" s="715"/>
      <c r="AK42" s="694"/>
      <c r="AL42" s="695"/>
      <c r="AM42" s="567"/>
      <c r="AP42" s="567"/>
      <c r="AQ42" s="567"/>
      <c r="AR42" s="563"/>
      <c r="AS42" s="563"/>
      <c r="AT42" s="563"/>
      <c r="AU42" s="563"/>
      <c r="AV42" s="563"/>
      <c r="AX42" s="563"/>
      <c r="AY42" s="563"/>
      <c r="AZ42" s="563"/>
      <c r="BB42" s="563"/>
      <c r="BC42" s="563"/>
      <c r="BD42" s="563"/>
    </row>
    <row r="43" spans="1:56" s="654" customFormat="1" ht="17.25" customHeight="1">
      <c r="A43" s="673"/>
      <c r="B43" s="696"/>
      <c r="C43" s="697"/>
      <c r="D43" s="697"/>
      <c r="E43" s="698"/>
      <c r="F43" s="677"/>
      <c r="G43" s="677"/>
      <c r="H43" s="720" t="str">
        <f t="shared" si="1"/>
        <v/>
      </c>
      <c r="I43" s="721" t="s">
        <v>380</v>
      </c>
      <c r="J43" s="681" t="str">
        <f t="shared" si="2"/>
        <v/>
      </c>
      <c r="K43" s="699"/>
      <c r="L43" s="699"/>
      <c r="M43" s="700"/>
      <c r="N43" s="701"/>
      <c r="O43" s="702"/>
      <c r="P43" s="703"/>
      <c r="Q43" s="704"/>
      <c r="R43" s="716"/>
      <c r="S43" s="706"/>
      <c r="T43" s="707"/>
      <c r="U43" s="707"/>
      <c r="V43" s="708"/>
      <c r="W43" s="708"/>
      <c r="X43" s="706"/>
      <c r="Y43" s="706"/>
      <c r="Z43" s="709"/>
      <c r="AA43" s="710"/>
      <c r="AB43" s="711"/>
      <c r="AC43" s="712"/>
      <c r="AD43" s="712"/>
      <c r="AE43" s="713"/>
      <c r="AF43" s="714"/>
      <c r="AG43" s="701"/>
      <c r="AH43" s="715"/>
      <c r="AK43" s="694"/>
      <c r="AL43" s="695"/>
      <c r="AM43" s="567"/>
      <c r="AP43" s="567"/>
      <c r="AQ43" s="567"/>
      <c r="AR43" s="563"/>
      <c r="AS43" s="563"/>
      <c r="AT43" s="563"/>
      <c r="AU43" s="563"/>
      <c r="AV43" s="563"/>
      <c r="AX43" s="563"/>
      <c r="AY43" s="563"/>
      <c r="AZ43" s="563"/>
      <c r="BB43" s="563"/>
      <c r="BC43" s="563"/>
      <c r="BD43" s="563"/>
    </row>
    <row r="44" spans="1:56" s="654" customFormat="1" ht="17.25" customHeight="1">
      <c r="A44" s="673"/>
      <c r="B44" s="696"/>
      <c r="C44" s="697"/>
      <c r="D44" s="697"/>
      <c r="E44" s="698"/>
      <c r="F44" s="677"/>
      <c r="G44" s="677"/>
      <c r="H44" s="720" t="str">
        <f t="shared" si="1"/>
        <v/>
      </c>
      <c r="I44" s="721" t="s">
        <v>380</v>
      </c>
      <c r="J44" s="681" t="str">
        <f t="shared" si="2"/>
        <v/>
      </c>
      <c r="K44" s="699"/>
      <c r="L44" s="699"/>
      <c r="M44" s="700"/>
      <c r="N44" s="701"/>
      <c r="O44" s="702"/>
      <c r="P44" s="703"/>
      <c r="Q44" s="704"/>
      <c r="R44" s="716"/>
      <c r="S44" s="706"/>
      <c r="T44" s="707"/>
      <c r="U44" s="707"/>
      <c r="V44" s="708"/>
      <c r="W44" s="708"/>
      <c r="X44" s="706"/>
      <c r="Y44" s="706"/>
      <c r="Z44" s="709"/>
      <c r="AA44" s="710"/>
      <c r="AB44" s="711"/>
      <c r="AC44" s="712"/>
      <c r="AD44" s="712"/>
      <c r="AE44" s="713"/>
      <c r="AF44" s="714"/>
      <c r="AG44" s="701"/>
      <c r="AH44" s="715"/>
      <c r="AK44" s="694"/>
      <c r="AL44" s="695"/>
      <c r="AM44" s="567"/>
      <c r="AP44" s="567"/>
      <c r="AQ44" s="567"/>
      <c r="AR44" s="563"/>
      <c r="AS44" s="563"/>
      <c r="AT44" s="563"/>
      <c r="AU44" s="563"/>
      <c r="AV44" s="563"/>
      <c r="AX44" s="563"/>
      <c r="AY44" s="563"/>
      <c r="AZ44" s="563"/>
      <c r="BB44" s="563"/>
      <c r="BC44" s="563"/>
      <c r="BD44" s="563"/>
    </row>
    <row r="45" spans="1:56" s="654" customFormat="1" ht="17.25" customHeight="1">
      <c r="A45" s="673"/>
      <c r="B45" s="696"/>
      <c r="C45" s="697"/>
      <c r="D45" s="697"/>
      <c r="E45" s="698"/>
      <c r="F45" s="677"/>
      <c r="G45" s="677"/>
      <c r="H45" s="720" t="str">
        <f t="shared" si="1"/>
        <v/>
      </c>
      <c r="I45" s="721" t="s">
        <v>380</v>
      </c>
      <c r="J45" s="681" t="str">
        <f t="shared" si="2"/>
        <v/>
      </c>
      <c r="K45" s="699"/>
      <c r="L45" s="699"/>
      <c r="M45" s="700"/>
      <c r="N45" s="701"/>
      <c r="O45" s="702"/>
      <c r="P45" s="703"/>
      <c r="Q45" s="704"/>
      <c r="R45" s="716"/>
      <c r="S45" s="706"/>
      <c r="T45" s="707"/>
      <c r="U45" s="707"/>
      <c r="V45" s="708"/>
      <c r="W45" s="708"/>
      <c r="X45" s="706"/>
      <c r="Y45" s="706"/>
      <c r="Z45" s="709"/>
      <c r="AA45" s="710"/>
      <c r="AB45" s="711"/>
      <c r="AC45" s="712"/>
      <c r="AD45" s="712"/>
      <c r="AE45" s="713"/>
      <c r="AF45" s="714"/>
      <c r="AG45" s="701"/>
      <c r="AH45" s="715"/>
      <c r="AK45" s="694"/>
      <c r="AL45" s="695"/>
      <c r="AM45" s="567"/>
      <c r="AP45" s="567"/>
      <c r="AQ45" s="567"/>
      <c r="AR45" s="563"/>
      <c r="AS45" s="563"/>
      <c r="AT45" s="563"/>
      <c r="AU45" s="563"/>
      <c r="AV45" s="563"/>
      <c r="AX45" s="563"/>
      <c r="AY45" s="563"/>
      <c r="AZ45" s="563"/>
      <c r="BB45" s="563"/>
      <c r="BC45" s="563"/>
      <c r="BD45" s="563"/>
    </row>
    <row r="46" spans="1:56" s="654" customFormat="1" ht="17.25" customHeight="1">
      <c r="A46" s="673"/>
      <c r="B46" s="696"/>
      <c r="C46" s="697"/>
      <c r="D46" s="697"/>
      <c r="E46" s="698"/>
      <c r="F46" s="677"/>
      <c r="G46" s="677"/>
      <c r="H46" s="720" t="str">
        <f t="shared" si="1"/>
        <v/>
      </c>
      <c r="I46" s="721" t="s">
        <v>380</v>
      </c>
      <c r="J46" s="681" t="str">
        <f t="shared" si="2"/>
        <v/>
      </c>
      <c r="K46" s="699"/>
      <c r="L46" s="699"/>
      <c r="M46" s="700"/>
      <c r="N46" s="701"/>
      <c r="O46" s="702"/>
      <c r="P46" s="703"/>
      <c r="Q46" s="704"/>
      <c r="R46" s="716"/>
      <c r="S46" s="706"/>
      <c r="T46" s="707"/>
      <c r="U46" s="707"/>
      <c r="V46" s="708"/>
      <c r="W46" s="708"/>
      <c r="X46" s="706"/>
      <c r="Y46" s="706"/>
      <c r="Z46" s="709"/>
      <c r="AA46" s="710"/>
      <c r="AB46" s="711"/>
      <c r="AC46" s="712"/>
      <c r="AD46" s="712"/>
      <c r="AE46" s="713"/>
      <c r="AF46" s="714"/>
      <c r="AG46" s="701"/>
      <c r="AH46" s="715"/>
      <c r="AK46" s="694"/>
      <c r="AL46" s="695"/>
      <c r="AM46" s="567"/>
      <c r="AP46" s="567"/>
      <c r="AQ46" s="567"/>
      <c r="AR46" s="563"/>
      <c r="AS46" s="563"/>
      <c r="AT46" s="563"/>
      <c r="AU46" s="563"/>
      <c r="AV46" s="563"/>
      <c r="AX46" s="563"/>
      <c r="AY46" s="563"/>
      <c r="AZ46" s="563"/>
      <c r="BB46" s="563"/>
      <c r="BC46" s="563"/>
      <c r="BD46" s="563"/>
    </row>
    <row r="47" spans="1:56" s="654" customFormat="1" ht="17.25" customHeight="1">
      <c r="A47" s="673"/>
      <c r="B47" s="696"/>
      <c r="C47" s="697"/>
      <c r="D47" s="697"/>
      <c r="E47" s="698"/>
      <c r="F47" s="677"/>
      <c r="G47" s="677"/>
      <c r="H47" s="720" t="str">
        <f t="shared" si="1"/>
        <v/>
      </c>
      <c r="I47" s="721" t="s">
        <v>380</v>
      </c>
      <c r="J47" s="681" t="str">
        <f t="shared" si="2"/>
        <v/>
      </c>
      <c r="K47" s="699"/>
      <c r="L47" s="699"/>
      <c r="M47" s="700"/>
      <c r="N47" s="701"/>
      <c r="O47" s="702"/>
      <c r="P47" s="703"/>
      <c r="Q47" s="704"/>
      <c r="R47" s="716"/>
      <c r="S47" s="706"/>
      <c r="T47" s="707"/>
      <c r="U47" s="707"/>
      <c r="V47" s="708"/>
      <c r="W47" s="708"/>
      <c r="X47" s="706"/>
      <c r="Y47" s="706"/>
      <c r="Z47" s="709"/>
      <c r="AA47" s="710"/>
      <c r="AB47" s="711"/>
      <c r="AC47" s="712"/>
      <c r="AD47" s="712"/>
      <c r="AE47" s="713"/>
      <c r="AF47" s="714"/>
      <c r="AG47" s="701"/>
      <c r="AH47" s="715"/>
      <c r="AK47" s="694"/>
      <c r="AL47" s="695"/>
      <c r="AM47" s="567"/>
      <c r="AP47" s="567"/>
      <c r="AQ47" s="567"/>
      <c r="AR47" s="563"/>
      <c r="AS47" s="563"/>
      <c r="AT47" s="563"/>
      <c r="AU47" s="563"/>
      <c r="AV47" s="563"/>
      <c r="AX47" s="563"/>
      <c r="AY47" s="563"/>
      <c r="AZ47" s="563"/>
      <c r="BB47" s="563"/>
      <c r="BC47" s="563"/>
      <c r="BD47" s="563"/>
    </row>
    <row r="48" spans="1:56" s="654" customFormat="1" ht="17.25" customHeight="1" thickBot="1">
      <c r="A48" s="673"/>
      <c r="B48" s="723"/>
      <c r="C48" s="697"/>
      <c r="D48" s="697"/>
      <c r="E48" s="698"/>
      <c r="F48" s="677"/>
      <c r="G48" s="677"/>
      <c r="H48" s="720" t="str">
        <f t="shared" si="1"/>
        <v/>
      </c>
      <c r="I48" s="721" t="s">
        <v>380</v>
      </c>
      <c r="J48" s="681" t="str">
        <f t="shared" si="2"/>
        <v/>
      </c>
      <c r="K48" s="699"/>
      <c r="L48" s="699"/>
      <c r="M48" s="700"/>
      <c r="N48" s="701"/>
      <c r="O48" s="702"/>
      <c r="P48" s="703"/>
      <c r="Q48" s="704"/>
      <c r="R48" s="716"/>
      <c r="S48" s="706"/>
      <c r="T48" s="707"/>
      <c r="U48" s="707"/>
      <c r="V48" s="708"/>
      <c r="W48" s="708"/>
      <c r="X48" s="706"/>
      <c r="Y48" s="706"/>
      <c r="Z48" s="709"/>
      <c r="AA48" s="710"/>
      <c r="AB48" s="711"/>
      <c r="AC48" s="712"/>
      <c r="AD48" s="712"/>
      <c r="AE48" s="713"/>
      <c r="AF48" s="714"/>
      <c r="AG48" s="701"/>
      <c r="AH48" s="715"/>
      <c r="AK48" s="694"/>
      <c r="AL48" s="695"/>
      <c r="AM48" s="567"/>
      <c r="AP48" s="567"/>
      <c r="AQ48" s="567"/>
      <c r="AR48" s="563"/>
      <c r="AS48" s="563"/>
      <c r="AT48" s="563"/>
      <c r="AU48" s="563"/>
      <c r="AV48" s="563"/>
      <c r="AX48" s="563"/>
      <c r="AY48" s="563"/>
      <c r="AZ48" s="563"/>
      <c r="BB48" s="563"/>
      <c r="BC48" s="563"/>
      <c r="BD48" s="563"/>
    </row>
    <row r="49" spans="1:56" s="654" customFormat="1" ht="17.25" customHeight="1">
      <c r="A49" s="724" t="s">
        <v>298</v>
      </c>
      <c r="B49" s="725" t="s">
        <v>381</v>
      </c>
      <c r="C49" s="725"/>
      <c r="D49" s="725"/>
      <c r="E49" s="725"/>
      <c r="F49" s="725"/>
      <c r="G49" s="726"/>
      <c r="H49" s="727"/>
      <c r="I49" s="727"/>
      <c r="J49" s="681"/>
      <c r="K49" s="699"/>
      <c r="L49" s="699"/>
      <c r="M49" s="700"/>
      <c r="N49" s="701"/>
      <c r="O49" s="702"/>
      <c r="P49" s="703"/>
      <c r="Q49" s="704"/>
      <c r="R49" s="716"/>
      <c r="S49" s="706"/>
      <c r="T49" s="707"/>
      <c r="U49" s="707"/>
      <c r="V49" s="708"/>
      <c r="W49" s="708"/>
      <c r="X49" s="706"/>
      <c r="Y49" s="706"/>
      <c r="Z49" s="709"/>
      <c r="AA49" s="710"/>
      <c r="AB49" s="711"/>
      <c r="AC49" s="712"/>
      <c r="AD49" s="712"/>
      <c r="AE49" s="713"/>
      <c r="AF49" s="714"/>
      <c r="AG49" s="701"/>
      <c r="AH49" s="715"/>
      <c r="AK49" s="694"/>
      <c r="AL49" s="695"/>
      <c r="AM49" s="567"/>
      <c r="AP49" s="567"/>
      <c r="AQ49" s="567"/>
      <c r="AR49" s="563"/>
      <c r="AS49" s="563"/>
      <c r="AT49" s="563"/>
      <c r="AU49" s="563"/>
      <c r="AV49" s="563"/>
      <c r="AX49" s="563"/>
      <c r="AY49" s="563"/>
      <c r="AZ49" s="563"/>
      <c r="BB49" s="563"/>
      <c r="BC49" s="563"/>
      <c r="BD49" s="563"/>
    </row>
    <row r="50" spans="1:56" s="654" customFormat="1" ht="17.25" customHeight="1">
      <c r="A50" s="728"/>
      <c r="B50" s="729"/>
      <c r="C50" s="729"/>
      <c r="D50" s="729"/>
      <c r="E50" s="729"/>
      <c r="F50" s="729"/>
      <c r="G50" s="730"/>
      <c r="H50" s="731"/>
      <c r="I50" s="731"/>
      <c r="J50" s="681"/>
      <c r="K50" s="699"/>
      <c r="L50" s="699"/>
      <c r="M50" s="700"/>
      <c r="N50" s="701"/>
      <c r="O50" s="702"/>
      <c r="P50" s="703"/>
      <c r="Q50" s="704"/>
      <c r="R50" s="716"/>
      <c r="S50" s="706"/>
      <c r="T50" s="707"/>
      <c r="U50" s="707"/>
      <c r="V50" s="708"/>
      <c r="W50" s="708"/>
      <c r="X50" s="706"/>
      <c r="Y50" s="706"/>
      <c r="Z50" s="709"/>
      <c r="AA50" s="710"/>
      <c r="AB50" s="711"/>
      <c r="AC50" s="712"/>
      <c r="AD50" s="712"/>
      <c r="AE50" s="713"/>
      <c r="AF50" s="714"/>
      <c r="AG50" s="701"/>
      <c r="AH50" s="715"/>
      <c r="AK50" s="694"/>
      <c r="AL50" s="695"/>
      <c r="AM50" s="567"/>
      <c r="AP50" s="567"/>
      <c r="AQ50" s="567"/>
      <c r="AR50" s="563"/>
      <c r="AS50" s="563"/>
      <c r="AT50" s="563"/>
      <c r="AU50" s="563"/>
      <c r="AV50" s="563"/>
      <c r="AX50" s="563"/>
      <c r="AY50" s="563"/>
      <c r="AZ50" s="563"/>
      <c r="BB50" s="563"/>
      <c r="BC50" s="563"/>
      <c r="BD50" s="563"/>
    </row>
    <row r="51" spans="1:56" s="654" customFormat="1" ht="17.25" customHeight="1" thickBot="1">
      <c r="A51" s="732"/>
      <c r="B51" s="733"/>
      <c r="C51" s="733"/>
      <c r="D51" s="733"/>
      <c r="E51" s="733"/>
      <c r="F51" s="733"/>
      <c r="G51" s="734"/>
      <c r="H51" s="735"/>
      <c r="I51" s="735"/>
      <c r="J51" s="681"/>
      <c r="K51" s="699"/>
      <c r="L51" s="699"/>
      <c r="M51" s="700"/>
      <c r="N51" s="701"/>
      <c r="O51" s="702"/>
      <c r="P51" s="703"/>
      <c r="Q51" s="704"/>
      <c r="R51" s="716"/>
      <c r="S51" s="706"/>
      <c r="T51" s="707"/>
      <c r="U51" s="707"/>
      <c r="V51" s="708"/>
      <c r="W51" s="708"/>
      <c r="X51" s="706"/>
      <c r="Y51" s="706"/>
      <c r="Z51" s="709"/>
      <c r="AA51" s="710"/>
      <c r="AB51" s="711"/>
      <c r="AC51" s="712"/>
      <c r="AD51" s="712"/>
      <c r="AE51" s="713"/>
      <c r="AF51" s="714"/>
      <c r="AG51" s="701"/>
      <c r="AH51" s="715"/>
      <c r="AK51" s="694"/>
      <c r="AL51" s="695"/>
      <c r="AM51" s="567"/>
      <c r="AP51" s="567"/>
      <c r="AQ51" s="567"/>
      <c r="AR51" s="563"/>
      <c r="AS51" s="563"/>
      <c r="AT51" s="563"/>
      <c r="AU51" s="563"/>
      <c r="AV51" s="563"/>
      <c r="AX51" s="563"/>
      <c r="AY51" s="563"/>
      <c r="AZ51" s="563"/>
      <c r="BB51" s="563"/>
      <c r="BC51" s="563"/>
      <c r="BD51" s="563"/>
    </row>
    <row r="52" spans="1:56" s="654" customFormat="1" ht="17.25" customHeight="1">
      <c r="A52" s="673"/>
      <c r="B52" s="736"/>
      <c r="C52" s="737"/>
      <c r="D52" s="737"/>
      <c r="E52" s="738"/>
      <c r="F52" s="677"/>
      <c r="G52" s="677"/>
      <c r="H52" s="720" t="str">
        <f t="shared" si="1"/>
        <v/>
      </c>
      <c r="I52" s="680" t="s">
        <v>380</v>
      </c>
      <c r="J52" s="681" t="str">
        <f t="shared" ref="J52:J73" si="3">IF(AND(A52="",B52="",F52="",G52=""),"",IF(OR(A52="",B52="",F52="",G52=""),"Incomplete",""))</f>
        <v/>
      </c>
      <c r="K52" s="699"/>
      <c r="L52" s="699"/>
      <c r="M52" s="700"/>
      <c r="N52" s="701"/>
      <c r="O52" s="702"/>
      <c r="P52" s="703"/>
      <c r="Q52" s="704"/>
      <c r="R52" s="716"/>
      <c r="S52" s="706"/>
      <c r="T52" s="707"/>
      <c r="U52" s="707"/>
      <c r="V52" s="708"/>
      <c r="W52" s="708"/>
      <c r="X52" s="706"/>
      <c r="Y52" s="706"/>
      <c r="Z52" s="709"/>
      <c r="AA52" s="710"/>
      <c r="AB52" s="711"/>
      <c r="AC52" s="712"/>
      <c r="AD52" s="712"/>
      <c r="AE52" s="713"/>
      <c r="AF52" s="714"/>
      <c r="AG52" s="701"/>
      <c r="AH52" s="715"/>
      <c r="AK52" s="694"/>
      <c r="AL52" s="695"/>
      <c r="AM52" s="567"/>
      <c r="AP52" s="567"/>
      <c r="AQ52" s="567"/>
      <c r="AR52" s="563"/>
      <c r="AS52" s="563"/>
      <c r="AT52" s="563"/>
      <c r="AU52" s="563"/>
      <c r="AV52" s="563"/>
      <c r="AX52" s="563"/>
      <c r="AY52" s="563"/>
      <c r="AZ52" s="563"/>
      <c r="BB52" s="563"/>
      <c r="BC52" s="563"/>
      <c r="BD52" s="563"/>
    </row>
    <row r="53" spans="1:56" s="654" customFormat="1" ht="17.25" customHeight="1">
      <c r="A53" s="673"/>
      <c r="B53" s="696"/>
      <c r="C53" s="697"/>
      <c r="D53" s="697"/>
      <c r="E53" s="698"/>
      <c r="F53" s="677"/>
      <c r="G53" s="678"/>
      <c r="H53" s="720" t="str">
        <f t="shared" si="1"/>
        <v/>
      </c>
      <c r="I53" s="680" t="s">
        <v>380</v>
      </c>
      <c r="J53" s="681" t="str">
        <f t="shared" si="3"/>
        <v/>
      </c>
      <c r="K53" s="699"/>
      <c r="L53" s="699"/>
      <c r="M53" s="700"/>
      <c r="N53" s="701"/>
      <c r="O53" s="702"/>
      <c r="P53" s="703"/>
      <c r="Q53" s="704"/>
      <c r="R53" s="716"/>
      <c r="S53" s="706"/>
      <c r="T53" s="707"/>
      <c r="U53" s="707"/>
      <c r="V53" s="708"/>
      <c r="W53" s="708"/>
      <c r="X53" s="706"/>
      <c r="Y53" s="706"/>
      <c r="Z53" s="709"/>
      <c r="AA53" s="710"/>
      <c r="AB53" s="711"/>
      <c r="AC53" s="712"/>
      <c r="AD53" s="712"/>
      <c r="AE53" s="713"/>
      <c r="AF53" s="714"/>
      <c r="AG53" s="701"/>
      <c r="AH53" s="715"/>
      <c r="AK53" s="694"/>
      <c r="AL53" s="695"/>
      <c r="AM53" s="567"/>
      <c r="AP53" s="567"/>
      <c r="AQ53" s="567"/>
      <c r="AR53" s="563"/>
      <c r="AS53" s="563"/>
      <c r="AT53" s="563"/>
      <c r="AU53" s="563"/>
      <c r="AV53" s="563"/>
      <c r="AX53" s="563"/>
      <c r="AY53" s="563"/>
      <c r="AZ53" s="563"/>
      <c r="BB53" s="563"/>
      <c r="BC53" s="563"/>
      <c r="BD53" s="563"/>
    </row>
    <row r="54" spans="1:56" s="654" customFormat="1" ht="17.25" customHeight="1">
      <c r="A54" s="673"/>
      <c r="B54" s="696"/>
      <c r="C54" s="697"/>
      <c r="D54" s="697"/>
      <c r="E54" s="698"/>
      <c r="F54" s="677"/>
      <c r="G54" s="678"/>
      <c r="H54" s="720" t="str">
        <f t="shared" si="1"/>
        <v/>
      </c>
      <c r="I54" s="680" t="s">
        <v>380</v>
      </c>
      <c r="J54" s="681" t="str">
        <f t="shared" si="3"/>
        <v/>
      </c>
      <c r="K54" s="699"/>
      <c r="L54" s="699"/>
      <c r="M54" s="700"/>
      <c r="N54" s="701"/>
      <c r="O54" s="702"/>
      <c r="P54" s="703"/>
      <c r="Q54" s="704"/>
      <c r="R54" s="716"/>
      <c r="S54" s="706"/>
      <c r="T54" s="707"/>
      <c r="U54" s="707"/>
      <c r="V54" s="708"/>
      <c r="W54" s="708"/>
      <c r="X54" s="706"/>
      <c r="Y54" s="706"/>
      <c r="Z54" s="709"/>
      <c r="AA54" s="710"/>
      <c r="AB54" s="711"/>
      <c r="AC54" s="712"/>
      <c r="AD54" s="712"/>
      <c r="AE54" s="713"/>
      <c r="AF54" s="714"/>
      <c r="AG54" s="701"/>
      <c r="AH54" s="715"/>
      <c r="AK54" s="694"/>
      <c r="AL54" s="695"/>
      <c r="AM54" s="567"/>
      <c r="AP54" s="567"/>
      <c r="AQ54" s="567"/>
      <c r="AR54" s="563"/>
      <c r="AS54" s="563"/>
      <c r="AT54" s="563"/>
      <c r="AU54" s="563"/>
      <c r="AV54" s="563"/>
      <c r="AX54" s="563"/>
      <c r="AY54" s="563"/>
      <c r="AZ54" s="563"/>
      <c r="BB54" s="563"/>
      <c r="BC54" s="563"/>
      <c r="BD54" s="563"/>
    </row>
    <row r="55" spans="1:56" s="654" customFormat="1" ht="17.25" customHeight="1">
      <c r="A55" s="673"/>
      <c r="B55" s="696"/>
      <c r="C55" s="697"/>
      <c r="D55" s="697"/>
      <c r="E55" s="698"/>
      <c r="F55" s="677"/>
      <c r="G55" s="678"/>
      <c r="H55" s="720" t="str">
        <f t="shared" si="1"/>
        <v/>
      </c>
      <c r="I55" s="680" t="s">
        <v>380</v>
      </c>
      <c r="J55" s="681" t="str">
        <f t="shared" si="3"/>
        <v/>
      </c>
      <c r="K55" s="699"/>
      <c r="L55" s="699"/>
      <c r="M55" s="700"/>
      <c r="N55" s="701"/>
      <c r="O55" s="702"/>
      <c r="P55" s="703"/>
      <c r="Q55" s="704"/>
      <c r="R55" s="716"/>
      <c r="S55" s="706"/>
      <c r="T55" s="707"/>
      <c r="U55" s="707"/>
      <c r="V55" s="708"/>
      <c r="W55" s="708"/>
      <c r="X55" s="706"/>
      <c r="Y55" s="706"/>
      <c r="Z55" s="709"/>
      <c r="AA55" s="710"/>
      <c r="AB55" s="711"/>
      <c r="AC55" s="712"/>
      <c r="AD55" s="712"/>
      <c r="AE55" s="713"/>
      <c r="AF55" s="714"/>
      <c r="AG55" s="701"/>
      <c r="AH55" s="715"/>
      <c r="AK55" s="694"/>
      <c r="AL55" s="695"/>
      <c r="AM55" s="567"/>
      <c r="AP55" s="567"/>
      <c r="AQ55" s="567"/>
      <c r="AR55" s="563"/>
      <c r="AS55" s="563"/>
      <c r="AT55" s="563"/>
      <c r="AU55" s="563"/>
      <c r="AV55" s="563"/>
      <c r="AX55" s="563"/>
      <c r="AY55" s="563"/>
      <c r="AZ55" s="563"/>
      <c r="BB55" s="563"/>
      <c r="BC55" s="563"/>
      <c r="BD55" s="563"/>
    </row>
    <row r="56" spans="1:56" s="654" customFormat="1" ht="17.25" customHeight="1">
      <c r="A56" s="673"/>
      <c r="B56" s="696"/>
      <c r="C56" s="697"/>
      <c r="D56" s="697"/>
      <c r="E56" s="698"/>
      <c r="F56" s="677"/>
      <c r="G56" s="678"/>
      <c r="H56" s="720" t="str">
        <f t="shared" si="1"/>
        <v/>
      </c>
      <c r="I56" s="680" t="s">
        <v>380</v>
      </c>
      <c r="J56" s="681" t="str">
        <f t="shared" si="3"/>
        <v/>
      </c>
      <c r="K56" s="699"/>
      <c r="L56" s="699"/>
      <c r="M56" s="700"/>
      <c r="N56" s="701"/>
      <c r="O56" s="702"/>
      <c r="P56" s="703"/>
      <c r="Q56" s="704"/>
      <c r="R56" s="716"/>
      <c r="S56" s="706"/>
      <c r="T56" s="707"/>
      <c r="U56" s="707"/>
      <c r="V56" s="708"/>
      <c r="W56" s="708"/>
      <c r="X56" s="706"/>
      <c r="Y56" s="706"/>
      <c r="Z56" s="709"/>
      <c r="AA56" s="710"/>
      <c r="AB56" s="711"/>
      <c r="AC56" s="712"/>
      <c r="AD56" s="712"/>
      <c r="AE56" s="713"/>
      <c r="AF56" s="714"/>
      <c r="AG56" s="701"/>
      <c r="AH56" s="715"/>
      <c r="AK56" s="694"/>
      <c r="AL56" s="695"/>
      <c r="AM56" s="567"/>
      <c r="AP56" s="567"/>
      <c r="AQ56" s="567"/>
      <c r="AR56" s="563"/>
      <c r="AS56" s="563"/>
      <c r="AT56" s="563"/>
      <c r="AU56" s="563"/>
      <c r="AV56" s="563"/>
      <c r="AX56" s="563"/>
      <c r="AY56" s="563"/>
      <c r="AZ56" s="563"/>
      <c r="BB56" s="563"/>
      <c r="BC56" s="563"/>
      <c r="BD56" s="563"/>
    </row>
    <row r="57" spans="1:56" s="654" customFormat="1" ht="17.25" customHeight="1">
      <c r="A57" s="673"/>
      <c r="B57" s="696"/>
      <c r="C57" s="697"/>
      <c r="D57" s="697"/>
      <c r="E57" s="698"/>
      <c r="F57" s="677"/>
      <c r="G57" s="678"/>
      <c r="H57" s="720" t="str">
        <f t="shared" si="1"/>
        <v/>
      </c>
      <c r="I57" s="680" t="s">
        <v>380</v>
      </c>
      <c r="J57" s="681" t="str">
        <f t="shared" si="3"/>
        <v/>
      </c>
      <c r="K57" s="699"/>
      <c r="L57" s="699"/>
      <c r="M57" s="700"/>
      <c r="N57" s="701"/>
      <c r="O57" s="702"/>
      <c r="P57" s="703"/>
      <c r="Q57" s="704"/>
      <c r="R57" s="716"/>
      <c r="S57" s="706"/>
      <c r="T57" s="707"/>
      <c r="U57" s="707"/>
      <c r="V57" s="708"/>
      <c r="W57" s="708"/>
      <c r="X57" s="706"/>
      <c r="Y57" s="706"/>
      <c r="Z57" s="709"/>
      <c r="AA57" s="710"/>
      <c r="AB57" s="711"/>
      <c r="AC57" s="712"/>
      <c r="AD57" s="712"/>
      <c r="AE57" s="713"/>
      <c r="AF57" s="714"/>
      <c r="AG57" s="701"/>
      <c r="AH57" s="715"/>
      <c r="AK57" s="694"/>
      <c r="AL57" s="695"/>
      <c r="AM57" s="567"/>
      <c r="AP57" s="567"/>
      <c r="AQ57" s="567"/>
      <c r="AR57" s="563"/>
      <c r="AS57" s="563"/>
      <c r="AT57" s="563"/>
      <c r="AU57" s="563"/>
      <c r="AV57" s="563"/>
      <c r="AX57" s="563"/>
      <c r="AY57" s="563"/>
      <c r="AZ57" s="563"/>
      <c r="BB57" s="563"/>
      <c r="BC57" s="563"/>
      <c r="BD57" s="563"/>
    </row>
    <row r="58" spans="1:56" s="654" customFormat="1" ht="17.25" customHeight="1">
      <c r="A58" s="673"/>
      <c r="B58" s="696"/>
      <c r="C58" s="697"/>
      <c r="D58" s="697"/>
      <c r="E58" s="698"/>
      <c r="F58" s="677"/>
      <c r="G58" s="678"/>
      <c r="H58" s="720" t="str">
        <f t="shared" si="1"/>
        <v/>
      </c>
      <c r="I58" s="680" t="s">
        <v>380</v>
      </c>
      <c r="J58" s="681" t="str">
        <f t="shared" si="3"/>
        <v/>
      </c>
      <c r="K58" s="699"/>
      <c r="L58" s="699"/>
      <c r="M58" s="700"/>
      <c r="N58" s="701"/>
      <c r="O58" s="702"/>
      <c r="P58" s="703"/>
      <c r="Q58" s="704"/>
      <c r="R58" s="716"/>
      <c r="S58" s="706"/>
      <c r="T58" s="707"/>
      <c r="U58" s="707"/>
      <c r="V58" s="708"/>
      <c r="W58" s="708"/>
      <c r="X58" s="706"/>
      <c r="Y58" s="706"/>
      <c r="Z58" s="709"/>
      <c r="AA58" s="710"/>
      <c r="AB58" s="711"/>
      <c r="AC58" s="712"/>
      <c r="AD58" s="712"/>
      <c r="AE58" s="713"/>
      <c r="AF58" s="714"/>
      <c r="AG58" s="701"/>
      <c r="AH58" s="715"/>
      <c r="AK58" s="694"/>
      <c r="AL58" s="695"/>
      <c r="AM58" s="567"/>
      <c r="AP58" s="567"/>
      <c r="AQ58" s="567"/>
      <c r="AR58" s="563"/>
      <c r="AS58" s="563"/>
      <c r="AT58" s="563"/>
      <c r="AU58" s="563"/>
      <c r="AV58" s="563"/>
      <c r="AX58" s="563"/>
      <c r="AY58" s="563"/>
      <c r="AZ58" s="563"/>
      <c r="BB58" s="563"/>
      <c r="BC58" s="563"/>
      <c r="BD58" s="563"/>
    </row>
    <row r="59" spans="1:56" s="654" customFormat="1" ht="17.25" customHeight="1">
      <c r="A59" s="673"/>
      <c r="B59" s="696"/>
      <c r="C59" s="697"/>
      <c r="D59" s="697"/>
      <c r="E59" s="698"/>
      <c r="F59" s="677"/>
      <c r="G59" s="678"/>
      <c r="H59" s="720" t="str">
        <f t="shared" si="1"/>
        <v/>
      </c>
      <c r="I59" s="680" t="s">
        <v>380</v>
      </c>
      <c r="J59" s="681" t="str">
        <f t="shared" si="3"/>
        <v/>
      </c>
      <c r="K59" s="699"/>
      <c r="L59" s="699"/>
      <c r="M59" s="700"/>
      <c r="N59" s="701"/>
      <c r="O59" s="702"/>
      <c r="P59" s="703"/>
      <c r="Q59" s="704"/>
      <c r="R59" s="716"/>
      <c r="S59" s="706"/>
      <c r="T59" s="707"/>
      <c r="U59" s="707"/>
      <c r="V59" s="708"/>
      <c r="W59" s="708"/>
      <c r="X59" s="706"/>
      <c r="Y59" s="706"/>
      <c r="Z59" s="709"/>
      <c r="AA59" s="710"/>
      <c r="AB59" s="711"/>
      <c r="AC59" s="712"/>
      <c r="AD59" s="712"/>
      <c r="AE59" s="713"/>
      <c r="AF59" s="714"/>
      <c r="AG59" s="701"/>
      <c r="AH59" s="715"/>
      <c r="AK59" s="694"/>
      <c r="AL59" s="695"/>
      <c r="AM59" s="567"/>
      <c r="AP59" s="567"/>
      <c r="AQ59" s="567"/>
      <c r="AR59" s="563"/>
      <c r="AS59" s="563"/>
      <c r="AT59" s="563"/>
      <c r="AU59" s="563"/>
      <c r="AV59" s="563"/>
      <c r="AX59" s="563"/>
      <c r="AY59" s="563"/>
      <c r="AZ59" s="563"/>
      <c r="BB59" s="563"/>
      <c r="BC59" s="563"/>
      <c r="BD59" s="563"/>
    </row>
    <row r="60" spans="1:56" s="654" customFormat="1" ht="17.25" customHeight="1">
      <c r="A60" s="673"/>
      <c r="B60" s="696"/>
      <c r="C60" s="697"/>
      <c r="D60" s="697"/>
      <c r="E60" s="698"/>
      <c r="F60" s="677"/>
      <c r="G60" s="678"/>
      <c r="H60" s="720" t="str">
        <f t="shared" si="1"/>
        <v/>
      </c>
      <c r="I60" s="680" t="s">
        <v>380</v>
      </c>
      <c r="J60" s="681" t="str">
        <f t="shared" si="3"/>
        <v/>
      </c>
      <c r="K60" s="699"/>
      <c r="L60" s="699"/>
      <c r="M60" s="700"/>
      <c r="N60" s="701"/>
      <c r="O60" s="702"/>
      <c r="P60" s="703"/>
      <c r="Q60" s="704"/>
      <c r="R60" s="716"/>
      <c r="S60" s="706"/>
      <c r="T60" s="707"/>
      <c r="U60" s="707"/>
      <c r="V60" s="708"/>
      <c r="W60" s="708"/>
      <c r="X60" s="706"/>
      <c r="Y60" s="706"/>
      <c r="Z60" s="709"/>
      <c r="AA60" s="710"/>
      <c r="AB60" s="711"/>
      <c r="AC60" s="712"/>
      <c r="AD60" s="712"/>
      <c r="AE60" s="713"/>
      <c r="AF60" s="714"/>
      <c r="AG60" s="701"/>
      <c r="AH60" s="715"/>
      <c r="AK60" s="694"/>
      <c r="AL60" s="695"/>
      <c r="AM60" s="567"/>
      <c r="AP60" s="567"/>
      <c r="AQ60" s="567"/>
      <c r="AR60" s="563"/>
      <c r="AS60" s="563"/>
      <c r="AT60" s="563"/>
      <c r="AU60" s="563"/>
      <c r="AV60" s="563"/>
      <c r="AX60" s="563"/>
      <c r="AY60" s="563"/>
      <c r="AZ60" s="563"/>
      <c r="BB60" s="563"/>
      <c r="BC60" s="563"/>
      <c r="BD60" s="563"/>
    </row>
    <row r="61" spans="1:56" s="654" customFormat="1" ht="17.25" customHeight="1">
      <c r="A61" s="673"/>
      <c r="B61" s="696"/>
      <c r="C61" s="697"/>
      <c r="D61" s="697"/>
      <c r="E61" s="698"/>
      <c r="F61" s="677"/>
      <c r="G61" s="678"/>
      <c r="H61" s="720" t="str">
        <f t="shared" si="1"/>
        <v/>
      </c>
      <c r="I61" s="680" t="s">
        <v>380</v>
      </c>
      <c r="J61" s="681" t="str">
        <f t="shared" si="3"/>
        <v/>
      </c>
      <c r="K61" s="699"/>
      <c r="L61" s="699"/>
      <c r="M61" s="700"/>
      <c r="N61" s="701"/>
      <c r="O61" s="702"/>
      <c r="P61" s="703"/>
      <c r="Q61" s="704"/>
      <c r="R61" s="716"/>
      <c r="S61" s="706"/>
      <c r="T61" s="707"/>
      <c r="U61" s="707"/>
      <c r="V61" s="708"/>
      <c r="W61" s="708"/>
      <c r="X61" s="706"/>
      <c r="Y61" s="706"/>
      <c r="Z61" s="709"/>
      <c r="AA61" s="710"/>
      <c r="AB61" s="711"/>
      <c r="AC61" s="712"/>
      <c r="AD61" s="712"/>
      <c r="AE61" s="713"/>
      <c r="AF61" s="714"/>
      <c r="AG61" s="701"/>
      <c r="AH61" s="715"/>
      <c r="AK61" s="694"/>
      <c r="AL61" s="695"/>
      <c r="AM61" s="567"/>
      <c r="AP61" s="567"/>
      <c r="AQ61" s="567"/>
      <c r="AR61" s="563"/>
      <c r="AS61" s="563"/>
      <c r="AT61" s="563"/>
      <c r="AU61" s="563"/>
      <c r="AV61" s="563"/>
      <c r="AX61" s="563"/>
      <c r="AY61" s="563"/>
      <c r="AZ61" s="563"/>
      <c r="BB61" s="563"/>
      <c r="BC61" s="563"/>
      <c r="BD61" s="563"/>
    </row>
    <row r="62" spans="1:56" s="654" customFormat="1" ht="17.25" customHeight="1">
      <c r="A62" s="673"/>
      <c r="B62" s="696"/>
      <c r="C62" s="697"/>
      <c r="D62" s="697"/>
      <c r="E62" s="698"/>
      <c r="F62" s="677"/>
      <c r="G62" s="678"/>
      <c r="H62" s="720" t="str">
        <f t="shared" si="1"/>
        <v/>
      </c>
      <c r="I62" s="680" t="s">
        <v>380</v>
      </c>
      <c r="J62" s="681" t="str">
        <f t="shared" si="3"/>
        <v/>
      </c>
      <c r="K62" s="699"/>
      <c r="L62" s="699"/>
      <c r="M62" s="700"/>
      <c r="N62" s="701"/>
      <c r="O62" s="702"/>
      <c r="P62" s="703"/>
      <c r="Q62" s="704"/>
      <c r="R62" s="716"/>
      <c r="S62" s="706"/>
      <c r="T62" s="707"/>
      <c r="U62" s="707"/>
      <c r="V62" s="708"/>
      <c r="W62" s="708"/>
      <c r="X62" s="706"/>
      <c r="Y62" s="706"/>
      <c r="Z62" s="709"/>
      <c r="AA62" s="710"/>
      <c r="AB62" s="711"/>
      <c r="AC62" s="712"/>
      <c r="AD62" s="712"/>
      <c r="AE62" s="713"/>
      <c r="AF62" s="714"/>
      <c r="AG62" s="701"/>
      <c r="AH62" s="715"/>
      <c r="AK62" s="694"/>
      <c r="AL62" s="695"/>
      <c r="AM62" s="567"/>
      <c r="AP62" s="567"/>
      <c r="AQ62" s="567"/>
      <c r="AR62" s="563"/>
      <c r="AS62" s="563"/>
      <c r="AT62" s="563"/>
      <c r="AU62" s="563"/>
      <c r="AV62" s="563"/>
      <c r="AX62" s="563"/>
      <c r="AY62" s="563"/>
      <c r="AZ62" s="563"/>
      <c r="BB62" s="563"/>
      <c r="BC62" s="563"/>
      <c r="BD62" s="563"/>
    </row>
    <row r="63" spans="1:56" s="654" customFormat="1" ht="17.25" customHeight="1">
      <c r="A63" s="673"/>
      <c r="B63" s="696"/>
      <c r="C63" s="697"/>
      <c r="D63" s="697"/>
      <c r="E63" s="698"/>
      <c r="F63" s="677"/>
      <c r="G63" s="678"/>
      <c r="H63" s="720" t="str">
        <f t="shared" si="1"/>
        <v/>
      </c>
      <c r="I63" s="680" t="s">
        <v>380</v>
      </c>
      <c r="J63" s="681" t="str">
        <f t="shared" si="3"/>
        <v/>
      </c>
      <c r="K63" s="699"/>
      <c r="L63" s="699"/>
      <c r="M63" s="700"/>
      <c r="N63" s="701"/>
      <c r="O63" s="702"/>
      <c r="P63" s="703"/>
      <c r="Q63" s="704"/>
      <c r="R63" s="716"/>
      <c r="S63" s="706"/>
      <c r="T63" s="707"/>
      <c r="U63" s="707"/>
      <c r="V63" s="708"/>
      <c r="W63" s="708"/>
      <c r="X63" s="706"/>
      <c r="Y63" s="706"/>
      <c r="Z63" s="709"/>
      <c r="AA63" s="710"/>
      <c r="AB63" s="711"/>
      <c r="AC63" s="712"/>
      <c r="AD63" s="712"/>
      <c r="AE63" s="713"/>
      <c r="AF63" s="714"/>
      <c r="AG63" s="701"/>
      <c r="AH63" s="715"/>
      <c r="AK63" s="694"/>
      <c r="AL63" s="695"/>
      <c r="AM63" s="567"/>
      <c r="AP63" s="567"/>
      <c r="AQ63" s="567"/>
      <c r="AR63" s="563"/>
      <c r="AS63" s="563"/>
      <c r="AT63" s="563"/>
      <c r="AU63" s="563"/>
      <c r="AV63" s="563"/>
      <c r="AX63" s="563"/>
      <c r="AY63" s="563"/>
      <c r="AZ63" s="563"/>
      <c r="BB63" s="563"/>
      <c r="BC63" s="563"/>
      <c r="BD63" s="563"/>
    </row>
    <row r="64" spans="1:56" s="654" customFormat="1" ht="17.25" customHeight="1">
      <c r="A64" s="673"/>
      <c r="B64" s="696"/>
      <c r="C64" s="697"/>
      <c r="D64" s="697"/>
      <c r="E64" s="698"/>
      <c r="F64" s="677"/>
      <c r="G64" s="678"/>
      <c r="H64" s="720" t="str">
        <f t="shared" si="1"/>
        <v/>
      </c>
      <c r="I64" s="680" t="s">
        <v>380</v>
      </c>
      <c r="J64" s="681" t="str">
        <f t="shared" si="3"/>
        <v/>
      </c>
      <c r="K64" s="699"/>
      <c r="L64" s="699"/>
      <c r="M64" s="700"/>
      <c r="N64" s="701"/>
      <c r="O64" s="702"/>
      <c r="P64" s="703"/>
      <c r="Q64" s="704"/>
      <c r="R64" s="716"/>
      <c r="S64" s="706"/>
      <c r="T64" s="707"/>
      <c r="U64" s="707"/>
      <c r="V64" s="708"/>
      <c r="W64" s="708"/>
      <c r="X64" s="706"/>
      <c r="Y64" s="706"/>
      <c r="Z64" s="709"/>
      <c r="AA64" s="710"/>
      <c r="AB64" s="711"/>
      <c r="AC64" s="712"/>
      <c r="AD64" s="712"/>
      <c r="AE64" s="713"/>
      <c r="AF64" s="714"/>
      <c r="AG64" s="701"/>
      <c r="AH64" s="715"/>
      <c r="AK64" s="694"/>
      <c r="AL64" s="695"/>
      <c r="AM64" s="567"/>
      <c r="AP64" s="567"/>
      <c r="AQ64" s="567"/>
      <c r="AR64" s="563"/>
      <c r="AS64" s="563"/>
      <c r="AT64" s="563"/>
      <c r="AU64" s="563"/>
      <c r="AV64" s="563"/>
      <c r="AX64" s="563"/>
      <c r="AY64" s="563"/>
      <c r="AZ64" s="563"/>
      <c r="BB64" s="563"/>
      <c r="BC64" s="563"/>
      <c r="BD64" s="563"/>
    </row>
    <row r="65" spans="1:56" s="654" customFormat="1" ht="17.25" customHeight="1">
      <c r="A65" s="673"/>
      <c r="B65" s="696"/>
      <c r="C65" s="697"/>
      <c r="D65" s="697"/>
      <c r="E65" s="698"/>
      <c r="F65" s="677"/>
      <c r="G65" s="678"/>
      <c r="H65" s="720" t="str">
        <f t="shared" si="1"/>
        <v/>
      </c>
      <c r="I65" s="680" t="s">
        <v>380</v>
      </c>
      <c r="J65" s="681" t="str">
        <f t="shared" si="3"/>
        <v/>
      </c>
      <c r="K65" s="699"/>
      <c r="L65" s="699"/>
      <c r="M65" s="700"/>
      <c r="N65" s="701"/>
      <c r="O65" s="702"/>
      <c r="P65" s="703"/>
      <c r="Q65" s="704"/>
      <c r="R65" s="716"/>
      <c r="S65" s="706"/>
      <c r="T65" s="707"/>
      <c r="U65" s="707"/>
      <c r="V65" s="708"/>
      <c r="W65" s="708"/>
      <c r="X65" s="706"/>
      <c r="Y65" s="706"/>
      <c r="Z65" s="709"/>
      <c r="AA65" s="710"/>
      <c r="AB65" s="711"/>
      <c r="AC65" s="712"/>
      <c r="AD65" s="712"/>
      <c r="AE65" s="713"/>
      <c r="AF65" s="714"/>
      <c r="AG65" s="701"/>
      <c r="AH65" s="715"/>
      <c r="AK65" s="694"/>
      <c r="AL65" s="695"/>
      <c r="AM65" s="567"/>
      <c r="AP65" s="567"/>
      <c r="AQ65" s="567"/>
      <c r="AR65" s="563"/>
      <c r="AS65" s="563"/>
      <c r="AT65" s="563"/>
      <c r="AU65" s="563"/>
      <c r="AV65" s="563"/>
      <c r="AX65" s="563"/>
      <c r="AY65" s="563"/>
      <c r="AZ65" s="563"/>
      <c r="BB65" s="563"/>
      <c r="BC65" s="563"/>
      <c r="BD65" s="563"/>
    </row>
    <row r="66" spans="1:56" s="654" customFormat="1" ht="17.25" customHeight="1">
      <c r="A66" s="673"/>
      <c r="B66" s="696"/>
      <c r="C66" s="697"/>
      <c r="D66" s="697"/>
      <c r="E66" s="698"/>
      <c r="F66" s="677"/>
      <c r="G66" s="678"/>
      <c r="H66" s="720" t="str">
        <f t="shared" si="1"/>
        <v/>
      </c>
      <c r="I66" s="680" t="s">
        <v>380</v>
      </c>
      <c r="J66" s="681" t="str">
        <f t="shared" si="3"/>
        <v/>
      </c>
      <c r="K66" s="699"/>
      <c r="L66" s="699"/>
      <c r="M66" s="700"/>
      <c r="N66" s="701"/>
      <c r="O66" s="702"/>
      <c r="P66" s="703"/>
      <c r="Q66" s="704"/>
      <c r="R66" s="716"/>
      <c r="S66" s="706"/>
      <c r="T66" s="707"/>
      <c r="U66" s="707"/>
      <c r="V66" s="708"/>
      <c r="W66" s="708"/>
      <c r="X66" s="706"/>
      <c r="Y66" s="706"/>
      <c r="Z66" s="709"/>
      <c r="AA66" s="710"/>
      <c r="AB66" s="711"/>
      <c r="AC66" s="712"/>
      <c r="AD66" s="712"/>
      <c r="AE66" s="713"/>
      <c r="AF66" s="714"/>
      <c r="AG66" s="701"/>
      <c r="AH66" s="715"/>
      <c r="AK66" s="694"/>
      <c r="AL66" s="695"/>
      <c r="AM66" s="567"/>
      <c r="AP66" s="567"/>
      <c r="AQ66" s="567"/>
      <c r="AR66" s="563"/>
      <c r="AS66" s="563"/>
      <c r="AT66" s="563"/>
      <c r="AU66" s="563"/>
      <c r="AV66" s="563"/>
      <c r="AX66" s="563"/>
      <c r="AY66" s="563"/>
      <c r="AZ66" s="563"/>
      <c r="BB66" s="563"/>
      <c r="BC66" s="563"/>
      <c r="BD66" s="563"/>
    </row>
    <row r="67" spans="1:56" s="654" customFormat="1" ht="17.25" customHeight="1">
      <c r="A67" s="673"/>
      <c r="B67" s="696"/>
      <c r="C67" s="697"/>
      <c r="D67" s="697"/>
      <c r="E67" s="698"/>
      <c r="F67" s="677"/>
      <c r="G67" s="678"/>
      <c r="H67" s="720" t="str">
        <f t="shared" si="1"/>
        <v/>
      </c>
      <c r="I67" s="680" t="s">
        <v>380</v>
      </c>
      <c r="J67" s="681" t="str">
        <f t="shared" si="3"/>
        <v/>
      </c>
      <c r="K67" s="699"/>
      <c r="L67" s="699"/>
      <c r="M67" s="700"/>
      <c r="N67" s="701"/>
      <c r="O67" s="702"/>
      <c r="P67" s="703"/>
      <c r="Q67" s="704"/>
      <c r="R67" s="716"/>
      <c r="S67" s="706"/>
      <c r="T67" s="707"/>
      <c r="U67" s="707"/>
      <c r="V67" s="708"/>
      <c r="W67" s="708"/>
      <c r="X67" s="706"/>
      <c r="Y67" s="706"/>
      <c r="Z67" s="709"/>
      <c r="AA67" s="710"/>
      <c r="AB67" s="711"/>
      <c r="AC67" s="712"/>
      <c r="AD67" s="712"/>
      <c r="AE67" s="713"/>
      <c r="AF67" s="714"/>
      <c r="AG67" s="701"/>
      <c r="AH67" s="715"/>
      <c r="AK67" s="694"/>
      <c r="AL67" s="695"/>
      <c r="AM67" s="567"/>
      <c r="AP67" s="567"/>
      <c r="AQ67" s="567"/>
      <c r="AR67" s="563"/>
      <c r="AS67" s="563"/>
      <c r="AT67" s="563"/>
      <c r="AU67" s="563"/>
      <c r="AV67" s="563"/>
      <c r="AX67" s="563"/>
      <c r="AY67" s="563"/>
      <c r="AZ67" s="563"/>
      <c r="BB67" s="563"/>
      <c r="BC67" s="563"/>
      <c r="BD67" s="563"/>
    </row>
    <row r="68" spans="1:56" s="654" customFormat="1" ht="17.25" customHeight="1">
      <c r="A68" s="673"/>
      <c r="B68" s="696"/>
      <c r="C68" s="697"/>
      <c r="D68" s="697"/>
      <c r="E68" s="698"/>
      <c r="F68" s="677"/>
      <c r="G68" s="678"/>
      <c r="H68" s="720" t="str">
        <f t="shared" si="1"/>
        <v/>
      </c>
      <c r="I68" s="680" t="s">
        <v>380</v>
      </c>
      <c r="J68" s="681" t="str">
        <f t="shared" si="3"/>
        <v/>
      </c>
      <c r="K68" s="699"/>
      <c r="L68" s="699"/>
      <c r="M68" s="700"/>
      <c r="N68" s="701"/>
      <c r="O68" s="702"/>
      <c r="P68" s="703"/>
      <c r="Q68" s="704"/>
      <c r="R68" s="716"/>
      <c r="S68" s="706"/>
      <c r="T68" s="707"/>
      <c r="U68" s="707"/>
      <c r="V68" s="708"/>
      <c r="W68" s="708"/>
      <c r="X68" s="706"/>
      <c r="Y68" s="706"/>
      <c r="Z68" s="709"/>
      <c r="AA68" s="710"/>
      <c r="AB68" s="711"/>
      <c r="AC68" s="712"/>
      <c r="AD68" s="712"/>
      <c r="AE68" s="713"/>
      <c r="AF68" s="714"/>
      <c r="AG68" s="701"/>
      <c r="AH68" s="715"/>
      <c r="AK68" s="694"/>
      <c r="AL68" s="695"/>
      <c r="AM68" s="567"/>
      <c r="AP68" s="567"/>
      <c r="AQ68" s="567"/>
      <c r="AR68" s="563"/>
      <c r="AS68" s="563"/>
      <c r="AT68" s="563"/>
      <c r="AU68" s="563"/>
      <c r="AV68" s="563"/>
      <c r="AX68" s="563"/>
      <c r="AY68" s="563"/>
      <c r="AZ68" s="563"/>
      <c r="BB68" s="563"/>
      <c r="BC68" s="563"/>
      <c r="BD68" s="563"/>
    </row>
    <row r="69" spans="1:56" s="654" customFormat="1" ht="17.25" customHeight="1">
      <c r="A69" s="673"/>
      <c r="B69" s="696"/>
      <c r="C69" s="697"/>
      <c r="D69" s="697"/>
      <c r="E69" s="698"/>
      <c r="F69" s="677"/>
      <c r="G69" s="678"/>
      <c r="H69" s="720" t="str">
        <f t="shared" si="1"/>
        <v/>
      </c>
      <c r="I69" s="680" t="s">
        <v>380</v>
      </c>
      <c r="J69" s="681" t="str">
        <f t="shared" si="3"/>
        <v/>
      </c>
      <c r="K69" s="699"/>
      <c r="L69" s="699"/>
      <c r="M69" s="700"/>
      <c r="N69" s="701"/>
      <c r="O69" s="702"/>
      <c r="P69" s="703"/>
      <c r="Q69" s="704"/>
      <c r="R69" s="716"/>
      <c r="S69" s="706"/>
      <c r="T69" s="707"/>
      <c r="U69" s="707"/>
      <c r="V69" s="708"/>
      <c r="W69" s="708"/>
      <c r="X69" s="706"/>
      <c r="Y69" s="706"/>
      <c r="Z69" s="709"/>
      <c r="AA69" s="710"/>
      <c r="AB69" s="711"/>
      <c r="AC69" s="712"/>
      <c r="AD69" s="712"/>
      <c r="AE69" s="713"/>
      <c r="AF69" s="714"/>
      <c r="AG69" s="701"/>
      <c r="AH69" s="715"/>
      <c r="AK69" s="694"/>
      <c r="AL69" s="695"/>
      <c r="AM69" s="567"/>
      <c r="AP69" s="567"/>
      <c r="AQ69" s="567"/>
      <c r="AR69" s="563"/>
      <c r="AS69" s="563"/>
      <c r="AT69" s="563"/>
      <c r="AU69" s="563"/>
      <c r="AV69" s="563"/>
      <c r="AX69" s="563"/>
      <c r="AY69" s="563"/>
      <c r="AZ69" s="563"/>
      <c r="BB69" s="563"/>
      <c r="BC69" s="563"/>
      <c r="BD69" s="563"/>
    </row>
    <row r="70" spans="1:56" s="654" customFormat="1" ht="17.25" customHeight="1">
      <c r="A70" s="673"/>
      <c r="B70" s="696"/>
      <c r="C70" s="697"/>
      <c r="D70" s="697"/>
      <c r="E70" s="698"/>
      <c r="F70" s="677"/>
      <c r="G70" s="678"/>
      <c r="H70" s="720" t="str">
        <f t="shared" si="1"/>
        <v/>
      </c>
      <c r="I70" s="680" t="s">
        <v>380</v>
      </c>
      <c r="J70" s="681" t="str">
        <f t="shared" si="3"/>
        <v/>
      </c>
      <c r="K70" s="699"/>
      <c r="L70" s="699"/>
      <c r="M70" s="700"/>
      <c r="N70" s="701"/>
      <c r="O70" s="702"/>
      <c r="P70" s="703"/>
      <c r="Q70" s="704"/>
      <c r="R70" s="716"/>
      <c r="S70" s="706"/>
      <c r="T70" s="707"/>
      <c r="U70" s="707"/>
      <c r="V70" s="708"/>
      <c r="W70" s="708"/>
      <c r="X70" s="706"/>
      <c r="Y70" s="706"/>
      <c r="Z70" s="709"/>
      <c r="AA70" s="710"/>
      <c r="AB70" s="711"/>
      <c r="AC70" s="712"/>
      <c r="AD70" s="712"/>
      <c r="AE70" s="713"/>
      <c r="AF70" s="714"/>
      <c r="AG70" s="701"/>
      <c r="AH70" s="715"/>
      <c r="AK70" s="694"/>
      <c r="AL70" s="695"/>
      <c r="AM70" s="567"/>
      <c r="AP70" s="567"/>
      <c r="AQ70" s="567"/>
      <c r="AR70" s="563"/>
      <c r="AS70" s="563"/>
      <c r="AT70" s="563"/>
      <c r="AU70" s="563"/>
      <c r="AV70" s="563"/>
      <c r="AX70" s="563"/>
      <c r="AY70" s="563"/>
      <c r="AZ70" s="563"/>
      <c r="BB70" s="563"/>
      <c r="BC70" s="563"/>
      <c r="BD70" s="563"/>
    </row>
    <row r="71" spans="1:56" s="654" customFormat="1" ht="17.399999999999999" customHeight="1">
      <c r="A71" s="718"/>
      <c r="B71" s="696"/>
      <c r="C71" s="697"/>
      <c r="D71" s="697"/>
      <c r="E71" s="698"/>
      <c r="F71" s="677"/>
      <c r="G71" s="678"/>
      <c r="H71" s="720" t="str">
        <f t="shared" si="1"/>
        <v/>
      </c>
      <c r="I71" s="680" t="s">
        <v>380</v>
      </c>
      <c r="J71" s="681" t="str">
        <f t="shared" si="3"/>
        <v/>
      </c>
      <c r="K71" s="699"/>
      <c r="L71" s="699"/>
      <c r="M71" s="700"/>
      <c r="N71" s="701"/>
      <c r="O71" s="702"/>
      <c r="P71" s="703"/>
      <c r="Q71" s="704"/>
      <c r="R71" s="716"/>
      <c r="S71" s="706"/>
      <c r="T71" s="707"/>
      <c r="U71" s="707"/>
      <c r="V71" s="708"/>
      <c r="W71" s="708"/>
      <c r="X71" s="706"/>
      <c r="Y71" s="706"/>
      <c r="Z71" s="709"/>
      <c r="AA71" s="710"/>
      <c r="AB71" s="711"/>
      <c r="AC71" s="712"/>
      <c r="AD71" s="712"/>
      <c r="AE71" s="713"/>
      <c r="AF71" s="714"/>
      <c r="AG71" s="701"/>
      <c r="AH71" s="715"/>
      <c r="AK71" s="694"/>
      <c r="AL71" s="695"/>
      <c r="AM71" s="567"/>
      <c r="AP71" s="567"/>
      <c r="AQ71" s="567"/>
      <c r="AR71" s="563"/>
      <c r="AS71" s="563"/>
      <c r="AT71" s="563"/>
      <c r="AV71" s="563"/>
      <c r="AX71" s="563"/>
      <c r="AY71" s="563"/>
      <c r="AZ71" s="563"/>
      <c r="BB71" s="563"/>
      <c r="BC71" s="563"/>
      <c r="BD71" s="563"/>
    </row>
    <row r="72" spans="1:56" s="654" customFormat="1" ht="17.399999999999999" customHeight="1">
      <c r="A72" s="718"/>
      <c r="B72" s="696"/>
      <c r="C72" s="697"/>
      <c r="D72" s="697"/>
      <c r="E72" s="698"/>
      <c r="F72" s="677"/>
      <c r="G72" s="678"/>
      <c r="H72" s="720" t="str">
        <f t="shared" si="1"/>
        <v/>
      </c>
      <c r="I72" s="680" t="s">
        <v>380</v>
      </c>
      <c r="J72" s="681" t="str">
        <f t="shared" si="3"/>
        <v/>
      </c>
      <c r="K72" s="699"/>
      <c r="L72" s="699"/>
      <c r="M72" s="700"/>
      <c r="N72" s="701"/>
      <c r="O72" s="702"/>
      <c r="P72" s="703"/>
      <c r="Q72" s="704"/>
      <c r="R72" s="716"/>
      <c r="S72" s="706"/>
      <c r="T72" s="707"/>
      <c r="U72" s="707"/>
      <c r="V72" s="708"/>
      <c r="W72" s="708"/>
      <c r="X72" s="706"/>
      <c r="Y72" s="706"/>
      <c r="Z72" s="709"/>
      <c r="AA72" s="710"/>
      <c r="AB72" s="711"/>
      <c r="AC72" s="712"/>
      <c r="AD72" s="712"/>
      <c r="AE72" s="713"/>
      <c r="AF72" s="714"/>
      <c r="AG72" s="701"/>
      <c r="AH72" s="715"/>
      <c r="AK72" s="694"/>
      <c r="AL72" s="695"/>
      <c r="AM72" s="567"/>
      <c r="AP72" s="563"/>
      <c r="AQ72" s="567"/>
      <c r="AR72" s="563"/>
      <c r="AS72" s="563"/>
      <c r="AT72" s="563"/>
      <c r="AU72" s="563"/>
      <c r="AV72" s="563"/>
      <c r="AX72" s="563"/>
      <c r="AY72" s="563"/>
      <c r="AZ72" s="563"/>
      <c r="BB72" s="563"/>
      <c r="BC72" s="563"/>
      <c r="BD72" s="563"/>
    </row>
    <row r="73" spans="1:56" s="654" customFormat="1" ht="17.399999999999999" customHeight="1" thickBot="1">
      <c r="A73" s="739"/>
      <c r="B73" s="723"/>
      <c r="C73" s="740"/>
      <c r="D73" s="740"/>
      <c r="E73" s="741"/>
      <c r="F73" s="742"/>
      <c r="G73" s="743"/>
      <c r="H73" s="720" t="str">
        <f t="shared" si="1"/>
        <v/>
      </c>
      <c r="I73" s="680" t="s">
        <v>380</v>
      </c>
      <c r="J73" s="681" t="str">
        <f t="shared" si="3"/>
        <v/>
      </c>
      <c r="K73" s="699"/>
      <c r="L73" s="699"/>
      <c r="M73" s="700"/>
      <c r="N73" s="701"/>
      <c r="O73" s="702"/>
      <c r="P73" s="703"/>
      <c r="Q73" s="704"/>
      <c r="R73" s="716"/>
      <c r="S73" s="706"/>
      <c r="T73" s="707"/>
      <c r="U73" s="707"/>
      <c r="V73" s="708"/>
      <c r="W73" s="708"/>
      <c r="X73" s="706"/>
      <c r="Y73" s="706"/>
      <c r="Z73" s="709"/>
      <c r="AA73" s="710"/>
      <c r="AB73" s="711"/>
      <c r="AC73" s="712"/>
      <c r="AD73" s="712"/>
      <c r="AE73" s="713"/>
      <c r="AF73" s="714"/>
      <c r="AG73" s="701"/>
      <c r="AH73" s="715"/>
      <c r="AK73" s="694"/>
      <c r="AL73" s="695"/>
      <c r="AM73" s="567"/>
      <c r="AP73" s="567"/>
      <c r="AQ73" s="567"/>
      <c r="AR73" s="563"/>
      <c r="AS73" s="563"/>
      <c r="AT73" s="563"/>
      <c r="AU73" s="563"/>
      <c r="AV73" s="563"/>
      <c r="AX73" s="563"/>
      <c r="AY73" s="563"/>
      <c r="AZ73" s="563"/>
      <c r="BB73" s="563"/>
      <c r="BC73" s="563"/>
      <c r="BD73" s="563"/>
    </row>
    <row r="74" spans="1:56" s="654" customFormat="1" ht="13.5" customHeight="1">
      <c r="A74" s="744"/>
      <c r="B74" s="745"/>
      <c r="C74" s="745"/>
      <c r="D74" s="745"/>
      <c r="E74" s="746"/>
      <c r="F74" s="747" t="s">
        <v>382</v>
      </c>
      <c r="G74" s="747"/>
      <c r="H74" s="748">
        <f>SUM(H21:H73)</f>
        <v>0</v>
      </c>
      <c r="I74" s="749"/>
      <c r="J74" s="681"/>
      <c r="K74" s="699"/>
      <c r="L74" s="699"/>
      <c r="M74" s="700"/>
      <c r="N74" s="701"/>
      <c r="O74" s="702"/>
      <c r="P74" s="703"/>
      <c r="Q74" s="704"/>
      <c r="R74" s="716"/>
      <c r="S74" s="706"/>
      <c r="T74" s="707"/>
      <c r="U74" s="707"/>
      <c r="V74" s="708"/>
      <c r="W74" s="708"/>
      <c r="X74" s="706"/>
      <c r="Y74" s="706"/>
      <c r="Z74" s="709"/>
      <c r="AA74" s="710"/>
      <c r="AB74" s="711"/>
      <c r="AC74" s="712"/>
      <c r="AD74" s="712"/>
      <c r="AE74" s="713"/>
      <c r="AF74" s="714"/>
      <c r="AG74" s="701"/>
      <c r="AH74" s="715"/>
      <c r="AK74" s="694"/>
      <c r="AL74" s="695"/>
      <c r="AM74" s="567"/>
      <c r="AP74" s="563"/>
      <c r="AQ74" s="567"/>
      <c r="AR74" s="563"/>
      <c r="AS74" s="563"/>
      <c r="AT74" s="563"/>
      <c r="AU74" s="563"/>
      <c r="AV74" s="563"/>
      <c r="AX74" s="563"/>
      <c r="AY74" s="563"/>
      <c r="AZ74" s="563"/>
      <c r="BB74" s="563"/>
      <c r="BC74" s="563"/>
      <c r="BD74" s="563"/>
    </row>
    <row r="75" spans="1:56" s="654" customFormat="1" ht="17.399999999999999" customHeight="1">
      <c r="A75" s="750" t="s">
        <v>4</v>
      </c>
      <c r="B75" s="751"/>
      <c r="C75" s="751"/>
      <c r="D75" s="752"/>
      <c r="E75" s="753" t="s">
        <v>383</v>
      </c>
      <c r="F75" s="754" t="str">
        <f>IF(OR(F14=0,F14=""),"",F14*B15)</f>
        <v/>
      </c>
      <c r="G75" s="753" t="s">
        <v>384</v>
      </c>
      <c r="H75" s="755" t="str">
        <f>IF(OR(F75="",F76=""),"",F75-F76)</f>
        <v/>
      </c>
      <c r="I75" s="756"/>
      <c r="J75" s="681"/>
      <c r="K75" s="699"/>
      <c r="L75" s="699"/>
      <c r="M75" s="700"/>
      <c r="N75" s="701"/>
      <c r="O75" s="702"/>
      <c r="P75" s="703"/>
      <c r="Q75" s="704"/>
      <c r="R75" s="716"/>
      <c r="S75" s="706"/>
      <c r="T75" s="707"/>
      <c r="U75" s="707"/>
      <c r="V75" s="708"/>
      <c r="W75" s="708"/>
      <c r="X75" s="706"/>
      <c r="Y75" s="706"/>
      <c r="Z75" s="709"/>
      <c r="AA75" s="710"/>
      <c r="AB75" s="711"/>
      <c r="AC75" s="712"/>
      <c r="AD75" s="712"/>
      <c r="AE75" s="713"/>
      <c r="AF75" s="714"/>
      <c r="AG75" s="701"/>
      <c r="AH75" s="715"/>
      <c r="AK75" s="694"/>
      <c r="AL75" s="695"/>
      <c r="AM75" s="567"/>
      <c r="AP75" s="563"/>
      <c r="AQ75" s="567"/>
      <c r="AR75" s="563"/>
      <c r="AS75" s="563"/>
      <c r="AT75" s="563"/>
      <c r="AU75" s="563"/>
      <c r="AV75" s="563"/>
      <c r="AX75" s="563"/>
      <c r="AY75" s="563"/>
      <c r="AZ75" s="563"/>
      <c r="BB75" s="563"/>
      <c r="BC75" s="563"/>
      <c r="BD75" s="563"/>
    </row>
    <row r="76" spans="1:56" s="654" customFormat="1" ht="17.399999999999999" customHeight="1">
      <c r="A76" s="757"/>
      <c r="B76" s="758"/>
      <c r="C76" s="758"/>
      <c r="D76" s="759"/>
      <c r="E76" s="753" t="s">
        <v>385</v>
      </c>
      <c r="F76" s="754" t="str">
        <f>IF(OR(F15=0,F15=""),"",F15*B15)</f>
        <v/>
      </c>
      <c r="G76" s="753" t="s">
        <v>386</v>
      </c>
      <c r="H76" s="760" t="str">
        <f>IFERROR(IF(OR(F75=0,F76=""),"",1-(F76/F75)),"")</f>
        <v/>
      </c>
      <c r="I76" s="761"/>
      <c r="J76" s="681"/>
      <c r="K76" s="699"/>
      <c r="L76" s="699"/>
      <c r="M76" s="700"/>
      <c r="N76" s="701"/>
      <c r="O76" s="702"/>
      <c r="P76" s="703"/>
      <c r="Q76" s="704"/>
      <c r="R76" s="716"/>
      <c r="S76" s="706"/>
      <c r="T76" s="707"/>
      <c r="U76" s="707"/>
      <c r="V76" s="708"/>
      <c r="W76" s="708"/>
      <c r="X76" s="706"/>
      <c r="Y76" s="706"/>
      <c r="Z76" s="709"/>
      <c r="AA76" s="710"/>
      <c r="AB76" s="711"/>
      <c r="AC76" s="712"/>
      <c r="AD76" s="712"/>
      <c r="AE76" s="713"/>
      <c r="AF76" s="714"/>
      <c r="AG76" s="701"/>
      <c r="AH76" s="715"/>
      <c r="AK76" s="694"/>
      <c r="AL76" s="695"/>
      <c r="AM76" s="567"/>
      <c r="AQ76" s="567"/>
      <c r="AR76" s="563"/>
      <c r="AS76" s="563"/>
      <c r="AT76" s="563"/>
      <c r="AU76" s="563"/>
      <c r="AV76" s="563"/>
      <c r="AX76" s="563"/>
      <c r="AY76" s="563"/>
      <c r="AZ76" s="563"/>
      <c r="BB76" s="563"/>
      <c r="BC76" s="563"/>
      <c r="BD76" s="563"/>
    </row>
    <row r="77" spans="1:56" s="654" customFormat="1" ht="17.399999999999999" customHeight="1">
      <c r="A77" s="762" t="s">
        <v>387</v>
      </c>
      <c r="B77" s="763"/>
      <c r="C77" s="763"/>
      <c r="D77" s="763"/>
      <c r="E77" s="764"/>
      <c r="F77" s="765"/>
      <c r="G77" s="753" t="s">
        <v>388</v>
      </c>
      <c r="H77" s="766" t="str">
        <f>IFERROR(M21,"")</f>
        <v/>
      </c>
      <c r="I77" s="767"/>
      <c r="J77" s="681" t="str">
        <f>IF(AND(A81="",B81="",F81="",G81=""),"",IF(OR(A81="",B81="",F81="",G81=""),"Incomplete",""))</f>
        <v/>
      </c>
      <c r="K77" s="768"/>
      <c r="L77" s="768"/>
      <c r="M77" s="769"/>
      <c r="N77" s="770"/>
      <c r="O77" s="771"/>
      <c r="P77" s="703"/>
      <c r="Q77" s="704"/>
      <c r="R77" s="716"/>
      <c r="S77" s="706"/>
      <c r="T77" s="707"/>
      <c r="U77" s="707"/>
      <c r="V77" s="708"/>
      <c r="W77" s="708"/>
      <c r="X77" s="706"/>
      <c r="Y77" s="706"/>
      <c r="Z77" s="709"/>
      <c r="AA77" s="710"/>
      <c r="AB77" s="711"/>
      <c r="AC77" s="712"/>
      <c r="AD77" s="712"/>
      <c r="AE77" s="713"/>
      <c r="AF77" s="714"/>
      <c r="AG77" s="701"/>
      <c r="AH77" s="715"/>
      <c r="AK77" s="694"/>
      <c r="AL77" s="695"/>
      <c r="AM77" s="567"/>
      <c r="AP77" s="567"/>
      <c r="AR77" s="563"/>
      <c r="AS77" s="563"/>
      <c r="AT77" s="563"/>
      <c r="AU77" s="563"/>
      <c r="AV77" s="563"/>
      <c r="AX77" s="563"/>
      <c r="AY77" s="563"/>
      <c r="AZ77" s="563"/>
      <c r="BB77" s="563"/>
      <c r="BC77" s="563"/>
      <c r="BD77" s="563"/>
    </row>
    <row r="78" spans="1:56" s="654" customFormat="1" ht="17.399999999999999" customHeight="1">
      <c r="A78" s="772" t="s">
        <v>122</v>
      </c>
      <c r="B78" s="773"/>
      <c r="C78" s="773"/>
      <c r="D78" s="773"/>
      <c r="E78" s="773"/>
      <c r="F78" s="773"/>
      <c r="G78" s="773"/>
      <c r="H78" s="773"/>
      <c r="I78" s="774"/>
      <c r="J78" s="775"/>
      <c r="K78" s="775"/>
      <c r="L78" s="775"/>
      <c r="M78" s="776"/>
      <c r="N78" s="776"/>
      <c r="O78" s="702"/>
      <c r="P78" s="703"/>
      <c r="Q78" s="704"/>
      <c r="R78" s="716"/>
      <c r="S78" s="706"/>
      <c r="T78" s="707"/>
      <c r="U78" s="707"/>
      <c r="V78" s="708"/>
      <c r="W78" s="708"/>
      <c r="X78" s="706"/>
      <c r="Y78" s="706"/>
      <c r="Z78" s="777">
        <f>SUM(Z21:Z77)</f>
        <v>0</v>
      </c>
      <c r="AA78" s="777" t="e">
        <f>ROUND(SUMPRODUCT(AA21:AA77,AE21:AE77)/SUM(AE21:AE77),0)</f>
        <v>#VALUE!</v>
      </c>
      <c r="AB78" s="777" t="e">
        <f>SUM(AB21:AB77)</f>
        <v>#VALUE!</v>
      </c>
      <c r="AC78" s="777">
        <f>SUM(AC21:AC77)</f>
        <v>0</v>
      </c>
      <c r="AD78" s="777">
        <f>SUM(AD21:AD77)</f>
        <v>0</v>
      </c>
      <c r="AE78" s="777" t="e">
        <f>SUM(AE21:AE77)</f>
        <v>#VALUE!</v>
      </c>
      <c r="AF78" s="778" t="e">
        <f t="array" ref="AF78">IF($AE78&gt;0,NPV($AL$92,$AB78*(1+$AL$93)*(1+$AL$95)*$AF$94:INDEX($AF$94:$AF$123,MATCH($AA78,$AE$94:$AE$123,0)))+NPV($AL$92,AE78*(1+$AL$94)*$AG$94:INDEX($AG$94:$AG$123,MATCH($AA78,$AE$94:$AE$123,0))), "")</f>
        <v>#VALUE!</v>
      </c>
      <c r="AG78" s="779">
        <f>SUM(N21:N78)*$AM$100</f>
        <v>0</v>
      </c>
      <c r="AH78" s="780" t="e">
        <f>IF(AD78="","",AF78/AG78)</f>
        <v>#VALUE!</v>
      </c>
      <c r="AK78" s="694"/>
      <c r="AL78" s="695"/>
      <c r="AR78" s="563"/>
      <c r="AS78" s="563"/>
      <c r="AT78" s="563"/>
      <c r="AU78" s="563"/>
      <c r="AV78" s="563"/>
      <c r="AX78" s="563"/>
      <c r="AY78" s="563"/>
      <c r="AZ78" s="563"/>
      <c r="BB78" s="563"/>
      <c r="BC78" s="563"/>
      <c r="BD78" s="563"/>
    </row>
    <row r="79" spans="1:56" s="654" customFormat="1" ht="15" customHeight="1">
      <c r="A79" s="781" t="s">
        <v>159</v>
      </c>
      <c r="B79" s="782"/>
      <c r="C79" s="783" t="s">
        <v>169</v>
      </c>
      <c r="D79" s="784"/>
      <c r="E79" s="785"/>
      <c r="F79" s="786" t="s">
        <v>389</v>
      </c>
      <c r="G79" s="786"/>
      <c r="H79" s="787">
        <f>IFERROR(E86,"")</f>
        <v>0</v>
      </c>
      <c r="I79" s="788"/>
      <c r="J79" s="789"/>
      <c r="K79" s="790"/>
      <c r="L79" s="790"/>
      <c r="M79" s="790"/>
      <c r="N79" s="790"/>
      <c r="O79" s="790"/>
      <c r="P79" s="791"/>
      <c r="Q79" s="776"/>
      <c r="R79" s="706"/>
      <c r="S79" s="776"/>
      <c r="T79" s="776"/>
      <c r="U79" s="776"/>
      <c r="V79" s="776"/>
      <c r="W79" s="776"/>
      <c r="X79" s="776"/>
      <c r="Y79" s="776"/>
      <c r="AK79" s="792"/>
      <c r="AL79" s="792"/>
      <c r="AM79" s="567"/>
      <c r="AN79" s="567"/>
      <c r="AO79" s="567"/>
      <c r="AP79" s="567"/>
      <c r="AQ79" s="567"/>
      <c r="AR79" s="563"/>
      <c r="AS79" s="563"/>
      <c r="AT79" s="563"/>
      <c r="AU79" s="563"/>
      <c r="AV79" s="563"/>
      <c r="AX79" s="563"/>
      <c r="AY79" s="563"/>
      <c r="AZ79" s="563"/>
      <c r="BB79" s="563"/>
      <c r="BC79" s="563"/>
      <c r="BD79" s="563"/>
    </row>
    <row r="80" spans="1:56" s="654" customFormat="1" ht="15" customHeight="1">
      <c r="A80" s="793" t="s">
        <v>160</v>
      </c>
      <c r="B80" s="782"/>
      <c r="C80" s="783" t="s">
        <v>169</v>
      </c>
      <c r="D80" s="784"/>
      <c r="E80" s="785"/>
      <c r="F80" s="794"/>
      <c r="G80" s="785"/>
      <c r="H80" s="785"/>
      <c r="I80" s="795"/>
      <c r="M80" s="717"/>
      <c r="O80" s="796"/>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567"/>
      <c r="AN80" s="567"/>
      <c r="AO80" s="567"/>
      <c r="AP80" s="567"/>
      <c r="AQ80" s="567"/>
      <c r="AR80" s="563"/>
      <c r="AS80" s="563"/>
      <c r="AT80" s="563"/>
      <c r="AU80" s="563"/>
      <c r="AV80" s="563"/>
      <c r="AX80" s="563"/>
      <c r="AY80" s="563"/>
      <c r="AZ80" s="563"/>
      <c r="BB80" s="563"/>
      <c r="BC80" s="563"/>
      <c r="BD80" s="563"/>
    </row>
    <row r="81" spans="1:56" s="654" customFormat="1" ht="15" customHeight="1" thickBot="1">
      <c r="A81" s="798"/>
      <c r="B81" s="799"/>
      <c r="C81" s="799"/>
      <c r="D81" s="799"/>
      <c r="E81" s="799"/>
      <c r="F81" s="799"/>
      <c r="G81" s="799"/>
      <c r="H81" s="800"/>
      <c r="I81" s="801"/>
      <c r="M81" s="717"/>
      <c r="O81" s="796"/>
      <c r="P81" s="797"/>
      <c r="Q81" s="797"/>
      <c r="R81" s="797"/>
      <c r="S81" s="797"/>
      <c r="T81" s="797"/>
      <c r="U81" s="797"/>
      <c r="V81" s="797"/>
      <c r="W81" s="797"/>
      <c r="X81" s="797"/>
      <c r="Y81" s="797"/>
      <c r="Z81" s="797"/>
      <c r="AA81" s="797"/>
      <c r="AB81" s="797"/>
      <c r="AC81" s="797"/>
      <c r="AD81" s="797"/>
      <c r="AE81" s="797"/>
      <c r="AF81" s="797"/>
      <c r="AG81" s="797"/>
      <c r="AH81" s="797"/>
      <c r="AI81" s="797"/>
      <c r="AJ81" s="797"/>
      <c r="AK81" s="797"/>
      <c r="AL81" s="797"/>
      <c r="AM81" s="567"/>
      <c r="AN81" s="567"/>
      <c r="AO81" s="567"/>
      <c r="AP81" s="567"/>
      <c r="AQ81" s="567"/>
      <c r="AR81" s="563"/>
      <c r="AS81" s="563"/>
      <c r="AT81" s="563"/>
      <c r="AU81" s="563"/>
      <c r="AV81" s="563"/>
      <c r="AX81" s="563"/>
      <c r="AY81" s="563"/>
      <c r="AZ81" s="563"/>
      <c r="BB81" s="563"/>
      <c r="BC81" s="563"/>
      <c r="BD81" s="563"/>
    </row>
    <row r="82" spans="1:56" s="654" customFormat="1" ht="15" customHeight="1">
      <c r="A82" s="802" t="e">
        <f>CONCATENATE(ROUND(AE21,5),"--",ROUND(AC21,5),"--",ROUND(AD21,5),"--",ROUND(L21,5),"--",ROUND(AB21,5),"--",AA21,"--",ROUND(AF21,5),"--",ROUND(AG21,5),"--",ROUND(O21,5),"--",ROUND(F17,5))</f>
        <v>#VALUE!</v>
      </c>
      <c r="B82" s="802"/>
      <c r="C82" s="802"/>
      <c r="D82" s="802"/>
      <c r="E82" s="802"/>
      <c r="F82" s="802"/>
      <c r="G82" s="802"/>
      <c r="H82" s="802"/>
      <c r="I82" s="802"/>
      <c r="J82" s="803"/>
      <c r="K82" s="804"/>
      <c r="L82" s="804"/>
      <c r="M82" s="803"/>
      <c r="N82" s="803"/>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567"/>
      <c r="AN82" s="567"/>
      <c r="AO82" s="567"/>
      <c r="AP82" s="567"/>
      <c r="AQ82" s="567"/>
      <c r="AR82" s="563"/>
      <c r="AS82" s="563"/>
      <c r="AT82" s="563"/>
      <c r="AU82" s="563"/>
      <c r="AV82" s="563"/>
      <c r="AX82" s="563"/>
      <c r="AY82" s="563"/>
      <c r="AZ82" s="563"/>
      <c r="BB82" s="563"/>
      <c r="BC82" s="563"/>
      <c r="BD82" s="563"/>
    </row>
    <row r="83" spans="1:56" ht="10.5" hidden="1" customHeight="1">
      <c r="A83" s="563" t="s">
        <v>390</v>
      </c>
      <c r="E83" s="563" t="e">
        <f>$F$17/$F$14</f>
        <v>#DIV/0!</v>
      </c>
      <c r="F83" s="805"/>
      <c r="G83" s="806"/>
      <c r="H83" s="806"/>
      <c r="I83" s="807"/>
      <c r="J83" s="808"/>
      <c r="K83" s="808"/>
      <c r="L83" s="808"/>
      <c r="M83" s="808"/>
      <c r="N83" s="803"/>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row>
    <row r="84" spans="1:56" hidden="1">
      <c r="A84" s="563" t="s">
        <v>391</v>
      </c>
      <c r="E84" s="809">
        <v>0.1353</v>
      </c>
      <c r="F84" s="805" t="s">
        <v>392</v>
      </c>
      <c r="G84" s="810"/>
      <c r="H84" s="811"/>
      <c r="I84" s="812"/>
      <c r="J84" s="803"/>
      <c r="K84" s="803"/>
      <c r="L84" s="803"/>
      <c r="M84" s="803"/>
      <c r="N84" s="803"/>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row>
    <row r="85" spans="1:56" hidden="1">
      <c r="A85" s="563" t="s">
        <v>393</v>
      </c>
      <c r="E85" s="563">
        <v>0.23493443365516201</v>
      </c>
      <c r="F85" s="813" t="s">
        <v>394</v>
      </c>
      <c r="I85" s="814"/>
    </row>
    <row r="86" spans="1:56" hidden="1">
      <c r="A86" s="563" t="s">
        <v>395</v>
      </c>
      <c r="E86" s="815">
        <f>$B$14*$E$85</f>
        <v>0</v>
      </c>
      <c r="F86" s="806"/>
      <c r="G86" s="806"/>
      <c r="H86" s="806"/>
      <c r="I86" s="807"/>
      <c r="J86" s="808"/>
      <c r="K86" s="808"/>
      <c r="L86" s="808"/>
      <c r="M86" s="808"/>
      <c r="N86" s="808"/>
      <c r="O86" s="816"/>
      <c r="P86" s="816"/>
      <c r="Q86" s="816"/>
      <c r="R86" s="816"/>
      <c r="S86" s="816"/>
      <c r="T86" s="816"/>
      <c r="U86" s="816"/>
      <c r="V86" s="816"/>
      <c r="W86" s="816"/>
      <c r="X86" s="816"/>
      <c r="Y86" s="816"/>
      <c r="Z86" s="816"/>
      <c r="AA86" s="816"/>
      <c r="AB86" s="816"/>
      <c r="AC86" s="816"/>
      <c r="AD86" s="816"/>
      <c r="AE86" s="816"/>
      <c r="AF86" s="816"/>
      <c r="AG86" s="816"/>
      <c r="AH86" s="816"/>
      <c r="AI86" s="816"/>
      <c r="AJ86" s="816"/>
      <c r="AK86" s="816"/>
      <c r="AL86" s="816"/>
    </row>
    <row r="87" spans="1:56" hidden="1">
      <c r="A87" s="817"/>
      <c r="B87" s="810"/>
      <c r="C87" s="810"/>
      <c r="D87" s="810"/>
      <c r="E87" s="818"/>
      <c r="F87" s="806"/>
      <c r="G87" s="806"/>
      <c r="H87" s="806"/>
      <c r="I87" s="807"/>
      <c r="J87" s="808"/>
      <c r="K87" s="808"/>
      <c r="L87" s="808"/>
      <c r="M87" s="808"/>
      <c r="N87" s="808"/>
      <c r="O87" s="819"/>
      <c r="P87" s="819"/>
      <c r="Q87" s="819"/>
      <c r="R87" s="819"/>
      <c r="S87" s="819"/>
      <c r="T87" s="819"/>
      <c r="U87" s="819"/>
      <c r="V87" s="819"/>
      <c r="W87" s="819"/>
      <c r="X87" s="819"/>
      <c r="Y87" s="819"/>
      <c r="Z87" s="819"/>
      <c r="AA87" s="819"/>
      <c r="AB87" s="819"/>
      <c r="AC87" s="819"/>
      <c r="AD87" s="819"/>
      <c r="AE87" s="819"/>
      <c r="AF87" s="819"/>
      <c r="AG87" s="819"/>
      <c r="AH87" s="819"/>
      <c r="AI87" s="819"/>
      <c r="AJ87" s="819"/>
      <c r="AK87" s="819"/>
      <c r="AL87" s="819"/>
    </row>
    <row r="88" spans="1:56" s="820" customFormat="1" hidden="1">
      <c r="A88" s="817"/>
      <c r="B88" s="810"/>
      <c r="C88" s="810"/>
      <c r="D88" s="810"/>
      <c r="E88" s="806"/>
      <c r="F88" s="806"/>
      <c r="G88" s="806"/>
      <c r="H88" s="806"/>
      <c r="I88" s="807"/>
      <c r="J88" s="808"/>
      <c r="K88" s="808"/>
      <c r="L88" s="808"/>
      <c r="M88" s="808"/>
      <c r="N88" s="819"/>
      <c r="O88" s="819"/>
      <c r="P88" s="819"/>
      <c r="Q88" s="819"/>
      <c r="R88" s="819"/>
      <c r="S88" s="819"/>
      <c r="T88" s="819"/>
      <c r="U88" s="819"/>
      <c r="V88" s="819"/>
      <c r="W88" s="819"/>
      <c r="X88" s="819"/>
      <c r="Y88" s="819"/>
      <c r="Z88" s="819"/>
      <c r="AA88" s="819"/>
      <c r="AB88" s="819"/>
      <c r="AC88" s="819"/>
      <c r="AD88" s="819"/>
      <c r="AE88" s="819"/>
      <c r="AF88" s="819"/>
      <c r="AG88" s="819"/>
      <c r="AH88" s="819"/>
      <c r="AI88" s="819"/>
      <c r="AJ88" s="819"/>
      <c r="AK88" s="819"/>
      <c r="AL88" s="819"/>
      <c r="AM88" s="567"/>
      <c r="AN88" s="567"/>
      <c r="AO88" s="567"/>
      <c r="AP88" s="567"/>
      <c r="AQ88" s="567"/>
      <c r="AR88" s="563"/>
      <c r="AS88" s="563"/>
      <c r="AT88" s="563"/>
      <c r="AU88" s="563"/>
      <c r="AV88" s="563"/>
      <c r="AW88" s="563"/>
      <c r="AX88" s="563"/>
      <c r="AY88" s="563"/>
      <c r="AZ88" s="563"/>
      <c r="BA88" s="563"/>
      <c r="BB88" s="563"/>
      <c r="BC88" s="563"/>
      <c r="BD88" s="563"/>
    </row>
    <row r="89" spans="1:56" s="820" customFormat="1" ht="15" hidden="1">
      <c r="A89" s="821"/>
      <c r="B89" s="563"/>
      <c r="C89" s="563"/>
      <c r="D89" s="563"/>
      <c r="E89" s="563"/>
      <c r="F89" s="563"/>
      <c r="G89" s="563"/>
      <c r="H89" s="563"/>
      <c r="I89" s="814"/>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7"/>
      <c r="AN89" s="567"/>
      <c r="AO89" s="567"/>
      <c r="AP89" s="567"/>
      <c r="AQ89" s="567"/>
      <c r="AR89" s="563"/>
      <c r="AS89" s="563"/>
      <c r="AT89" s="563"/>
      <c r="AU89" s="563"/>
      <c r="AV89" s="563"/>
      <c r="AW89" s="563"/>
      <c r="AX89" s="563"/>
      <c r="AY89" s="563"/>
      <c r="AZ89" s="563"/>
      <c r="BA89" s="563"/>
      <c r="BB89" s="563"/>
      <c r="BC89" s="563"/>
      <c r="BD89" s="563"/>
    </row>
    <row r="90" spans="1:56" s="820" customFormat="1" ht="15" hidden="1">
      <c r="A90" s="822"/>
      <c r="B90" s="563"/>
      <c r="C90" s="563"/>
      <c r="D90" s="563"/>
      <c r="E90" s="563"/>
      <c r="F90" s="563"/>
      <c r="G90" s="563"/>
      <c r="H90" s="563"/>
      <c r="I90" s="814"/>
      <c r="J90" s="563"/>
      <c r="K90" s="563"/>
      <c r="L90" s="563"/>
      <c r="M90" s="563"/>
      <c r="N90" s="563"/>
      <c r="O90" s="567"/>
      <c r="P90" s="567"/>
      <c r="Q90" s="563"/>
      <c r="R90" s="563"/>
      <c r="S90" s="563"/>
      <c r="T90" s="563"/>
      <c r="U90" s="563"/>
      <c r="V90" s="563"/>
      <c r="W90" s="563"/>
      <c r="X90" s="563"/>
      <c r="Y90" s="563"/>
      <c r="Z90" s="563"/>
      <c r="AA90" s="803"/>
      <c r="AB90" s="563"/>
      <c r="AC90" s="563"/>
      <c r="AD90" s="563"/>
      <c r="AE90" s="563"/>
      <c r="AF90" s="563"/>
      <c r="AG90" s="563"/>
      <c r="AH90" s="563"/>
      <c r="AI90" s="563"/>
      <c r="AJ90" s="563"/>
      <c r="AK90" s="563"/>
      <c r="AL90" s="563"/>
      <c r="AM90" s="567"/>
      <c r="AN90" s="567"/>
      <c r="AO90" s="567"/>
      <c r="AP90" s="567"/>
      <c r="AQ90" s="567"/>
      <c r="AR90" s="563"/>
      <c r="AS90" s="563"/>
      <c r="AT90" s="563"/>
      <c r="AU90" s="563"/>
      <c r="AV90" s="563"/>
      <c r="AW90" s="563"/>
      <c r="AX90" s="563"/>
      <c r="AY90" s="563"/>
      <c r="AZ90" s="563"/>
      <c r="BA90" s="563"/>
      <c r="BB90" s="563"/>
      <c r="BC90" s="563"/>
      <c r="BD90" s="563"/>
    </row>
    <row r="91" spans="1:56" s="820" customFormat="1" ht="15" hidden="1">
      <c r="A91" s="822"/>
      <c r="B91" s="563"/>
      <c r="C91" s="563"/>
      <c r="D91" s="563"/>
      <c r="E91" s="563"/>
      <c r="F91" s="563"/>
      <c r="G91" s="563"/>
      <c r="H91" s="563"/>
      <c r="I91" s="814"/>
      <c r="J91" s="563"/>
      <c r="K91" s="563"/>
      <c r="L91" s="563"/>
      <c r="M91" s="563"/>
      <c r="N91" s="563"/>
      <c r="O91" s="567"/>
      <c r="P91" s="567"/>
      <c r="Q91" s="563"/>
      <c r="R91" s="563"/>
      <c r="S91" s="563"/>
      <c r="T91" s="563"/>
      <c r="U91" s="563"/>
      <c r="V91" s="563"/>
      <c r="W91" s="563"/>
      <c r="X91" s="563"/>
      <c r="Y91" s="563"/>
      <c r="Z91" s="803"/>
      <c r="AA91" s="803"/>
      <c r="AB91" s="563"/>
      <c r="AC91" s="563"/>
      <c r="AD91" s="563"/>
      <c r="AE91" s="563"/>
      <c r="AF91" s="563"/>
      <c r="AG91" s="563"/>
      <c r="AH91" s="563"/>
      <c r="AI91" s="563"/>
      <c r="AJ91" s="563"/>
      <c r="AK91" s="563"/>
      <c r="AL91" s="563"/>
      <c r="AM91" s="567"/>
      <c r="AN91" s="567"/>
      <c r="AO91" s="567"/>
      <c r="AP91" s="567"/>
      <c r="AQ91" s="567"/>
      <c r="AR91" s="563"/>
      <c r="AS91" s="563"/>
      <c r="AT91" s="563"/>
      <c r="AU91" s="563"/>
      <c r="AV91" s="563"/>
      <c r="AW91" s="563"/>
      <c r="AX91" s="563"/>
      <c r="AY91" s="563"/>
      <c r="AZ91" s="563"/>
      <c r="BA91" s="563"/>
      <c r="BB91" s="563"/>
      <c r="BC91" s="563"/>
      <c r="BD91" s="563"/>
    </row>
    <row r="92" spans="1:56" s="820" customFormat="1" hidden="1">
      <c r="A92" s="823"/>
      <c r="B92" s="824"/>
      <c r="C92" s="824"/>
      <c r="D92" s="825"/>
      <c r="E92" s="563"/>
      <c r="F92" s="825" t="s">
        <v>104</v>
      </c>
      <c r="G92" s="824"/>
      <c r="H92" s="826"/>
      <c r="I92" s="827"/>
      <c r="J92" s="826"/>
      <c r="K92" s="828"/>
      <c r="L92" s="828"/>
      <c r="M92" s="829"/>
      <c r="N92" s="595"/>
      <c r="O92" s="567"/>
      <c r="P92" s="567"/>
      <c r="Q92" s="826"/>
      <c r="R92" s="830"/>
      <c r="S92" s="830"/>
      <c r="T92" s="830"/>
      <c r="U92" s="831"/>
      <c r="V92" s="831"/>
      <c r="W92" s="831"/>
      <c r="X92" s="831"/>
      <c r="Y92" s="831"/>
      <c r="Z92" s="831"/>
      <c r="AA92" s="831"/>
      <c r="AB92" s="831"/>
      <c r="AC92" s="831"/>
      <c r="AD92" s="831"/>
      <c r="AE92" s="832"/>
      <c r="AF92" s="832"/>
      <c r="AG92" s="833"/>
      <c r="AH92" s="833"/>
      <c r="AI92" s="832"/>
      <c r="AJ92" s="832"/>
      <c r="AK92" s="563"/>
      <c r="AL92" s="834">
        <v>7.2599999999999998E-2</v>
      </c>
      <c r="AM92" s="834"/>
      <c r="AN92" s="835"/>
      <c r="AO92" s="567"/>
      <c r="AP92" s="567"/>
      <c r="AQ92" s="567"/>
      <c r="AR92" s="563"/>
      <c r="AS92" s="563"/>
      <c r="AT92" s="563"/>
      <c r="AU92" s="563"/>
      <c r="AV92" s="563"/>
      <c r="AW92" s="563"/>
      <c r="AX92" s="563"/>
      <c r="AY92" s="563"/>
      <c r="AZ92" s="563"/>
      <c r="BA92" s="563"/>
      <c r="BB92" s="563"/>
      <c r="BC92" s="563"/>
      <c r="BD92" s="563"/>
    </row>
    <row r="93" spans="1:56" s="820" customFormat="1" hidden="1">
      <c r="A93" s="814"/>
      <c r="B93" s="563"/>
      <c r="C93" s="563"/>
      <c r="D93" s="654"/>
      <c r="E93" s="563"/>
      <c r="F93" s="654"/>
      <c r="G93" s="836"/>
      <c r="H93" s="836"/>
      <c r="I93" s="814"/>
      <c r="J93" s="816"/>
      <c r="K93" s="828"/>
      <c r="L93" s="828"/>
      <c r="M93" s="837"/>
      <c r="N93" s="654"/>
      <c r="O93" s="567"/>
      <c r="P93" s="567"/>
      <c r="Q93" s="816"/>
      <c r="R93" s="830"/>
      <c r="S93" s="830"/>
      <c r="T93" s="831"/>
      <c r="U93" s="831"/>
      <c r="V93" s="831"/>
      <c r="W93" s="831"/>
      <c r="X93" s="838"/>
      <c r="Y93" s="831"/>
      <c r="Z93" s="803"/>
      <c r="AA93" s="776"/>
      <c r="AB93" s="831"/>
      <c r="AC93" s="831"/>
      <c r="AD93" s="831"/>
      <c r="AE93" s="833"/>
      <c r="AF93" s="833"/>
      <c r="AG93" s="833"/>
      <c r="AH93" s="833"/>
      <c r="AI93" s="833"/>
      <c r="AJ93" s="833"/>
      <c r="AK93" s="563"/>
      <c r="AL93" s="839">
        <v>0.12759999999999999</v>
      </c>
      <c r="AM93" s="839"/>
      <c r="AN93" s="840"/>
      <c r="AO93" s="567"/>
      <c r="AP93" s="567"/>
      <c r="AQ93" s="567"/>
      <c r="AR93" s="563"/>
      <c r="AS93" s="563"/>
      <c r="AT93" s="563"/>
      <c r="AU93" s="563"/>
      <c r="AV93" s="563"/>
      <c r="AW93" s="563"/>
      <c r="AX93" s="563"/>
      <c r="AY93" s="563"/>
      <c r="AZ93" s="563"/>
      <c r="BA93" s="563"/>
      <c r="BB93" s="563"/>
      <c r="BC93" s="563"/>
      <c r="BD93" s="563"/>
    </row>
    <row r="94" spans="1:56" s="820" customFormat="1" hidden="1">
      <c r="A94" s="814"/>
      <c r="B94" s="563"/>
      <c r="C94" s="563"/>
      <c r="E94" s="563"/>
      <c r="F94" s="820" t="s">
        <v>105</v>
      </c>
      <c r="G94" s="836"/>
      <c r="H94" s="841"/>
      <c r="I94" s="814"/>
      <c r="J94" s="842"/>
      <c r="K94" s="828"/>
      <c r="L94" s="828"/>
      <c r="M94" s="829"/>
      <c r="N94" s="567"/>
      <c r="O94" s="567"/>
      <c r="P94" s="567"/>
      <c r="Q94" s="842"/>
      <c r="R94" s="830"/>
      <c r="S94" s="830"/>
      <c r="T94" s="831"/>
      <c r="U94" s="831"/>
      <c r="V94" s="831"/>
      <c r="W94" s="831"/>
      <c r="X94" s="831"/>
      <c r="Y94" s="831"/>
      <c r="Z94" s="803"/>
      <c r="AA94" s="776"/>
      <c r="AB94" s="831"/>
      <c r="AC94" s="831"/>
      <c r="AD94" s="831"/>
      <c r="AE94" s="843">
        <v>1</v>
      </c>
      <c r="AF94" s="844">
        <v>12.033964059680134</v>
      </c>
      <c r="AG94" s="845">
        <v>2.0302756434120842E-2</v>
      </c>
      <c r="AH94" s="846">
        <v>5.5524440639270735E-2</v>
      </c>
      <c r="AI94" s="846">
        <v>5.1177980239526459E-2</v>
      </c>
      <c r="AJ94" s="846">
        <v>5.1177980239526459E-2</v>
      </c>
      <c r="AK94" s="563"/>
      <c r="AL94" s="839">
        <v>0.12759999999999999</v>
      </c>
      <c r="AM94" s="839"/>
      <c r="AN94" s="847"/>
      <c r="AO94" s="567"/>
      <c r="AP94" s="567"/>
      <c r="AQ94" s="567"/>
      <c r="AR94" s="563"/>
      <c r="AS94" s="563"/>
      <c r="AT94" s="563"/>
      <c r="AU94" s="563"/>
      <c r="AV94" s="563"/>
      <c r="AW94" s="563"/>
      <c r="AX94" s="563"/>
      <c r="AY94" s="563"/>
      <c r="AZ94" s="563"/>
      <c r="BA94" s="563"/>
      <c r="BB94" s="563"/>
      <c r="BC94" s="563"/>
      <c r="BD94" s="563"/>
    </row>
    <row r="95" spans="1:56" s="820" customFormat="1" hidden="1">
      <c r="A95" s="814"/>
      <c r="B95" s="836"/>
      <c r="C95" s="836"/>
      <c r="E95" s="563"/>
      <c r="F95" s="820" t="s">
        <v>25</v>
      </c>
      <c r="G95" s="848"/>
      <c r="H95" s="849"/>
      <c r="I95" s="814"/>
      <c r="J95" s="604"/>
      <c r="K95" s="828"/>
      <c r="L95" s="828"/>
      <c r="M95" s="829"/>
      <c r="N95" s="567"/>
      <c r="O95" s="567"/>
      <c r="P95" s="567"/>
      <c r="Q95" s="604"/>
      <c r="R95" s="850"/>
      <c r="S95" s="850"/>
      <c r="T95" s="831"/>
      <c r="U95" s="831"/>
      <c r="V95" s="831"/>
      <c r="W95" s="831"/>
      <c r="X95" s="831"/>
      <c r="Y95" s="831"/>
      <c r="Z95" s="803"/>
      <c r="AA95" s="776"/>
      <c r="AB95" s="831"/>
      <c r="AC95" s="831"/>
      <c r="AD95" s="831"/>
      <c r="AE95" s="843">
        <v>2</v>
      </c>
      <c r="AF95" s="844">
        <v>47.425419096280855</v>
      </c>
      <c r="AG95" s="845">
        <v>1.930681964411526E-2</v>
      </c>
      <c r="AH95" s="846">
        <v>5.5742998858447509E-2</v>
      </c>
      <c r="AI95" s="846">
        <v>5.2793121969894941E-2</v>
      </c>
      <c r="AJ95" s="846">
        <v>5.2793121969894941E-2</v>
      </c>
      <c r="AK95" s="563"/>
      <c r="AL95" s="851">
        <v>0.15</v>
      </c>
      <c r="AM95" s="851"/>
      <c r="AN95" s="847"/>
      <c r="AO95" s="567"/>
      <c r="AP95" s="567"/>
      <c r="AQ95" s="567"/>
      <c r="AR95" s="563"/>
      <c r="AS95" s="563"/>
      <c r="AT95" s="563"/>
      <c r="AU95" s="563"/>
      <c r="AV95" s="563"/>
      <c r="AW95" s="563"/>
      <c r="AX95" s="563"/>
      <c r="AY95" s="563"/>
      <c r="AZ95" s="563"/>
      <c r="BA95" s="563"/>
      <c r="BB95" s="563"/>
      <c r="BC95" s="563"/>
      <c r="BD95" s="563"/>
    </row>
    <row r="96" spans="1:56" s="820" customFormat="1" hidden="1">
      <c r="A96" s="814"/>
      <c r="B96" s="848"/>
      <c r="C96" s="848"/>
      <c r="F96" s="848"/>
      <c r="G96" s="848"/>
      <c r="H96" s="849"/>
      <c r="I96" s="814"/>
      <c r="J96" s="604"/>
      <c r="K96" s="828"/>
      <c r="L96" s="828"/>
      <c r="M96" s="829"/>
      <c r="N96" s="567"/>
      <c r="O96" s="567"/>
      <c r="P96" s="567"/>
      <c r="Q96" s="604"/>
      <c r="R96" s="852"/>
      <c r="S96" s="852"/>
      <c r="T96" s="831"/>
      <c r="U96" s="831"/>
      <c r="V96" s="831"/>
      <c r="W96" s="831"/>
      <c r="X96" s="831"/>
      <c r="Y96" s="831"/>
      <c r="Z96" s="803"/>
      <c r="AA96" s="776"/>
      <c r="AB96" s="831"/>
      <c r="AC96" s="831"/>
      <c r="AD96" s="831"/>
      <c r="AE96" s="843">
        <v>3</v>
      </c>
      <c r="AF96" s="844">
        <v>151.22</v>
      </c>
      <c r="AG96" s="845">
        <v>1.924309210511032E-2</v>
      </c>
      <c r="AH96" s="846">
        <v>5.7007600456620511E-2</v>
      </c>
      <c r="AI96" s="846">
        <v>5.5340696658739107E-2</v>
      </c>
      <c r="AJ96" s="846">
        <v>5.5340696658739107E-2</v>
      </c>
      <c r="AK96" s="563"/>
      <c r="AL96" s="853"/>
      <c r="AM96" s="853"/>
      <c r="AN96" s="828"/>
      <c r="AO96" s="567"/>
      <c r="AP96" s="567"/>
      <c r="AQ96" s="567"/>
      <c r="AR96" s="563"/>
      <c r="AS96" s="563"/>
      <c r="AT96" s="563"/>
      <c r="AU96" s="563"/>
      <c r="AV96" s="563"/>
      <c r="AW96" s="563"/>
      <c r="AX96" s="563"/>
      <c r="AY96" s="563"/>
      <c r="AZ96" s="563"/>
      <c r="BA96" s="563"/>
      <c r="BB96" s="563"/>
      <c r="BC96" s="563"/>
      <c r="BD96" s="563"/>
    </row>
    <row r="97" spans="1:56" s="820" customFormat="1" hidden="1">
      <c r="A97" s="814"/>
      <c r="B97" s="848"/>
      <c r="C97" s="848"/>
      <c r="D97" s="854"/>
      <c r="F97" s="848"/>
      <c r="G97" s="848"/>
      <c r="H97" s="855"/>
      <c r="I97" s="814"/>
      <c r="J97" s="856"/>
      <c r="K97" s="828"/>
      <c r="L97" s="828"/>
      <c r="M97" s="857"/>
      <c r="N97" s="567"/>
      <c r="O97" s="567"/>
      <c r="P97" s="567"/>
      <c r="Q97" s="856"/>
      <c r="R97" s="852"/>
      <c r="S97" s="852"/>
      <c r="T97" s="831"/>
      <c r="U97" s="831"/>
      <c r="V97" s="831"/>
      <c r="W97" s="831"/>
      <c r="X97" s="831"/>
      <c r="Y97" s="831"/>
      <c r="Z97" s="803"/>
      <c r="AA97" s="776"/>
      <c r="AB97" s="831"/>
      <c r="AC97" s="831"/>
      <c r="AD97" s="831"/>
      <c r="AE97" s="843">
        <v>4</v>
      </c>
      <c r="AF97" s="844">
        <v>155.00049999999999</v>
      </c>
      <c r="AG97" s="845">
        <v>2.0590864375468934E-2</v>
      </c>
      <c r="AH97" s="846">
        <v>5.622113698630176E-2</v>
      </c>
      <c r="AI97" s="846">
        <v>5.5605081140072253E-2</v>
      </c>
      <c r="AJ97" s="846">
        <v>5.5605081140072253E-2</v>
      </c>
      <c r="AK97" s="563"/>
      <c r="AL97" s="563"/>
      <c r="AM97" s="567"/>
      <c r="AN97" s="567"/>
      <c r="AO97" s="567"/>
      <c r="AP97" s="567"/>
      <c r="AQ97" s="567"/>
      <c r="AR97" s="563"/>
      <c r="AS97" s="563"/>
      <c r="AT97" s="563"/>
      <c r="AU97" s="563"/>
      <c r="AV97" s="563"/>
      <c r="AW97" s="563"/>
      <c r="AX97" s="563"/>
      <c r="AY97" s="563"/>
      <c r="AZ97" s="563"/>
      <c r="BA97" s="563"/>
      <c r="BB97" s="563"/>
      <c r="BC97" s="563"/>
      <c r="BD97" s="563"/>
    </row>
    <row r="98" spans="1:56" s="820" customFormat="1" hidden="1">
      <c r="A98" s="814"/>
      <c r="B98" s="858"/>
      <c r="C98" s="858"/>
      <c r="F98" s="859" t="s">
        <v>396</v>
      </c>
      <c r="G98" s="860"/>
      <c r="H98" s="605"/>
      <c r="I98" s="814"/>
      <c r="J98" s="861"/>
      <c r="K98" s="828"/>
      <c r="L98" s="828"/>
      <c r="M98" s="829"/>
      <c r="N98" s="862"/>
      <c r="O98" s="567"/>
      <c r="P98" s="567"/>
      <c r="Q98" s="861"/>
      <c r="R98" s="830"/>
      <c r="S98" s="830"/>
      <c r="T98" s="831"/>
      <c r="U98" s="831"/>
      <c r="V98" s="831"/>
      <c r="W98" s="831"/>
      <c r="X98" s="831"/>
      <c r="Y98" s="831"/>
      <c r="Z98" s="831"/>
      <c r="AA98" s="831"/>
      <c r="AB98" s="831"/>
      <c r="AC98" s="831"/>
      <c r="AD98" s="831"/>
      <c r="AE98" s="843">
        <v>5</v>
      </c>
      <c r="AF98" s="844">
        <v>158.87551249999999</v>
      </c>
      <c r="AG98" s="845">
        <v>2.0988929130295743E-2</v>
      </c>
      <c r="AH98" s="846">
        <v>5.816707876712239E-2</v>
      </c>
      <c r="AI98" s="846">
        <v>5.7044824095288972E-2</v>
      </c>
      <c r="AJ98" s="846">
        <v>5.7044824095288972E-2</v>
      </c>
      <c r="AK98" s="563"/>
      <c r="AL98" s="819"/>
      <c r="AM98" s="863">
        <v>0.1</v>
      </c>
      <c r="AN98" s="567"/>
      <c r="AO98" s="567"/>
      <c r="AP98" s="567"/>
      <c r="AQ98" s="567"/>
      <c r="AR98" s="563"/>
      <c r="AS98" s="563"/>
      <c r="AT98" s="563"/>
      <c r="AU98" s="563"/>
      <c r="AV98" s="563"/>
      <c r="AW98" s="563"/>
      <c r="AX98" s="563"/>
      <c r="AY98" s="563"/>
      <c r="AZ98" s="563"/>
      <c r="BA98" s="563"/>
      <c r="BB98" s="563"/>
      <c r="BC98" s="563"/>
      <c r="BD98" s="563"/>
    </row>
    <row r="99" spans="1:56" s="820" customFormat="1" hidden="1">
      <c r="A99" s="814"/>
      <c r="B99" s="858"/>
      <c r="C99" s="858"/>
      <c r="F99" s="860" t="s">
        <v>397</v>
      </c>
      <c r="G99" s="860"/>
      <c r="H99" s="605"/>
      <c r="I99" s="814"/>
      <c r="J99" s="605"/>
      <c r="K99" s="828"/>
      <c r="L99" s="828"/>
      <c r="M99" s="857"/>
      <c r="N99" s="567"/>
      <c r="O99" s="567"/>
      <c r="P99" s="567"/>
      <c r="Q99" s="861"/>
      <c r="R99" s="830"/>
      <c r="S99" s="830"/>
      <c r="T99" s="864"/>
      <c r="U99" s="831"/>
      <c r="V99" s="831"/>
      <c r="W99" s="831"/>
      <c r="X99" s="831"/>
      <c r="Y99" s="831"/>
      <c r="Z99" s="831"/>
      <c r="AA99" s="831"/>
      <c r="AB99" s="831"/>
      <c r="AC99" s="831"/>
      <c r="AD99" s="831"/>
      <c r="AE99" s="843">
        <v>6</v>
      </c>
      <c r="AF99" s="844">
        <v>162.84740031249996</v>
      </c>
      <c r="AG99" s="845">
        <v>2.1306727925354298E-2</v>
      </c>
      <c r="AH99" s="846">
        <v>6.0442922374429671E-2</v>
      </c>
      <c r="AI99" s="846">
        <v>5.6743302433603808E-2</v>
      </c>
      <c r="AJ99" s="846">
        <v>5.6743302433603808E-2</v>
      </c>
      <c r="AK99" s="563"/>
      <c r="AL99" s="819"/>
      <c r="AM99" s="865">
        <v>0.5</v>
      </c>
      <c r="AN99" s="567"/>
      <c r="AO99" s="567"/>
      <c r="AP99" s="567"/>
      <c r="AQ99" s="567"/>
      <c r="AR99" s="563"/>
      <c r="AS99" s="563"/>
      <c r="AT99" s="563"/>
      <c r="AU99" s="563"/>
      <c r="AV99" s="563"/>
      <c r="AW99" s="563"/>
      <c r="AX99" s="563"/>
      <c r="AY99" s="563"/>
      <c r="AZ99" s="563"/>
      <c r="BA99" s="563"/>
      <c r="BB99" s="563"/>
      <c r="BC99" s="563"/>
      <c r="BD99" s="563"/>
    </row>
    <row r="100" spans="1:56" s="820" customFormat="1" hidden="1">
      <c r="A100" s="814"/>
      <c r="B100" s="858"/>
      <c r="C100" s="858"/>
      <c r="D100" s="654"/>
      <c r="E100" s="654"/>
      <c r="F100" s="860" t="s">
        <v>398</v>
      </c>
      <c r="G100" s="860"/>
      <c r="H100" s="605"/>
      <c r="I100" s="814"/>
      <c r="J100" s="866"/>
      <c r="K100" s="866"/>
      <c r="L100" s="866"/>
      <c r="M100" s="861"/>
      <c r="N100" s="861"/>
      <c r="O100" s="567"/>
      <c r="P100" s="567"/>
      <c r="Q100" s="861"/>
      <c r="R100" s="831"/>
      <c r="S100" s="867"/>
      <c r="T100" s="868"/>
      <c r="U100" s="869"/>
      <c r="V100" s="584"/>
      <c r="W100" s="584"/>
      <c r="X100" s="584"/>
      <c r="Y100" s="870"/>
      <c r="Z100" s="870"/>
      <c r="AA100" s="871"/>
      <c r="AB100" s="871"/>
      <c r="AC100" s="871"/>
      <c r="AD100" s="584"/>
      <c r="AE100" s="843">
        <v>7</v>
      </c>
      <c r="AF100" s="844">
        <v>166.91858532031245</v>
      </c>
      <c r="AG100" s="845">
        <v>2.2148051474611175E-2</v>
      </c>
      <c r="AH100" s="846">
        <v>7.3099307077622605E-2</v>
      </c>
      <c r="AI100" s="846">
        <v>5.8760885661533424E-2</v>
      </c>
      <c r="AJ100" s="846">
        <v>5.8760885661533424E-2</v>
      </c>
      <c r="AK100" s="563"/>
      <c r="AL100" s="819"/>
      <c r="AM100" s="865">
        <v>1</v>
      </c>
      <c r="AN100" s="567"/>
      <c r="AO100" s="567"/>
      <c r="AP100" s="567"/>
      <c r="AQ100" s="567"/>
      <c r="AR100" s="563"/>
      <c r="AS100" s="563"/>
      <c r="AT100" s="563"/>
      <c r="AU100" s="563"/>
      <c r="AV100" s="563"/>
      <c r="AW100" s="563"/>
      <c r="AX100" s="563"/>
      <c r="AY100" s="563"/>
      <c r="AZ100" s="563"/>
      <c r="BA100" s="563"/>
      <c r="BB100" s="563"/>
      <c r="BC100" s="563"/>
      <c r="BD100" s="563"/>
    </row>
    <row r="101" spans="1:56" s="820" customFormat="1" hidden="1">
      <c r="A101" s="814"/>
      <c r="B101" s="858"/>
      <c r="C101" s="858"/>
      <c r="F101" s="860"/>
      <c r="G101" s="860"/>
      <c r="H101" s="605"/>
      <c r="I101" s="814"/>
      <c r="J101" s="866"/>
      <c r="K101" s="866"/>
      <c r="L101" s="866"/>
      <c r="M101" s="861"/>
      <c r="N101" s="861"/>
      <c r="O101" s="567"/>
      <c r="P101" s="567"/>
      <c r="Q101" s="861"/>
      <c r="R101" s="831"/>
      <c r="S101" s="867"/>
      <c r="T101" s="872"/>
      <c r="U101" s="873"/>
      <c r="V101" s="874"/>
      <c r="W101" s="874"/>
      <c r="X101" s="874"/>
      <c r="Y101" s="584"/>
      <c r="Z101" s="584"/>
      <c r="AA101" s="584"/>
      <c r="AB101" s="584"/>
      <c r="AC101" s="584"/>
      <c r="AD101" s="584"/>
      <c r="AE101" s="843">
        <v>8</v>
      </c>
      <c r="AF101" s="844">
        <v>171.09154995332025</v>
      </c>
      <c r="AG101" s="845">
        <v>2.2773327009055155E-2</v>
      </c>
      <c r="AH101" s="846">
        <v>7.5007309360731855E-2</v>
      </c>
      <c r="AI101" s="846">
        <v>6.06266259211274E-2</v>
      </c>
      <c r="AJ101" s="846">
        <v>6.06266259211274E-2</v>
      </c>
      <c r="AK101" s="563"/>
      <c r="AL101" s="861"/>
      <c r="AM101" s="567"/>
      <c r="AN101" s="567"/>
      <c r="AO101" s="567"/>
      <c r="AP101" s="567"/>
      <c r="AQ101" s="567"/>
      <c r="AR101" s="563"/>
      <c r="AS101" s="563"/>
      <c r="AT101" s="563"/>
      <c r="AU101" s="563"/>
      <c r="AV101" s="563"/>
      <c r="AW101" s="563"/>
      <c r="AX101" s="563"/>
      <c r="AY101" s="563"/>
      <c r="AZ101" s="563"/>
      <c r="BA101" s="563"/>
      <c r="BB101" s="563"/>
      <c r="BC101" s="563"/>
      <c r="BD101" s="563"/>
    </row>
    <row r="102" spans="1:56" s="820" customFormat="1" ht="15.75" hidden="1" customHeight="1">
      <c r="A102" s="875"/>
      <c r="B102" s="858"/>
      <c r="C102" s="858"/>
      <c r="D102" s="860"/>
      <c r="E102" s="860"/>
      <c r="F102" s="860"/>
      <c r="G102" s="860"/>
      <c r="H102" s="605"/>
      <c r="I102" s="814"/>
      <c r="J102" s="866"/>
      <c r="K102" s="866"/>
      <c r="L102" s="866"/>
      <c r="M102" s="861"/>
      <c r="N102" s="861"/>
      <c r="O102" s="567"/>
      <c r="P102" s="567"/>
      <c r="Q102" s="861"/>
      <c r="R102" s="831"/>
      <c r="S102" s="831"/>
      <c r="T102" s="876"/>
      <c r="U102" s="876"/>
      <c r="V102" s="563"/>
      <c r="W102" s="563"/>
      <c r="X102" s="563"/>
      <c r="Y102" s="584"/>
      <c r="Z102" s="584"/>
      <c r="AA102" s="584"/>
      <c r="AB102" s="584"/>
      <c r="AC102" s="584"/>
      <c r="AD102" s="584"/>
      <c r="AE102" s="843">
        <v>9</v>
      </c>
      <c r="AF102" s="844">
        <v>175.36883870215325</v>
      </c>
      <c r="AG102" s="845">
        <v>2.3642027021199573E-2</v>
      </c>
      <c r="AH102" s="846">
        <v>7.7723961187216514E-2</v>
      </c>
      <c r="AI102" s="846">
        <v>7.3072830155297225E-2</v>
      </c>
      <c r="AJ102" s="846">
        <v>7.3072830155297225E-2</v>
      </c>
      <c r="AK102" s="563"/>
      <c r="AL102" s="861"/>
      <c r="AM102" s="567"/>
      <c r="AN102" s="567"/>
      <c r="AO102" s="567"/>
      <c r="AP102" s="567"/>
      <c r="AQ102" s="567"/>
      <c r="AR102" s="563"/>
      <c r="AS102" s="563"/>
      <c r="AT102" s="563"/>
      <c r="AU102" s="563"/>
      <c r="AV102" s="563"/>
      <c r="AW102" s="563"/>
      <c r="AX102" s="563"/>
      <c r="AY102" s="563"/>
      <c r="AZ102" s="563"/>
      <c r="BA102" s="563"/>
      <c r="BB102" s="563"/>
      <c r="BC102" s="563"/>
      <c r="BD102" s="563"/>
    </row>
    <row r="103" spans="1:56" s="820" customFormat="1" ht="16.5" hidden="1" customHeight="1">
      <c r="A103" s="875"/>
      <c r="B103" s="858"/>
      <c r="C103" s="858"/>
      <c r="D103" s="860"/>
      <c r="E103" s="860"/>
      <c r="F103" s="860"/>
      <c r="G103" s="860"/>
      <c r="H103" s="605"/>
      <c r="I103" s="814"/>
      <c r="J103" s="866"/>
      <c r="K103" s="866"/>
      <c r="L103" s="866"/>
      <c r="M103" s="861"/>
      <c r="N103" s="861"/>
      <c r="O103" s="567"/>
      <c r="P103" s="567"/>
      <c r="Q103" s="861"/>
      <c r="R103" s="831"/>
      <c r="S103" s="831"/>
      <c r="T103" s="877"/>
      <c r="U103" s="877"/>
      <c r="V103" s="563"/>
      <c r="W103" s="563"/>
      <c r="X103" s="563"/>
      <c r="Y103" s="584"/>
      <c r="Z103" s="584"/>
      <c r="AA103" s="871"/>
      <c r="AB103" s="584"/>
      <c r="AC103" s="584"/>
      <c r="AD103" s="584"/>
      <c r="AE103" s="843">
        <v>10</v>
      </c>
      <c r="AF103" s="844">
        <v>179.75305966970708</v>
      </c>
      <c r="AG103" s="845">
        <v>2.5032430740624095E-2</v>
      </c>
      <c r="AH103" s="846">
        <v>7.7971608447488572E-2</v>
      </c>
      <c r="AI103" s="846">
        <v>7.4994336673236434E-2</v>
      </c>
      <c r="AJ103" s="846">
        <v>7.4994336673236434E-2</v>
      </c>
      <c r="AK103" s="563"/>
      <c r="AL103" s="861"/>
      <c r="AM103" s="567"/>
      <c r="AN103" s="567"/>
      <c r="AO103" s="567"/>
      <c r="AP103" s="567"/>
      <c r="AQ103" s="567"/>
      <c r="AR103" s="563"/>
      <c r="AS103" s="563"/>
      <c r="AT103" s="563"/>
      <c r="AU103" s="563"/>
      <c r="AV103" s="563"/>
      <c r="AW103" s="563"/>
      <c r="AX103" s="563"/>
      <c r="AY103" s="563"/>
      <c r="AZ103" s="563"/>
      <c r="BA103" s="563"/>
      <c r="BB103" s="563"/>
      <c r="BC103" s="563"/>
      <c r="BD103" s="563"/>
    </row>
    <row r="104" spans="1:56" ht="16.5" hidden="1" customHeight="1">
      <c r="A104" s="875"/>
      <c r="B104" s="858"/>
      <c r="C104" s="858"/>
      <c r="D104" s="860"/>
      <c r="E104" s="860"/>
      <c r="F104" s="860"/>
      <c r="G104" s="860"/>
      <c r="H104" s="605"/>
      <c r="I104" s="814"/>
      <c r="J104" s="866"/>
      <c r="K104" s="866"/>
      <c r="L104" s="866"/>
      <c r="M104" s="861"/>
      <c r="N104" s="861"/>
      <c r="Q104" s="861"/>
      <c r="R104" s="831"/>
      <c r="S104" s="878"/>
      <c r="T104" s="877"/>
      <c r="U104" s="877"/>
      <c r="Y104" s="584"/>
      <c r="Z104" s="584"/>
      <c r="AA104" s="584"/>
      <c r="AB104" s="584"/>
      <c r="AC104" s="584"/>
      <c r="AD104" s="584"/>
      <c r="AE104" s="843">
        <v>11</v>
      </c>
      <c r="AF104" s="844">
        <v>184.24688616144974</v>
      </c>
      <c r="AG104" s="845">
        <v>2.4915654960951099E-2</v>
      </c>
      <c r="AH104" s="846">
        <v>8.074334018264763E-2</v>
      </c>
      <c r="AI104" s="846">
        <v>7.7959620468873322E-2</v>
      </c>
      <c r="AJ104" s="846">
        <v>7.7959620468873322E-2</v>
      </c>
      <c r="AL104" s="861"/>
    </row>
    <row r="105" spans="1:56" ht="16.5" hidden="1" customHeight="1">
      <c r="A105" s="875"/>
      <c r="B105" s="858"/>
      <c r="C105" s="858"/>
      <c r="D105" s="860"/>
      <c r="E105" s="860"/>
      <c r="F105" s="860"/>
      <c r="G105" s="860"/>
      <c r="H105" s="605"/>
      <c r="I105" s="814"/>
      <c r="J105" s="866"/>
      <c r="K105" s="866"/>
      <c r="L105" s="866"/>
      <c r="M105" s="861"/>
      <c r="N105" s="861"/>
      <c r="Q105" s="861"/>
      <c r="R105" s="831"/>
      <c r="S105" s="831"/>
      <c r="T105" s="790"/>
      <c r="U105" s="790"/>
      <c r="V105" s="654"/>
      <c r="W105" s="654"/>
      <c r="X105" s="654"/>
      <c r="Y105" s="879"/>
      <c r="Z105" s="879"/>
      <c r="AA105" s="879"/>
      <c r="AB105" s="879"/>
      <c r="AC105" s="879"/>
      <c r="AD105" s="879"/>
      <c r="AE105" s="843">
        <v>12</v>
      </c>
      <c r="AF105" s="844">
        <v>184.24688616144974</v>
      </c>
      <c r="AG105" s="845">
        <v>2.4799423937912388E-2</v>
      </c>
      <c r="AH105" s="846">
        <v>8.4356775553488889E-2</v>
      </c>
      <c r="AI105" s="846">
        <v>7.8852051132899947E-2</v>
      </c>
      <c r="AJ105" s="846">
        <v>7.8852051132899947E-2</v>
      </c>
      <c r="AL105" s="861"/>
    </row>
    <row r="106" spans="1:56" ht="16.5" hidden="1" customHeight="1">
      <c r="A106" s="875"/>
      <c r="B106" s="858"/>
      <c r="C106" s="858"/>
      <c r="D106" s="860"/>
      <c r="E106" s="860"/>
      <c r="F106" s="860"/>
      <c r="G106" s="860"/>
      <c r="H106" s="605"/>
      <c r="I106" s="814"/>
      <c r="J106" s="866"/>
      <c r="K106" s="866"/>
      <c r="L106" s="866"/>
      <c r="M106" s="861"/>
      <c r="N106" s="861"/>
      <c r="Q106" s="861"/>
      <c r="R106" s="831"/>
      <c r="S106" s="831"/>
      <c r="T106" s="790"/>
      <c r="U106" s="790"/>
      <c r="V106" s="654"/>
      <c r="W106" s="654"/>
      <c r="X106" s="654"/>
      <c r="Y106" s="595"/>
      <c r="Z106" s="595"/>
      <c r="AA106" s="595"/>
      <c r="AB106" s="595"/>
      <c r="AC106" s="595"/>
      <c r="AD106" s="595"/>
      <c r="AE106" s="843">
        <v>13</v>
      </c>
      <c r="AF106" s="844">
        <v>184.24688616144974</v>
      </c>
      <c r="AG106" s="845">
        <v>2.4683735130229353E-2</v>
      </c>
      <c r="AH106" s="846">
        <v>8.813191980520764E-2</v>
      </c>
      <c r="AI106" s="846">
        <v>8.1016751724255792E-2</v>
      </c>
      <c r="AJ106" s="846">
        <v>8.1016751724255792E-2</v>
      </c>
      <c r="AL106" s="861"/>
    </row>
    <row r="107" spans="1:56" ht="16.5" hidden="1" customHeight="1">
      <c r="A107" s="875"/>
      <c r="B107" s="858"/>
      <c r="C107" s="858"/>
      <c r="D107" s="860"/>
      <c r="E107" s="860"/>
      <c r="F107" s="860"/>
      <c r="G107" s="860"/>
      <c r="H107" s="605"/>
      <c r="I107" s="814"/>
      <c r="J107" s="866"/>
      <c r="K107" s="866"/>
      <c r="L107" s="866"/>
      <c r="M107" s="861"/>
      <c r="N107" s="861"/>
      <c r="Q107" s="861"/>
      <c r="R107" s="831"/>
      <c r="S107" s="831"/>
      <c r="T107" s="790"/>
      <c r="U107" s="790"/>
      <c r="V107" s="654"/>
      <c r="W107" s="654"/>
      <c r="X107" s="654"/>
      <c r="Y107" s="656"/>
      <c r="Z107" s="656"/>
      <c r="AA107" s="656"/>
      <c r="AB107" s="656"/>
      <c r="AC107" s="656"/>
      <c r="AD107" s="656"/>
      <c r="AE107" s="843">
        <v>14</v>
      </c>
      <c r="AF107" s="844">
        <v>184.24688616144974</v>
      </c>
      <c r="AG107" s="845">
        <v>2.4568586008478405E-2</v>
      </c>
      <c r="AH107" s="846">
        <v>9.2076009752488794E-2</v>
      </c>
      <c r="AI107" s="846">
        <v>8.4658024716151831E-2</v>
      </c>
      <c r="AJ107" s="846">
        <v>8.4658024716151831E-2</v>
      </c>
      <c r="AL107" s="861"/>
    </row>
    <row r="108" spans="1:56" ht="16.5" hidden="1" customHeight="1">
      <c r="A108" s="875"/>
      <c r="B108" s="810"/>
      <c r="C108" s="810"/>
      <c r="D108" s="860"/>
      <c r="E108" s="860"/>
      <c r="F108" s="860"/>
      <c r="G108" s="860"/>
      <c r="H108" s="605"/>
      <c r="I108" s="814"/>
      <c r="J108" s="866"/>
      <c r="K108" s="866"/>
      <c r="L108" s="866"/>
      <c r="M108" s="861"/>
      <c r="N108" s="861"/>
      <c r="Q108" s="861"/>
      <c r="R108" s="880"/>
      <c r="S108" s="880"/>
      <c r="T108" s="880"/>
      <c r="U108" s="880"/>
      <c r="V108" s="654"/>
      <c r="W108" s="654"/>
      <c r="X108" s="654"/>
      <c r="Y108" s="656"/>
      <c r="Z108" s="656"/>
      <c r="AA108" s="656"/>
      <c r="AB108" s="656"/>
      <c r="AC108" s="656"/>
      <c r="AD108" s="656"/>
      <c r="AE108" s="843">
        <v>15</v>
      </c>
      <c r="AF108" s="844">
        <v>184.24688616144974</v>
      </c>
      <c r="AG108" s="845">
        <v>2.445397405503566E-2</v>
      </c>
      <c r="AH108" s="846">
        <v>9.6196606072791499E-2</v>
      </c>
      <c r="AI108" s="846">
        <v>8.846295360290081E-2</v>
      </c>
      <c r="AJ108" s="846">
        <v>8.846295360290081E-2</v>
      </c>
      <c r="AL108" s="861"/>
    </row>
    <row r="109" spans="1:56" ht="16.5" hidden="1" customHeight="1">
      <c r="A109" s="817"/>
      <c r="B109" s="810"/>
      <c r="C109" s="810"/>
      <c r="D109" s="810"/>
      <c r="E109" s="810"/>
      <c r="F109" s="810"/>
      <c r="G109" s="810"/>
      <c r="H109" s="881"/>
      <c r="I109" s="882"/>
      <c r="J109" s="694"/>
      <c r="K109" s="694"/>
      <c r="L109" s="694"/>
      <c r="M109" s="694"/>
      <c r="N109" s="694"/>
      <c r="O109" s="694"/>
      <c r="AC109" s="694"/>
      <c r="AD109" s="832"/>
      <c r="AE109" s="843">
        <v>16</v>
      </c>
      <c r="AF109" s="844">
        <v>184.24688616144974</v>
      </c>
      <c r="AG109" s="845">
        <v>2.4339896764021898E-2</v>
      </c>
      <c r="AH109" s="846">
        <v>0.10050160779989381</v>
      </c>
      <c r="AI109" s="846">
        <v>9.2438893848369272E-2</v>
      </c>
      <c r="AJ109" s="846">
        <v>9.2438893848369272E-2</v>
      </c>
      <c r="AL109" s="694"/>
      <c r="AN109" s="883"/>
      <c r="AO109" s="883"/>
      <c r="AP109" s="576"/>
    </row>
    <row r="110" spans="1:56" ht="12.75" hidden="1" customHeight="1">
      <c r="A110" s="884"/>
      <c r="B110" s="885"/>
      <c r="C110" s="885"/>
      <c r="D110" s="885"/>
      <c r="E110" s="885"/>
      <c r="F110" s="885"/>
      <c r="G110" s="885"/>
      <c r="I110" s="814"/>
      <c r="AD110" s="832"/>
      <c r="AE110" s="843">
        <v>17</v>
      </c>
      <c r="AF110" s="844">
        <v>184.24688616144974</v>
      </c>
      <c r="AG110" s="845">
        <v>2.4226351641247774E-2</v>
      </c>
      <c r="AH110" s="846">
        <v>0.10499926746605408</v>
      </c>
      <c r="AI110" s="846">
        <v>9.6593531505485289E-2</v>
      </c>
      <c r="AJ110" s="846">
        <v>9.6593531505485289E-2</v>
      </c>
      <c r="AN110" s="886"/>
      <c r="AO110" s="886"/>
      <c r="AP110" s="694"/>
    </row>
    <row r="111" spans="1:56" hidden="1">
      <c r="A111" s="856"/>
      <c r="B111" s="887"/>
      <c r="C111" s="887"/>
      <c r="D111" s="887"/>
      <c r="E111" s="888" t="s">
        <v>399</v>
      </c>
      <c r="F111" s="888" t="s">
        <v>26</v>
      </c>
      <c r="G111" s="888"/>
      <c r="H111" s="888"/>
      <c r="I111" s="889"/>
      <c r="T111" s="654"/>
      <c r="AD111" s="832"/>
      <c r="AE111" s="843">
        <v>18</v>
      </c>
      <c r="AF111" s="844">
        <v>184.24688616144974</v>
      </c>
      <c r="AG111" s="845">
        <v>2.4113336204159286E-2</v>
      </c>
      <c r="AH111" s="846">
        <v>0.10969820692181614</v>
      </c>
      <c r="AI111" s="846">
        <v>0.10093489807446215</v>
      </c>
      <c r="AJ111" s="846">
        <v>0.10093489807446215</v>
      </c>
      <c r="AN111" s="886"/>
      <c r="AO111" s="886"/>
      <c r="AP111" s="694"/>
    </row>
    <row r="112" spans="1:56" hidden="1">
      <c r="A112" s="890"/>
      <c r="B112" s="891"/>
      <c r="C112" s="891"/>
      <c r="D112" s="891"/>
      <c r="E112" s="892">
        <v>2004</v>
      </c>
      <c r="F112" s="820" t="s">
        <v>380</v>
      </c>
      <c r="G112" s="820"/>
      <c r="H112" s="820"/>
      <c r="I112" s="814"/>
      <c r="M112" s="893"/>
      <c r="N112" s="893"/>
      <c r="O112" s="893"/>
      <c r="P112" s="893"/>
      <c r="Q112" s="893"/>
      <c r="R112" s="893"/>
      <c r="S112" s="893"/>
      <c r="T112" s="893"/>
      <c r="U112" s="893"/>
      <c r="V112" s="893"/>
      <c r="W112" s="893"/>
      <c r="X112" s="893"/>
      <c r="Y112" s="893"/>
      <c r="Z112" s="893"/>
      <c r="AA112" s="893"/>
      <c r="AB112" s="893"/>
      <c r="AC112" s="893"/>
      <c r="AD112" s="894"/>
      <c r="AE112" s="843">
        <v>19</v>
      </c>
      <c r="AF112" s="844">
        <v>184.24688616144974</v>
      </c>
      <c r="AG112" s="845">
        <v>2.4000847981783497E-2</v>
      </c>
      <c r="AH112" s="846">
        <v>0.1146074338637843</v>
      </c>
      <c r="AI112" s="846">
        <v>0.10547138602882039</v>
      </c>
      <c r="AJ112" s="846">
        <v>0.10547138602882039</v>
      </c>
      <c r="AL112" s="893"/>
      <c r="AN112" s="886"/>
      <c r="AO112" s="886"/>
      <c r="AP112" s="694"/>
    </row>
    <row r="113" spans="1:42" hidden="1">
      <c r="A113" s="890"/>
      <c r="B113" s="566"/>
      <c r="C113" s="566"/>
      <c r="D113" s="566"/>
      <c r="E113" s="892">
        <v>2007</v>
      </c>
      <c r="F113" s="820" t="s">
        <v>63</v>
      </c>
      <c r="G113" s="820"/>
      <c r="H113" s="820"/>
      <c r="I113" s="814"/>
      <c r="M113" s="566"/>
      <c r="N113" s="566"/>
      <c r="O113" s="566"/>
      <c r="P113" s="566"/>
      <c r="Q113" s="566"/>
      <c r="R113" s="566"/>
      <c r="S113" s="566"/>
      <c r="T113" s="566"/>
      <c r="U113" s="566"/>
      <c r="V113" s="566"/>
      <c r="W113" s="566"/>
      <c r="X113" s="566"/>
      <c r="Y113" s="566"/>
      <c r="Z113" s="566"/>
      <c r="AA113" s="566"/>
      <c r="AB113" s="566"/>
      <c r="AC113" s="566"/>
      <c r="AD113" s="894"/>
      <c r="AE113" s="843">
        <v>20</v>
      </c>
      <c r="AF113" s="844">
        <v>184.24688616144974</v>
      </c>
      <c r="AG113" s="845">
        <v>2.388888451467451E-2</v>
      </c>
      <c r="AH113" s="846">
        <v>0.11973635910205117</v>
      </c>
      <c r="AI113" s="846">
        <v>0.11021176503922206</v>
      </c>
      <c r="AJ113" s="846">
        <v>0.11021176503922206</v>
      </c>
      <c r="AL113" s="566"/>
      <c r="AN113" s="886"/>
      <c r="AO113" s="886"/>
      <c r="AP113" s="694"/>
    </row>
    <row r="114" spans="1:42" hidden="1">
      <c r="A114" s="890"/>
      <c r="E114" s="892">
        <v>2010</v>
      </c>
      <c r="G114" s="820"/>
      <c r="H114" s="820"/>
      <c r="I114" s="814"/>
      <c r="AD114" s="894"/>
      <c r="AE114" s="843">
        <v>21</v>
      </c>
      <c r="AF114" s="844">
        <v>184.24688616144974</v>
      </c>
      <c r="AG114" s="845">
        <v>2.3777443354859689E-2</v>
      </c>
      <c r="AH114" s="846">
        <v>0.12509481460037949</v>
      </c>
      <c r="AI114" s="895"/>
      <c r="AJ114" s="895"/>
      <c r="AN114" s="694"/>
      <c r="AO114" s="694"/>
      <c r="AP114" s="694"/>
    </row>
    <row r="115" spans="1:42" hidden="1">
      <c r="A115" s="890"/>
      <c r="G115" s="820"/>
      <c r="H115" s="820"/>
      <c r="I115" s="827"/>
      <c r="AD115" s="894"/>
      <c r="AE115" s="843">
        <v>22</v>
      </c>
      <c r="AF115" s="844">
        <v>184.24688616144974</v>
      </c>
      <c r="AG115" s="845">
        <v>2.3666522065786143E-2</v>
      </c>
      <c r="AH115" s="846">
        <v>0.13069307232372029</v>
      </c>
      <c r="AI115" s="895"/>
      <c r="AJ115" s="895"/>
      <c r="AN115" s="694"/>
      <c r="AO115" s="694"/>
      <c r="AP115" s="694"/>
    </row>
    <row r="116" spans="1:42" hidden="1">
      <c r="A116" s="890"/>
      <c r="E116" s="565" t="s">
        <v>400</v>
      </c>
      <c r="G116" s="888" t="s">
        <v>401</v>
      </c>
      <c r="H116" s="888">
        <v>1</v>
      </c>
      <c r="I116" s="827"/>
      <c r="AD116" s="894"/>
      <c r="AE116" s="843">
        <v>23</v>
      </c>
      <c r="AF116" s="844">
        <v>184.24688616144974</v>
      </c>
      <c r="AG116" s="845">
        <v>2.3556118222267452E-2</v>
      </c>
      <c r="AH116" s="846">
        <v>0.13654186392919732</v>
      </c>
      <c r="AI116" s="895"/>
      <c r="AJ116" s="895"/>
      <c r="AN116" s="694"/>
      <c r="AO116" s="694"/>
      <c r="AP116" s="694"/>
    </row>
    <row r="117" spans="1:42" ht="12.75" hidden="1" customHeight="1">
      <c r="A117" s="890"/>
      <c r="E117" s="896" t="s">
        <v>402</v>
      </c>
      <c r="G117" s="897"/>
      <c r="H117" s="820"/>
      <c r="I117" s="814"/>
      <c r="AD117" s="894"/>
      <c r="AE117" s="843">
        <v>24</v>
      </c>
      <c r="AF117" s="844">
        <v>184.24688616144974</v>
      </c>
      <c r="AG117" s="845">
        <v>2.3446229410430636E-2</v>
      </c>
      <c r="AH117" s="846">
        <v>0.14265240133830476</v>
      </c>
      <c r="AI117" s="895"/>
      <c r="AJ117" s="895"/>
      <c r="AN117" s="694"/>
      <c r="AO117" s="694"/>
      <c r="AP117" s="694"/>
    </row>
    <row r="118" spans="1:42" ht="12.75" hidden="1" customHeight="1">
      <c r="A118" s="890"/>
      <c r="E118" s="896" t="s">
        <v>403</v>
      </c>
      <c r="G118" s="897"/>
      <c r="H118" s="820"/>
      <c r="I118" s="814"/>
      <c r="AD118" s="894"/>
      <c r="AE118" s="843">
        <v>25</v>
      </c>
      <c r="AF118" s="844">
        <v>184.24688616144974</v>
      </c>
      <c r="AG118" s="845">
        <v>2.3336853227663389E-2</v>
      </c>
      <c r="AH118" s="846">
        <v>0.14903639822975429</v>
      </c>
      <c r="AI118" s="895"/>
      <c r="AJ118" s="895"/>
      <c r="AN118" s="694"/>
      <c r="AO118" s="694"/>
      <c r="AP118" s="694"/>
    </row>
    <row r="119" spans="1:42" ht="12.75" hidden="1" customHeight="1">
      <c r="A119" s="890"/>
      <c r="E119" s="896" t="s">
        <v>404</v>
      </c>
      <c r="G119" s="897"/>
      <c r="H119" s="820"/>
      <c r="I119" s="814"/>
      <c r="AD119" s="894"/>
      <c r="AE119" s="843">
        <v>26</v>
      </c>
      <c r="AF119" s="844">
        <v>184.24688616144974</v>
      </c>
      <c r="AG119" s="845">
        <v>2.3227987282561539E-2</v>
      </c>
      <c r="AH119" s="846">
        <v>0.15570609249417255</v>
      </c>
      <c r="AI119" s="895"/>
      <c r="AJ119" s="895"/>
      <c r="AN119" s="694"/>
      <c r="AO119" s="694"/>
      <c r="AP119" s="694"/>
    </row>
    <row r="120" spans="1:42" hidden="1">
      <c r="A120" s="890"/>
      <c r="E120" s="896" t="s">
        <v>405</v>
      </c>
      <c r="G120" s="897"/>
      <c r="H120" s="820"/>
      <c r="I120" s="814"/>
      <c r="AD120" s="894"/>
      <c r="AE120" s="843">
        <v>27</v>
      </c>
      <c r="AF120" s="844">
        <v>184.24688616144974</v>
      </c>
      <c r="AG120" s="845">
        <v>2.3119629194876763E-2</v>
      </c>
      <c r="AH120" s="846">
        <v>0.16267426969369395</v>
      </c>
      <c r="AI120" s="895"/>
      <c r="AJ120" s="895"/>
    </row>
    <row r="121" spans="1:42" ht="12.75" hidden="1" customHeight="1">
      <c r="A121" s="890"/>
      <c r="E121" s="896" t="s">
        <v>406</v>
      </c>
      <c r="G121" s="897"/>
      <c r="H121" s="820">
        <f>IF(OR(B13="Commercial",B13="Retail",B13="Educational"),1,0)</f>
        <v>0</v>
      </c>
      <c r="I121" s="814"/>
      <c r="AD121" s="894"/>
      <c r="AE121" s="898">
        <v>28</v>
      </c>
      <c r="AF121" s="844">
        <v>184.24688616144974</v>
      </c>
      <c r="AG121" s="845">
        <v>2.3011776595464557E-2</v>
      </c>
      <c r="AH121" s="846">
        <v>0.16995428757141967</v>
      </c>
      <c r="AI121" s="899"/>
      <c r="AJ121" s="899"/>
    </row>
    <row r="122" spans="1:42" ht="12.75" hidden="1" customHeight="1">
      <c r="A122" s="890"/>
      <c r="E122" s="896" t="s">
        <v>407</v>
      </c>
      <c r="G122" s="897"/>
      <c r="H122" s="820"/>
      <c r="I122" s="814"/>
      <c r="AD122" s="894"/>
      <c r="AE122" s="898">
        <v>29</v>
      </c>
      <c r="AF122" s="844">
        <v>184.24688616144974</v>
      </c>
      <c r="AG122" s="845">
        <v>2.2904427126232422E-2</v>
      </c>
      <c r="AH122" s="846">
        <v>0.17723430544914501</v>
      </c>
      <c r="AI122" s="899"/>
      <c r="AJ122" s="899"/>
    </row>
    <row r="123" spans="1:42" ht="12.75" hidden="1" customHeight="1">
      <c r="A123" s="890"/>
      <c r="E123" s="896" t="s">
        <v>408</v>
      </c>
      <c r="F123" s="820"/>
      <c r="G123" s="897"/>
      <c r="H123" s="820"/>
      <c r="I123" s="814"/>
      <c r="AD123" s="894"/>
      <c r="AE123" s="898">
        <v>30</v>
      </c>
      <c r="AF123" s="844">
        <v>184.24688616144974</v>
      </c>
      <c r="AG123" s="845">
        <v>2.2797578440088312E-2</v>
      </c>
      <c r="AH123" s="846">
        <v>0.184114273542446</v>
      </c>
      <c r="AI123" s="899"/>
      <c r="AJ123" s="899"/>
    </row>
    <row r="124" spans="1:42" ht="12.75" hidden="1" customHeight="1">
      <c r="A124" s="890"/>
      <c r="E124" s="896" t="s">
        <v>409</v>
      </c>
      <c r="F124" s="820"/>
      <c r="G124" s="897"/>
      <c r="H124" s="820"/>
      <c r="I124" s="814"/>
      <c r="AD124" s="894"/>
      <c r="AE124" s="900"/>
      <c r="AF124" s="899"/>
      <c r="AG124" s="899"/>
      <c r="AH124" s="899"/>
      <c r="AI124" s="899"/>
      <c r="AJ124" s="899"/>
    </row>
    <row r="125" spans="1:42" ht="12.75" hidden="1" customHeight="1">
      <c r="A125" s="890"/>
      <c r="E125" s="563" t="s">
        <v>410</v>
      </c>
      <c r="G125" s="897"/>
      <c r="H125" s="820"/>
      <c r="I125" s="814"/>
    </row>
    <row r="126" spans="1:42" ht="12.75" hidden="1" customHeight="1">
      <c r="A126" s="890"/>
      <c r="E126" s="896" t="s">
        <v>411</v>
      </c>
      <c r="F126" s="820"/>
      <c r="G126" s="897"/>
      <c r="H126" s="820"/>
      <c r="I126" s="814"/>
    </row>
    <row r="127" spans="1:42" ht="12.75" hidden="1" customHeight="1">
      <c r="A127" s="890"/>
      <c r="E127" s="896" t="s">
        <v>412</v>
      </c>
      <c r="F127" s="820"/>
      <c r="G127" s="897"/>
      <c r="H127" s="820"/>
      <c r="I127" s="814"/>
    </row>
    <row r="128" spans="1:42" ht="12.75" hidden="1" customHeight="1">
      <c r="A128" s="890"/>
      <c r="E128" s="896" t="s">
        <v>413</v>
      </c>
      <c r="F128" s="820"/>
      <c r="G128" s="897"/>
      <c r="H128" s="820"/>
      <c r="I128" s="814"/>
    </row>
    <row r="129" spans="1:9" ht="12.75" hidden="1" customHeight="1">
      <c r="A129" s="890"/>
      <c r="E129" s="896" t="s">
        <v>414</v>
      </c>
      <c r="F129" s="820"/>
      <c r="G129" s="897"/>
      <c r="H129" s="820"/>
      <c r="I129" s="814"/>
    </row>
    <row r="130" spans="1:9" ht="12.75" hidden="1" customHeight="1">
      <c r="A130" s="890"/>
      <c r="E130" s="563" t="s">
        <v>415</v>
      </c>
      <c r="G130" s="897"/>
      <c r="H130" s="820"/>
      <c r="I130" s="814"/>
    </row>
    <row r="131" spans="1:9" ht="12.75" hidden="1" customHeight="1">
      <c r="A131" s="890"/>
      <c r="E131" s="820" t="s">
        <v>416</v>
      </c>
      <c r="F131" s="820"/>
      <c r="G131" s="897"/>
      <c r="H131" s="820"/>
      <c r="I131" s="814"/>
    </row>
    <row r="132" spans="1:9" ht="12.75" hidden="1" customHeight="1">
      <c r="A132" s="890"/>
      <c r="E132" s="563" t="s">
        <v>417</v>
      </c>
      <c r="G132" s="897"/>
      <c r="H132" s="820"/>
      <c r="I132" s="814"/>
    </row>
    <row r="133" spans="1:9" ht="12.75" hidden="1" customHeight="1">
      <c r="A133" s="890"/>
      <c r="E133" s="563" t="s">
        <v>418</v>
      </c>
      <c r="G133" s="897"/>
      <c r="H133" s="820"/>
      <c r="I133" s="814"/>
    </row>
    <row r="134" spans="1:9" ht="12.75" hidden="1" customHeight="1">
      <c r="A134" s="890"/>
      <c r="E134" s="563" t="s">
        <v>419</v>
      </c>
      <c r="G134" s="897"/>
      <c r="H134" s="820"/>
      <c r="I134" s="814"/>
    </row>
    <row r="135" spans="1:9" ht="12.75" hidden="1" customHeight="1">
      <c r="A135" s="890"/>
      <c r="E135" s="563" t="s">
        <v>420</v>
      </c>
      <c r="G135" s="897"/>
      <c r="H135" s="820"/>
      <c r="I135" s="814"/>
    </row>
    <row r="136" spans="1:9" ht="12.75" hidden="1" customHeight="1">
      <c r="A136" s="890"/>
      <c r="E136" s="563" t="s">
        <v>0</v>
      </c>
      <c r="G136" s="897"/>
      <c r="H136" s="820"/>
      <c r="I136" s="814"/>
    </row>
    <row r="137" spans="1:9" ht="12.75" hidden="1" customHeight="1">
      <c r="A137" s="890"/>
      <c r="E137" s="563" t="s">
        <v>421</v>
      </c>
      <c r="G137" s="897"/>
      <c r="H137" s="820"/>
      <c r="I137" s="814"/>
    </row>
    <row r="138" spans="1:9" ht="12.75" hidden="1" customHeight="1">
      <c r="A138" s="890"/>
      <c r="E138" s="563" t="s">
        <v>422</v>
      </c>
      <c r="G138" s="897"/>
      <c r="H138" s="820"/>
      <c r="I138" s="814"/>
    </row>
    <row r="139" spans="1:9" ht="12.75" hidden="1" customHeight="1">
      <c r="A139" s="890"/>
      <c r="E139" s="563" t="s">
        <v>340</v>
      </c>
      <c r="G139" s="897"/>
      <c r="I139" s="814"/>
    </row>
    <row r="140" spans="1:9" ht="12.75" hidden="1" customHeight="1">
      <c r="A140" s="890"/>
      <c r="E140" s="563" t="s">
        <v>423</v>
      </c>
      <c r="G140" s="897"/>
      <c r="I140" s="814"/>
    </row>
    <row r="141" spans="1:9" ht="12.75" hidden="1" customHeight="1">
      <c r="A141" s="890"/>
      <c r="E141" s="563" t="s">
        <v>424</v>
      </c>
      <c r="G141" s="897"/>
      <c r="I141" s="814"/>
    </row>
    <row r="142" spans="1:9" ht="12.75" hidden="1" customHeight="1">
      <c r="A142" s="890"/>
      <c r="E142" s="563" t="s">
        <v>425</v>
      </c>
      <c r="G142" s="897"/>
      <c r="I142" s="814"/>
    </row>
    <row r="143" spans="1:9" ht="12.75" hidden="1" customHeight="1">
      <c r="A143" s="890"/>
      <c r="E143" s="563" t="s">
        <v>1</v>
      </c>
      <c r="G143" s="897"/>
      <c r="I143" s="814"/>
    </row>
    <row r="144" spans="1:9" ht="12.75" hidden="1" customHeight="1">
      <c r="A144" s="890"/>
      <c r="E144" s="563" t="s">
        <v>426</v>
      </c>
      <c r="G144" s="897"/>
      <c r="I144" s="814"/>
    </row>
    <row r="145" spans="1:11" ht="12.75" hidden="1" customHeight="1">
      <c r="A145" s="890"/>
      <c r="E145" s="563" t="s">
        <v>427</v>
      </c>
      <c r="G145" s="897"/>
      <c r="I145" s="814"/>
    </row>
    <row r="146" spans="1:11" ht="12.75" hidden="1" customHeight="1">
      <c r="A146" s="890"/>
      <c r="E146" s="563" t="s">
        <v>428</v>
      </c>
      <c r="G146" s="897"/>
      <c r="I146" s="814"/>
    </row>
    <row r="147" spans="1:11" ht="12.75" hidden="1" customHeight="1">
      <c r="A147" s="890"/>
      <c r="E147" s="563" t="s">
        <v>429</v>
      </c>
      <c r="G147" s="897"/>
      <c r="I147" s="814"/>
    </row>
    <row r="148" spans="1:11" ht="12.75" hidden="1" customHeight="1">
      <c r="A148" s="890"/>
      <c r="E148" s="563" t="s">
        <v>53</v>
      </c>
      <c r="G148" s="897"/>
      <c r="I148" s="814"/>
    </row>
    <row r="149" spans="1:11" ht="12.75" hidden="1" customHeight="1">
      <c r="A149" s="890"/>
      <c r="E149" s="563" t="s">
        <v>430</v>
      </c>
      <c r="G149" s="897"/>
      <c r="I149" s="814"/>
    </row>
    <row r="150" spans="1:11" ht="12.75" hidden="1" customHeight="1">
      <c r="A150" s="890"/>
      <c r="I150" s="814"/>
    </row>
    <row r="151" spans="1:11" ht="12.75" hidden="1" customHeight="1">
      <c r="A151" s="890"/>
      <c r="I151" s="814"/>
    </row>
    <row r="152" spans="1:11" ht="12.75" hidden="1" customHeight="1">
      <c r="A152" s="890"/>
      <c r="E152" s="565" t="s">
        <v>431</v>
      </c>
      <c r="G152" s="888" t="s">
        <v>401</v>
      </c>
      <c r="H152" s="563" t="s">
        <v>432</v>
      </c>
      <c r="I152" s="563" t="s">
        <v>433</v>
      </c>
      <c r="J152" s="563" t="s">
        <v>434</v>
      </c>
      <c r="K152" s="563" t="s">
        <v>435</v>
      </c>
    </row>
    <row r="153" spans="1:11" ht="12.75" hidden="1" customHeight="1">
      <c r="A153" s="890"/>
      <c r="D153" s="901"/>
      <c r="E153" s="896" t="s">
        <v>402</v>
      </c>
      <c r="G153" s="897">
        <v>0.9</v>
      </c>
      <c r="H153" s="563">
        <v>3272</v>
      </c>
      <c r="I153" s="563">
        <v>1527.0738187585541</v>
      </c>
      <c r="J153" s="563">
        <v>6500</v>
      </c>
      <c r="K153" s="563">
        <f>I153/J153</f>
        <v>0.23493443365516217</v>
      </c>
    </row>
    <row r="154" spans="1:11" ht="12.75" hidden="1" customHeight="1">
      <c r="A154" s="890"/>
      <c r="D154" s="902"/>
      <c r="E154" s="896" t="s">
        <v>403</v>
      </c>
      <c r="G154" s="897">
        <v>1.2</v>
      </c>
      <c r="H154" s="563">
        <v>2393</v>
      </c>
      <c r="I154" s="563">
        <v>5145.0640970480517</v>
      </c>
      <c r="J154" s="563">
        <v>21900</v>
      </c>
      <c r="K154" s="563">
        <f t="shared" ref="K154:K160" si="4">I154/J154</f>
        <v>0.23493443365516217</v>
      </c>
    </row>
    <row r="155" spans="1:11" ht="12.75" hidden="1" customHeight="1">
      <c r="A155" s="890"/>
      <c r="D155" s="902"/>
      <c r="E155" s="896" t="s">
        <v>404</v>
      </c>
      <c r="G155" s="897">
        <v>1.2</v>
      </c>
      <c r="H155" s="563">
        <v>2393</v>
      </c>
      <c r="I155" s="563">
        <v>3641.4837216550136</v>
      </c>
      <c r="J155" s="563">
        <v>15500</v>
      </c>
      <c r="K155" s="563">
        <f t="shared" si="4"/>
        <v>0.23493443365516217</v>
      </c>
    </row>
    <row r="156" spans="1:11" ht="12.75" hidden="1" customHeight="1">
      <c r="A156" s="890"/>
      <c r="D156" s="902"/>
      <c r="E156" s="896" t="s">
        <v>405</v>
      </c>
      <c r="G156" s="897">
        <v>1.3</v>
      </c>
      <c r="H156" s="563">
        <v>4616</v>
      </c>
      <c r="I156" s="563">
        <v>1315.6328284689082</v>
      </c>
      <c r="J156" s="563">
        <v>5600</v>
      </c>
      <c r="K156" s="563">
        <f t="shared" si="4"/>
        <v>0.23493443365516217</v>
      </c>
    </row>
    <row r="157" spans="1:11" ht="12.75" hidden="1" customHeight="1">
      <c r="A157" s="890"/>
      <c r="D157" s="902"/>
      <c r="E157" s="896" t="s">
        <v>406</v>
      </c>
      <c r="G157" s="897">
        <v>1.4</v>
      </c>
      <c r="H157" s="563">
        <v>4616</v>
      </c>
      <c r="I157" s="563">
        <v>1315.6328284689082</v>
      </c>
      <c r="J157" s="563">
        <v>5600</v>
      </c>
      <c r="K157" s="563">
        <f t="shared" si="4"/>
        <v>0.23493443365516217</v>
      </c>
    </row>
    <row r="158" spans="1:11" ht="12.75" hidden="1" customHeight="1">
      <c r="A158" s="890"/>
      <c r="D158" s="902"/>
      <c r="E158" s="896" t="s">
        <v>407</v>
      </c>
      <c r="G158" s="897">
        <v>1.6</v>
      </c>
      <c r="H158" s="563">
        <v>4616</v>
      </c>
      <c r="I158" s="563">
        <v>1315.6328284689082</v>
      </c>
      <c r="J158" s="563">
        <v>5600</v>
      </c>
      <c r="K158" s="563">
        <f t="shared" si="4"/>
        <v>0.23493443365516217</v>
      </c>
    </row>
    <row r="159" spans="1:11" ht="12.75" hidden="1" customHeight="1">
      <c r="A159" s="890"/>
      <c r="D159" s="902"/>
      <c r="E159" s="896" t="s">
        <v>408</v>
      </c>
      <c r="F159" s="820"/>
      <c r="G159" s="897">
        <v>1</v>
      </c>
      <c r="H159" s="563">
        <v>4161</v>
      </c>
      <c r="I159" s="563">
        <v>8410.6527248548064</v>
      </c>
      <c r="J159" s="563">
        <v>35800</v>
      </c>
      <c r="K159" s="563">
        <f t="shared" si="4"/>
        <v>0.2349344336551622</v>
      </c>
    </row>
    <row r="160" spans="1:11" ht="12.75" hidden="1" customHeight="1">
      <c r="A160" s="890"/>
      <c r="D160" s="902"/>
      <c r="E160" s="896" t="s">
        <v>409</v>
      </c>
      <c r="F160" s="820"/>
      <c r="G160" s="897">
        <v>1</v>
      </c>
      <c r="H160" s="563">
        <v>2393</v>
      </c>
      <c r="I160" s="563">
        <v>3336.0689579033028</v>
      </c>
      <c r="J160" s="563">
        <v>14200</v>
      </c>
      <c r="K160" s="563">
        <f t="shared" si="4"/>
        <v>0.23493443365516217</v>
      </c>
    </row>
    <row r="161" spans="1:11" ht="12.75" hidden="1" customHeight="1">
      <c r="A161" s="890"/>
      <c r="D161" s="902"/>
      <c r="E161" s="563" t="s">
        <v>410</v>
      </c>
      <c r="H161" s="563">
        <v>3144</v>
      </c>
    </row>
    <row r="162" spans="1:11" ht="12.75" hidden="1" customHeight="1">
      <c r="A162" s="890"/>
      <c r="D162" s="902"/>
      <c r="E162" s="896" t="s">
        <v>411</v>
      </c>
      <c r="F162" s="820"/>
      <c r="G162" s="897">
        <v>1.1000000000000001</v>
      </c>
      <c r="H162" s="563">
        <v>2393</v>
      </c>
      <c r="I162" s="563">
        <v>3336.0689579033028</v>
      </c>
      <c r="J162" s="563">
        <v>14200</v>
      </c>
      <c r="K162" s="563">
        <f t="shared" ref="K162:K185" si="5">I162/J162</f>
        <v>0.23493443365516217</v>
      </c>
    </row>
    <row r="163" spans="1:11" ht="12.75" hidden="1" customHeight="1">
      <c r="A163" s="890"/>
      <c r="D163" s="902"/>
      <c r="E163" s="896" t="s">
        <v>412</v>
      </c>
      <c r="F163" s="820"/>
      <c r="G163" s="897">
        <v>1</v>
      </c>
      <c r="H163" s="563">
        <v>3696</v>
      </c>
      <c r="I163" s="563">
        <v>2443.3181100136867</v>
      </c>
      <c r="J163" s="563">
        <v>10400</v>
      </c>
      <c r="K163" s="563">
        <f t="shared" si="5"/>
        <v>0.23493443365516217</v>
      </c>
    </row>
    <row r="164" spans="1:11" ht="12.75" hidden="1" customHeight="1">
      <c r="A164" s="890"/>
      <c r="D164" s="902"/>
      <c r="E164" s="896" t="s">
        <v>413</v>
      </c>
      <c r="F164" s="820"/>
      <c r="G164" s="897">
        <v>1.2</v>
      </c>
      <c r="H164" s="563">
        <v>4602</v>
      </c>
      <c r="I164" s="563">
        <v>56713.172284356151</v>
      </c>
      <c r="J164" s="563">
        <v>241400</v>
      </c>
      <c r="K164" s="563">
        <f t="shared" si="5"/>
        <v>0.23493443365516217</v>
      </c>
    </row>
    <row r="165" spans="1:11" ht="12.75" hidden="1" customHeight="1">
      <c r="A165" s="890"/>
      <c r="D165" s="902"/>
      <c r="E165" s="896" t="s">
        <v>414</v>
      </c>
      <c r="F165" s="820"/>
      <c r="G165" s="897">
        <v>1</v>
      </c>
      <c r="H165" s="563">
        <v>4161</v>
      </c>
      <c r="I165" s="563">
        <v>8410.6527248548064</v>
      </c>
      <c r="J165" s="563">
        <v>35800</v>
      </c>
      <c r="K165" s="563">
        <f t="shared" si="5"/>
        <v>0.2349344336551622</v>
      </c>
    </row>
    <row r="166" spans="1:11" ht="12.75" hidden="1" customHeight="1">
      <c r="A166" s="890"/>
      <c r="D166" s="902"/>
      <c r="E166" s="563" t="s">
        <v>415</v>
      </c>
      <c r="G166" s="897">
        <v>1.3</v>
      </c>
      <c r="H166" s="563">
        <v>2393</v>
      </c>
      <c r="I166" s="563">
        <v>3336.0689579033028</v>
      </c>
      <c r="J166" s="563">
        <v>14200</v>
      </c>
      <c r="K166" s="563">
        <f t="shared" si="5"/>
        <v>0.23493443365516217</v>
      </c>
    </row>
    <row r="167" spans="1:11" ht="12.75" hidden="1" customHeight="1">
      <c r="A167" s="890"/>
      <c r="D167" s="902"/>
      <c r="E167" s="820" t="s">
        <v>416</v>
      </c>
      <c r="F167" s="820"/>
      <c r="G167" s="897">
        <v>1.3</v>
      </c>
      <c r="H167" s="563">
        <v>3272</v>
      </c>
      <c r="I167" s="563">
        <v>5145.0640970480517</v>
      </c>
      <c r="J167" s="563">
        <v>21900</v>
      </c>
      <c r="K167" s="563">
        <f t="shared" si="5"/>
        <v>0.23493443365516217</v>
      </c>
    </row>
    <row r="168" spans="1:11" ht="12.75" hidden="1" customHeight="1">
      <c r="A168" s="890"/>
      <c r="D168" s="902"/>
      <c r="E168" s="563" t="s">
        <v>417</v>
      </c>
      <c r="G168" s="897">
        <v>1</v>
      </c>
      <c r="H168" s="563">
        <v>4161</v>
      </c>
      <c r="I168" s="563">
        <v>8410.6527248548064</v>
      </c>
      <c r="J168" s="563">
        <v>35800</v>
      </c>
      <c r="K168" s="563">
        <f t="shared" si="5"/>
        <v>0.2349344336551622</v>
      </c>
    </row>
    <row r="169" spans="1:11" ht="12.75" hidden="1" customHeight="1">
      <c r="A169" s="890"/>
      <c r="E169" s="563" t="s">
        <v>418</v>
      </c>
      <c r="G169" s="897">
        <v>1.2</v>
      </c>
      <c r="H169" s="903">
        <v>2393</v>
      </c>
      <c r="I169" s="563">
        <v>3336.0689579033028</v>
      </c>
      <c r="J169" s="563">
        <v>14200</v>
      </c>
      <c r="K169" s="563">
        <f t="shared" si="5"/>
        <v>0.23493443365516217</v>
      </c>
    </row>
    <row r="170" spans="1:11" ht="12.75" hidden="1" customHeight="1">
      <c r="A170" s="890"/>
      <c r="D170" s="902"/>
      <c r="E170" s="563" t="s">
        <v>419</v>
      </c>
      <c r="G170" s="897">
        <v>0.7</v>
      </c>
      <c r="H170" s="563">
        <v>3696</v>
      </c>
      <c r="K170" s="563" t="e">
        <f t="shared" si="5"/>
        <v>#DIV/0!</v>
      </c>
    </row>
    <row r="171" spans="1:11" ht="12.75" hidden="1" customHeight="1">
      <c r="A171" s="890"/>
      <c r="D171" s="902"/>
      <c r="E171" s="563" t="s">
        <v>420</v>
      </c>
      <c r="G171" s="897">
        <v>1.1000000000000001</v>
      </c>
      <c r="H171" s="563">
        <v>2393</v>
      </c>
      <c r="I171" s="563">
        <v>3336.0689579033028</v>
      </c>
      <c r="J171" s="563">
        <v>14200</v>
      </c>
      <c r="K171" s="563">
        <f t="shared" si="5"/>
        <v>0.23493443365516217</v>
      </c>
    </row>
    <row r="172" spans="1:11" ht="12.75" hidden="1" customHeight="1">
      <c r="A172" s="890"/>
      <c r="D172" s="902"/>
      <c r="E172" s="563" t="s">
        <v>0</v>
      </c>
      <c r="G172" s="897">
        <v>1</v>
      </c>
      <c r="H172" s="563">
        <v>3144</v>
      </c>
      <c r="I172" s="563">
        <v>3477.0296180964001</v>
      </c>
      <c r="J172" s="563">
        <v>14800</v>
      </c>
      <c r="K172" s="563">
        <f t="shared" si="5"/>
        <v>0.23493443365516217</v>
      </c>
    </row>
    <row r="173" spans="1:11" ht="12.75" hidden="1" customHeight="1">
      <c r="A173" s="890"/>
      <c r="E173" s="563" t="s">
        <v>421</v>
      </c>
      <c r="G173" s="897">
        <v>0.3</v>
      </c>
      <c r="H173" s="563">
        <v>8760</v>
      </c>
      <c r="I173" s="563">
        <v>5145.0640970480517</v>
      </c>
      <c r="J173" s="563">
        <v>21900</v>
      </c>
      <c r="K173" s="563">
        <f t="shared" si="5"/>
        <v>0.23493443365516217</v>
      </c>
    </row>
    <row r="174" spans="1:11" ht="12.75" hidden="1" customHeight="1">
      <c r="A174" s="890"/>
      <c r="D174" s="902"/>
      <c r="E174" s="563" t="s">
        <v>422</v>
      </c>
      <c r="G174" s="897">
        <v>1</v>
      </c>
      <c r="H174" s="563">
        <v>1979</v>
      </c>
      <c r="K174" s="563" t="e">
        <f t="shared" si="5"/>
        <v>#DIV/0!</v>
      </c>
    </row>
    <row r="175" spans="1:11" ht="12.75" hidden="1" customHeight="1">
      <c r="A175" s="890"/>
      <c r="D175" s="902"/>
      <c r="E175" s="563" t="s">
        <v>340</v>
      </c>
      <c r="G175" s="897">
        <v>1.6</v>
      </c>
      <c r="H175" s="563">
        <v>2393</v>
      </c>
      <c r="I175" s="563">
        <v>3336.0689579033028</v>
      </c>
      <c r="J175" s="563">
        <v>14200</v>
      </c>
      <c r="K175" s="563">
        <f t="shared" si="5"/>
        <v>0.23493443365516217</v>
      </c>
    </row>
    <row r="176" spans="1:11" ht="12.75" hidden="1" customHeight="1">
      <c r="A176" s="890"/>
      <c r="D176" s="902"/>
      <c r="E176" s="563" t="s">
        <v>423</v>
      </c>
      <c r="G176" s="897">
        <v>1</v>
      </c>
      <c r="H176" s="563">
        <v>3144</v>
      </c>
      <c r="I176" s="563">
        <v>3641.4837216550136</v>
      </c>
      <c r="J176" s="563">
        <v>15500</v>
      </c>
      <c r="K176" s="563">
        <f t="shared" si="5"/>
        <v>0.23493443365516217</v>
      </c>
    </row>
    <row r="177" spans="1:11" ht="12.75" hidden="1" customHeight="1">
      <c r="A177" s="890"/>
      <c r="D177" s="902"/>
      <c r="E177" s="563" t="s">
        <v>424</v>
      </c>
      <c r="G177" s="897">
        <v>1.1000000000000001</v>
      </c>
      <c r="H177" s="563">
        <v>3144</v>
      </c>
      <c r="I177" s="563">
        <v>3336.0689579033028</v>
      </c>
      <c r="J177" s="563">
        <v>14200</v>
      </c>
      <c r="K177" s="563">
        <f t="shared" si="5"/>
        <v>0.23493443365516217</v>
      </c>
    </row>
    <row r="178" spans="1:11" ht="12.75" hidden="1" customHeight="1">
      <c r="A178" s="890"/>
      <c r="D178" s="902"/>
      <c r="E178" s="563" t="s">
        <v>425</v>
      </c>
      <c r="G178" s="897">
        <v>1.3</v>
      </c>
      <c r="H178" s="563">
        <v>2393</v>
      </c>
      <c r="I178" s="563">
        <v>2372.8377799171381</v>
      </c>
      <c r="J178" s="563">
        <v>10100</v>
      </c>
      <c r="K178" s="563">
        <f t="shared" si="5"/>
        <v>0.23493443365516217</v>
      </c>
    </row>
    <row r="179" spans="1:11" ht="12.75" hidden="1" customHeight="1">
      <c r="A179" s="890"/>
      <c r="E179" s="563" t="s">
        <v>1</v>
      </c>
      <c r="G179" s="897">
        <v>1.5</v>
      </c>
      <c r="H179" s="563">
        <v>3713</v>
      </c>
      <c r="I179" s="563">
        <v>2278.8640064550732</v>
      </c>
      <c r="J179" s="563">
        <v>9700</v>
      </c>
      <c r="K179" s="563">
        <f t="shared" si="5"/>
        <v>0.23493443365516217</v>
      </c>
    </row>
    <row r="180" spans="1:11" ht="12.75" hidden="1" customHeight="1">
      <c r="A180" s="890"/>
      <c r="D180" s="902"/>
      <c r="E180" s="563" t="s">
        <v>426</v>
      </c>
      <c r="G180" s="897">
        <v>1.2</v>
      </c>
      <c r="H180" s="563">
        <v>3066</v>
      </c>
      <c r="K180" s="563" t="e">
        <f t="shared" si="5"/>
        <v>#DIV/0!</v>
      </c>
    </row>
    <row r="181" spans="1:11" ht="12.75" hidden="1" customHeight="1">
      <c r="A181" s="890"/>
      <c r="D181" s="902"/>
      <c r="E181" s="563" t="s">
        <v>427</v>
      </c>
      <c r="G181" s="897">
        <v>1.1000000000000001</v>
      </c>
      <c r="H181" s="563">
        <v>2393</v>
      </c>
      <c r="I181" s="563">
        <v>43566.27575409416</v>
      </c>
      <c r="J181" s="563">
        <v>185440.14632627644</v>
      </c>
      <c r="K181" s="563">
        <f t="shared" si="5"/>
        <v>0.23493443365516217</v>
      </c>
    </row>
    <row r="182" spans="1:11" ht="12.75" hidden="1" customHeight="1">
      <c r="A182" s="890"/>
      <c r="D182" s="902"/>
      <c r="E182" s="563" t="s">
        <v>428</v>
      </c>
      <c r="G182" s="897">
        <v>1.1000000000000001</v>
      </c>
      <c r="H182" s="563">
        <v>3144</v>
      </c>
      <c r="I182" s="563">
        <v>3641.4837216550136</v>
      </c>
      <c r="J182" s="563">
        <v>15500</v>
      </c>
      <c r="K182" s="563">
        <f t="shared" si="5"/>
        <v>0.23493443365516217</v>
      </c>
    </row>
    <row r="183" spans="1:11" ht="12.75" hidden="1" customHeight="1">
      <c r="A183" s="890"/>
      <c r="D183" s="902"/>
      <c r="E183" s="563" t="s">
        <v>429</v>
      </c>
      <c r="G183" s="897">
        <v>1</v>
      </c>
      <c r="H183" s="563">
        <v>2393</v>
      </c>
      <c r="I183" s="563">
        <v>5145.0640970480517</v>
      </c>
      <c r="J183" s="563">
        <v>21900</v>
      </c>
      <c r="K183" s="563">
        <f t="shared" si="5"/>
        <v>0.23493443365516217</v>
      </c>
    </row>
    <row r="184" spans="1:11" ht="12.75" hidden="1" customHeight="1">
      <c r="A184" s="890"/>
      <c r="D184" s="902"/>
      <c r="E184" s="563" t="s">
        <v>53</v>
      </c>
      <c r="G184" s="897">
        <v>0.8</v>
      </c>
      <c r="H184" s="563">
        <v>3130</v>
      </c>
      <c r="I184" s="563">
        <v>3970.3919287722406</v>
      </c>
      <c r="J184" s="563">
        <v>16900</v>
      </c>
      <c r="K184" s="563">
        <f t="shared" si="5"/>
        <v>0.23493443365516217</v>
      </c>
    </row>
    <row r="185" spans="1:11" ht="12.75" hidden="1" customHeight="1">
      <c r="A185" s="890"/>
      <c r="E185" s="563" t="s">
        <v>430</v>
      </c>
      <c r="G185" s="897">
        <v>1.4</v>
      </c>
      <c r="H185" s="563">
        <v>3272</v>
      </c>
      <c r="I185" s="563">
        <v>1527.0738187585541</v>
      </c>
      <c r="J185" s="563">
        <v>6500</v>
      </c>
      <c r="K185" s="563">
        <f t="shared" si="5"/>
        <v>0.23493443365516217</v>
      </c>
    </row>
    <row r="186" spans="1:11" ht="12.75" hidden="1" customHeight="1">
      <c r="A186" s="890"/>
      <c r="I186" s="814"/>
    </row>
    <row r="187" spans="1:11" ht="12.75" hidden="1" customHeight="1">
      <c r="A187" s="890"/>
      <c r="I187" s="814"/>
    </row>
    <row r="188" spans="1:11" ht="12.75" hidden="1" customHeight="1">
      <c r="A188" s="890"/>
      <c r="E188" s="565" t="s">
        <v>436</v>
      </c>
      <c r="G188" s="888" t="s">
        <v>401</v>
      </c>
      <c r="H188" s="563" t="s">
        <v>432</v>
      </c>
      <c r="I188" s="904" t="s">
        <v>437</v>
      </c>
      <c r="J188" s="904" t="s">
        <v>438</v>
      </c>
    </row>
    <row r="189" spans="1:11" ht="12.75" hidden="1" customHeight="1">
      <c r="A189" s="890"/>
      <c r="D189" s="896"/>
      <c r="E189" s="896" t="s">
        <v>402</v>
      </c>
      <c r="G189" s="897">
        <v>0.82</v>
      </c>
      <c r="H189" s="563">
        <v>3272</v>
      </c>
      <c r="I189" s="905">
        <v>2106.652280119657</v>
      </c>
      <c r="J189" s="904">
        <v>1165.347719880343</v>
      </c>
    </row>
    <row r="190" spans="1:11" ht="12.75" hidden="1" customHeight="1">
      <c r="A190" s="890"/>
      <c r="D190" s="896"/>
      <c r="E190" s="896" t="s">
        <v>403</v>
      </c>
      <c r="G190" s="897">
        <v>1.08</v>
      </c>
      <c r="H190" s="563">
        <v>2393</v>
      </c>
      <c r="I190" s="905">
        <v>1540.7148246718641</v>
      </c>
      <c r="J190" s="904">
        <v>852.28517532813601</v>
      </c>
    </row>
    <row r="191" spans="1:11" ht="12.75" hidden="1" customHeight="1">
      <c r="A191" s="890"/>
      <c r="D191" s="896"/>
      <c r="E191" s="896" t="s">
        <v>404</v>
      </c>
      <c r="G191" s="897">
        <v>1.05</v>
      </c>
      <c r="H191" s="563">
        <v>2393</v>
      </c>
      <c r="I191" s="905">
        <v>1540.7148246718641</v>
      </c>
      <c r="J191" s="904">
        <v>852.28517532813601</v>
      </c>
    </row>
    <row r="192" spans="1:11" ht="12.75" hidden="1" customHeight="1">
      <c r="A192" s="890"/>
      <c r="D192" s="896"/>
      <c r="E192" s="896" t="s">
        <v>405</v>
      </c>
      <c r="G192" s="897">
        <v>0.99</v>
      </c>
      <c r="H192" s="563">
        <v>4616</v>
      </c>
      <c r="I192" s="905">
        <v>2971.9764440807876</v>
      </c>
      <c r="J192" s="904">
        <v>1644.0235559192126</v>
      </c>
    </row>
    <row r="193" spans="1:10" ht="12.75" hidden="1" customHeight="1">
      <c r="A193" s="890"/>
      <c r="D193" s="896"/>
      <c r="E193" s="896" t="s">
        <v>406</v>
      </c>
      <c r="G193" s="897">
        <v>0.9</v>
      </c>
      <c r="H193" s="563">
        <v>4616</v>
      </c>
      <c r="I193" s="905">
        <v>2971.9764440807876</v>
      </c>
      <c r="J193" s="904">
        <v>1644.0235559192126</v>
      </c>
    </row>
    <row r="194" spans="1:10" ht="12.75" hidden="1" customHeight="1">
      <c r="A194" s="890"/>
      <c r="D194" s="896"/>
      <c r="E194" s="896" t="s">
        <v>407</v>
      </c>
      <c r="G194" s="897">
        <v>0.89</v>
      </c>
      <c r="H194" s="563">
        <v>4616</v>
      </c>
      <c r="I194" s="905">
        <v>2971.9764440807876</v>
      </c>
      <c r="J194" s="904">
        <v>1644.0235559192126</v>
      </c>
    </row>
    <row r="195" spans="1:10" ht="12.75" hidden="1" customHeight="1">
      <c r="A195" s="890"/>
      <c r="D195" s="896"/>
      <c r="E195" s="896" t="s">
        <v>408</v>
      </c>
      <c r="F195" s="820"/>
      <c r="G195" s="897">
        <v>0.61</v>
      </c>
      <c r="H195" s="563">
        <v>4161</v>
      </c>
      <c r="I195" s="905">
        <v>2679.0281594064463</v>
      </c>
      <c r="J195" s="904">
        <v>1481.9718405935537</v>
      </c>
    </row>
    <row r="196" spans="1:10" ht="12.75" hidden="1" customHeight="1">
      <c r="A196" s="890"/>
      <c r="D196" s="896"/>
      <c r="E196" s="896" t="s">
        <v>409</v>
      </c>
      <c r="F196" s="820"/>
      <c r="G196" s="897">
        <v>0.88</v>
      </c>
      <c r="H196" s="563">
        <v>2393</v>
      </c>
      <c r="I196" s="905">
        <v>1540.7148246718641</v>
      </c>
      <c r="J196" s="904">
        <v>852.28517532813601</v>
      </c>
    </row>
    <row r="197" spans="1:10" ht="12.75" hidden="1" customHeight="1">
      <c r="A197" s="890"/>
      <c r="E197" s="563" t="s">
        <v>410</v>
      </c>
      <c r="G197" s="897">
        <v>0.71</v>
      </c>
      <c r="H197" s="563">
        <v>3144</v>
      </c>
      <c r="I197" s="905">
        <v>2024.2404549805017</v>
      </c>
      <c r="J197" s="904">
        <v>1119.7595450194983</v>
      </c>
    </row>
    <row r="198" spans="1:10" ht="12.75" hidden="1" customHeight="1">
      <c r="A198" s="890"/>
      <c r="D198" s="896"/>
      <c r="E198" s="896" t="s">
        <v>411</v>
      </c>
      <c r="F198" s="820"/>
      <c r="G198" s="897">
        <v>1</v>
      </c>
      <c r="H198" s="563">
        <v>2393</v>
      </c>
      <c r="I198" s="905">
        <v>1540.7148246718641</v>
      </c>
      <c r="J198" s="904">
        <v>852.28517532813601</v>
      </c>
    </row>
    <row r="199" spans="1:10" ht="12.75" hidden="1" customHeight="1">
      <c r="A199" s="890"/>
      <c r="D199" s="896"/>
      <c r="E199" s="896" t="s">
        <v>412</v>
      </c>
      <c r="F199" s="820"/>
      <c r="G199" s="897">
        <v>0.87</v>
      </c>
      <c r="H199" s="563">
        <v>3696</v>
      </c>
      <c r="I199" s="905">
        <v>2379.6414508931089</v>
      </c>
      <c r="J199" s="904">
        <v>1316.3585491068911</v>
      </c>
    </row>
    <row r="200" spans="1:10" ht="12.75" hidden="1" customHeight="1">
      <c r="A200" s="890"/>
      <c r="D200" s="896"/>
      <c r="E200" s="896" t="s">
        <v>413</v>
      </c>
      <c r="F200" s="820"/>
      <c r="G200" s="897">
        <v>1.21</v>
      </c>
      <c r="H200" s="563">
        <v>4602</v>
      </c>
      <c r="I200" s="905">
        <v>2962.9626507061921</v>
      </c>
      <c r="J200" s="904">
        <v>1639.0373492938077</v>
      </c>
    </row>
    <row r="201" spans="1:10" ht="12.75" hidden="1" customHeight="1">
      <c r="A201" s="890"/>
      <c r="D201" s="896"/>
      <c r="E201" s="896" t="s">
        <v>414</v>
      </c>
      <c r="F201" s="820"/>
      <c r="G201" s="897">
        <v>1</v>
      </c>
      <c r="H201" s="563">
        <v>4161</v>
      </c>
      <c r="I201" s="905">
        <v>2679.0281594064463</v>
      </c>
      <c r="J201" s="904">
        <v>1481.9718405935537</v>
      </c>
    </row>
    <row r="202" spans="1:10" ht="12.75" hidden="1" customHeight="1">
      <c r="A202" s="890"/>
      <c r="E202" s="563" t="s">
        <v>415</v>
      </c>
      <c r="G202" s="897">
        <v>1.18</v>
      </c>
      <c r="H202" s="563">
        <v>2393</v>
      </c>
      <c r="I202" s="905">
        <v>1540.7148246718641</v>
      </c>
      <c r="J202" s="904">
        <v>852.28517532813601</v>
      </c>
    </row>
    <row r="203" spans="1:10" ht="12.75" hidden="1" customHeight="1">
      <c r="A203" s="890"/>
      <c r="D203" s="820"/>
      <c r="E203" s="820" t="s">
        <v>416</v>
      </c>
      <c r="F203" s="820"/>
      <c r="G203" s="897">
        <v>1.1100000000000001</v>
      </c>
      <c r="H203" s="563">
        <v>3272</v>
      </c>
      <c r="I203" s="905">
        <v>2106.652280119657</v>
      </c>
      <c r="J203" s="904">
        <v>1165.347719880343</v>
      </c>
    </row>
    <row r="204" spans="1:10" ht="12.75" hidden="1" customHeight="1">
      <c r="A204" s="890"/>
      <c r="E204" s="563" t="s">
        <v>417</v>
      </c>
      <c r="G204" s="897">
        <v>0.88</v>
      </c>
      <c r="H204" s="563">
        <v>4161</v>
      </c>
      <c r="I204" s="905">
        <v>2679.0281594064463</v>
      </c>
      <c r="J204" s="904">
        <v>1481.9718405935537</v>
      </c>
    </row>
    <row r="205" spans="1:10" ht="12.75" hidden="1" customHeight="1">
      <c r="A205" s="890"/>
      <c r="E205" s="563" t="s">
        <v>418</v>
      </c>
      <c r="G205" s="897">
        <v>0.83</v>
      </c>
      <c r="H205" s="903">
        <v>2393</v>
      </c>
      <c r="I205" s="905">
        <v>1540.7148246718641</v>
      </c>
      <c r="J205" s="904">
        <v>852.28517532813601</v>
      </c>
    </row>
    <row r="206" spans="1:10" ht="12.75" hidden="1" customHeight="1">
      <c r="A206" s="890"/>
      <c r="E206" s="563" t="s">
        <v>419</v>
      </c>
      <c r="G206" s="897">
        <v>0.6</v>
      </c>
      <c r="H206" s="563">
        <v>3696</v>
      </c>
      <c r="I206" s="905">
        <v>2379.6414508931089</v>
      </c>
      <c r="J206" s="904">
        <v>1316.3585491068911</v>
      </c>
    </row>
    <row r="207" spans="1:10" ht="12.75" hidden="1" customHeight="1">
      <c r="A207" s="890"/>
      <c r="E207" s="563" t="s">
        <v>420</v>
      </c>
      <c r="G207" s="897">
        <v>1.06</v>
      </c>
      <c r="H207" s="563">
        <v>2393</v>
      </c>
      <c r="I207" s="905">
        <v>1540.7148246718641</v>
      </c>
      <c r="J207" s="904">
        <v>852.28517532813601</v>
      </c>
    </row>
    <row r="208" spans="1:10" ht="12.75" hidden="1" customHeight="1">
      <c r="A208" s="890"/>
      <c r="E208" s="563" t="s">
        <v>0</v>
      </c>
      <c r="G208" s="897">
        <v>0.9</v>
      </c>
      <c r="H208" s="563">
        <v>3144</v>
      </c>
      <c r="I208" s="905">
        <v>2024.2404549805017</v>
      </c>
      <c r="J208" s="904">
        <v>1119.7595450194983</v>
      </c>
    </row>
    <row r="209" spans="1:10" ht="12.75" hidden="1" customHeight="1">
      <c r="A209" s="814"/>
      <c r="E209" s="563" t="s">
        <v>421</v>
      </c>
      <c r="G209" s="897">
        <v>0.25</v>
      </c>
      <c r="H209" s="563">
        <v>8760</v>
      </c>
      <c r="I209" s="905">
        <v>5640.0592829609395</v>
      </c>
      <c r="J209" s="904">
        <v>3119.9407170390605</v>
      </c>
    </row>
    <row r="210" spans="1:10" ht="12.75" hidden="1" customHeight="1">
      <c r="A210" s="814"/>
      <c r="E210" s="563" t="s">
        <v>422</v>
      </c>
      <c r="G210" s="897">
        <v>0.97</v>
      </c>
      <c r="H210" s="563">
        <v>1979</v>
      </c>
      <c r="I210" s="905">
        <v>1274.1640777374087</v>
      </c>
      <c r="J210" s="904">
        <v>704.83592226259134</v>
      </c>
    </row>
    <row r="211" spans="1:10" ht="12.75" hidden="1" customHeight="1">
      <c r="A211" s="814"/>
      <c r="E211" s="563" t="s">
        <v>340</v>
      </c>
      <c r="G211" s="897">
        <v>1.39</v>
      </c>
      <c r="H211" s="563">
        <v>2393</v>
      </c>
      <c r="I211" s="905">
        <v>1540.7148246718641</v>
      </c>
      <c r="J211" s="904">
        <v>852.28517532813601</v>
      </c>
    </row>
    <row r="212" spans="1:10" ht="12.75" hidden="1" customHeight="1">
      <c r="A212" s="814"/>
      <c r="E212" s="563" t="s">
        <v>423</v>
      </c>
      <c r="G212" s="897">
        <v>0.96</v>
      </c>
      <c r="H212" s="563">
        <v>3144</v>
      </c>
      <c r="I212" s="905">
        <v>2024.2404549805017</v>
      </c>
      <c r="J212" s="904">
        <v>1119.7595450194983</v>
      </c>
    </row>
    <row r="213" spans="1:10" ht="12.75" hidden="1" customHeight="1">
      <c r="A213" s="814"/>
      <c r="E213" s="563" t="s">
        <v>424</v>
      </c>
      <c r="G213" s="897">
        <v>0.87</v>
      </c>
      <c r="H213" s="563">
        <v>3144</v>
      </c>
      <c r="I213" s="905">
        <v>2024.2404549805017</v>
      </c>
      <c r="J213" s="904">
        <v>1119.7595450194983</v>
      </c>
    </row>
    <row r="214" spans="1:10" ht="12.75" hidden="1" customHeight="1">
      <c r="A214" s="814"/>
      <c r="E214" s="563" t="s">
        <v>425</v>
      </c>
      <c r="G214" s="897">
        <v>1.05</v>
      </c>
      <c r="H214" s="563">
        <v>2393</v>
      </c>
      <c r="I214" s="905">
        <v>1540.7148246718641</v>
      </c>
      <c r="J214" s="904">
        <v>852.28517532813601</v>
      </c>
    </row>
    <row r="215" spans="1:10" ht="12.75" hidden="1" customHeight="1">
      <c r="A215" s="814"/>
      <c r="E215" s="563" t="s">
        <v>1</v>
      </c>
      <c r="G215" s="897">
        <v>1.4</v>
      </c>
      <c r="H215" s="563">
        <v>3713</v>
      </c>
      <c r="I215" s="905">
        <v>2390.5867714194028</v>
      </c>
      <c r="J215" s="904">
        <v>1322.4132285805972</v>
      </c>
    </row>
    <row r="216" spans="1:10" ht="12.75" hidden="1" customHeight="1">
      <c r="A216" s="814"/>
      <c r="E216" s="563" t="s">
        <v>426</v>
      </c>
      <c r="G216" s="897">
        <v>0.99</v>
      </c>
      <c r="H216" s="563">
        <v>3066</v>
      </c>
      <c r="I216" s="905">
        <v>1974.0207490363289</v>
      </c>
      <c r="J216" s="904">
        <v>1091.9792509636711</v>
      </c>
    </row>
    <row r="217" spans="1:10" ht="12.75" hidden="1" customHeight="1">
      <c r="A217" s="814"/>
      <c r="E217" s="563" t="s">
        <v>427</v>
      </c>
      <c r="G217" s="897">
        <v>0.78</v>
      </c>
      <c r="H217" s="563">
        <v>2393</v>
      </c>
      <c r="I217" s="905">
        <v>1540.7148246718641</v>
      </c>
      <c r="J217" s="904">
        <v>852.28517532813601</v>
      </c>
    </row>
    <row r="218" spans="1:10" ht="12.75" hidden="1" customHeight="1">
      <c r="A218" s="814"/>
      <c r="E218" s="563" t="s">
        <v>428</v>
      </c>
      <c r="G218" s="897">
        <v>0.92</v>
      </c>
      <c r="H218" s="563">
        <v>3144</v>
      </c>
      <c r="I218" s="905">
        <v>2024.2404549805017</v>
      </c>
      <c r="J218" s="904">
        <v>1119.7595450194983</v>
      </c>
    </row>
    <row r="219" spans="1:10" ht="12.75" hidden="1" customHeight="1">
      <c r="A219" s="814"/>
      <c r="E219" s="563" t="s">
        <v>429</v>
      </c>
      <c r="G219" s="897">
        <v>0.77</v>
      </c>
      <c r="H219" s="563">
        <v>2393</v>
      </c>
      <c r="I219" s="905">
        <v>1540.7148246718641</v>
      </c>
      <c r="J219" s="904">
        <v>852.28517532813601</v>
      </c>
    </row>
    <row r="220" spans="1:10" ht="12.75" hidden="1" customHeight="1">
      <c r="A220" s="814"/>
      <c r="E220" s="563" t="s">
        <v>53</v>
      </c>
      <c r="G220" s="897">
        <v>0.66</v>
      </c>
      <c r="H220" s="563">
        <v>3130</v>
      </c>
      <c r="I220" s="905">
        <v>2015.2266616059064</v>
      </c>
      <c r="J220" s="904">
        <v>1114.7733383940936</v>
      </c>
    </row>
    <row r="221" spans="1:10" ht="12.75" hidden="1" customHeight="1">
      <c r="A221" s="814"/>
      <c r="E221" s="563" t="s">
        <v>430</v>
      </c>
      <c r="G221" s="897">
        <v>1.2</v>
      </c>
      <c r="H221" s="563">
        <v>3272</v>
      </c>
      <c r="I221" s="905">
        <v>2106.652280119657</v>
      </c>
      <c r="J221" s="904">
        <v>1165.347719880343</v>
      </c>
    </row>
    <row r="222" spans="1:10" ht="12.75" hidden="1" customHeight="1">
      <c r="A222" s="814"/>
      <c r="I222" s="906"/>
    </row>
    <row r="223" spans="1:10" ht="12.75" hidden="1" customHeight="1">
      <c r="A223" s="814"/>
      <c r="I223" s="814"/>
    </row>
    <row r="224" spans="1:10" ht="12.75" hidden="1" customHeight="1">
      <c r="A224" s="814"/>
      <c r="I224" s="814"/>
    </row>
    <row r="225" spans="1:9" ht="12.75" hidden="1" customHeight="1">
      <c r="A225" s="814"/>
      <c r="I225" s="814"/>
    </row>
    <row r="226" spans="1:9" ht="12.75" hidden="1" customHeight="1">
      <c r="A226" s="814"/>
      <c r="I226" s="814"/>
    </row>
    <row r="227" spans="1:9" ht="12.75" hidden="1" customHeight="1">
      <c r="A227" s="814"/>
      <c r="I227" s="814"/>
    </row>
    <row r="228" spans="1:9" ht="12.75" hidden="1" customHeight="1">
      <c r="A228" s="814"/>
      <c r="I228" s="814"/>
    </row>
    <row r="229" spans="1:9" ht="12.75" hidden="1" customHeight="1">
      <c r="A229" s="814"/>
      <c r="I229" s="814"/>
    </row>
    <row r="230" spans="1:9" ht="12.75" hidden="1" customHeight="1">
      <c r="A230" s="814"/>
      <c r="I230" s="814"/>
    </row>
    <row r="231" spans="1:9" ht="12.75" hidden="1" customHeight="1">
      <c r="A231" s="814"/>
      <c r="I231" s="814"/>
    </row>
    <row r="232" spans="1:9" ht="12.75" hidden="1" customHeight="1">
      <c r="A232" s="814"/>
      <c r="I232" s="814"/>
    </row>
    <row r="233" spans="1:9" ht="12.75" hidden="1" customHeight="1">
      <c r="A233" s="814"/>
      <c r="I233" s="814"/>
    </row>
    <row r="234" spans="1:9" ht="12.75" hidden="1" customHeight="1">
      <c r="A234" s="814"/>
      <c r="I234" s="814"/>
    </row>
    <row r="235" spans="1:9" ht="12.75" hidden="1" customHeight="1">
      <c r="A235" s="814"/>
      <c r="I235" s="814"/>
    </row>
    <row r="236" spans="1:9" ht="12.75" hidden="1" customHeight="1">
      <c r="A236" s="814"/>
      <c r="I236" s="814"/>
    </row>
    <row r="237" spans="1:9" ht="12.75" hidden="1" customHeight="1">
      <c r="A237" s="814"/>
      <c r="I237" s="814"/>
    </row>
    <row r="238" spans="1:9" ht="12.75" hidden="1" customHeight="1">
      <c r="A238" s="814"/>
      <c r="I238" s="814"/>
    </row>
    <row r="239" spans="1:9" ht="12.75" hidden="1" customHeight="1">
      <c r="A239" s="814"/>
      <c r="I239" s="814"/>
    </row>
    <row r="240" spans="1:9" ht="12.75" hidden="1" customHeight="1">
      <c r="A240" s="814"/>
      <c r="I240" s="814"/>
    </row>
    <row r="241" spans="1:9" ht="12.75" hidden="1" customHeight="1">
      <c r="A241" s="814"/>
      <c r="I241" s="814"/>
    </row>
    <row r="242" spans="1:9" ht="12.75" hidden="1" customHeight="1">
      <c r="A242" s="814"/>
      <c r="I242" s="814"/>
    </row>
    <row r="243" spans="1:9" ht="12.75" hidden="1" customHeight="1">
      <c r="A243" s="814"/>
      <c r="I243" s="814"/>
    </row>
    <row r="244" spans="1:9" ht="12.75" hidden="1" customHeight="1">
      <c r="A244" s="814"/>
      <c r="I244" s="814"/>
    </row>
    <row r="245" spans="1:9" ht="12.75" hidden="1" customHeight="1">
      <c r="A245" s="814"/>
      <c r="I245" s="814"/>
    </row>
    <row r="246" spans="1:9" ht="12.75" hidden="1" customHeight="1">
      <c r="A246" s="814"/>
      <c r="I246" s="814"/>
    </row>
    <row r="247" spans="1:9" hidden="1">
      <c r="A247" s="814"/>
      <c r="I247" s="814"/>
    </row>
    <row r="248" spans="1:9" hidden="1">
      <c r="A248" s="814"/>
      <c r="I248" s="814"/>
    </row>
    <row r="249" spans="1:9" hidden="1">
      <c r="A249" s="814"/>
      <c r="I249" s="814"/>
    </row>
    <row r="250" spans="1:9" hidden="1">
      <c r="A250" s="814"/>
      <c r="I250" s="814"/>
    </row>
    <row r="251" spans="1:9" hidden="1">
      <c r="A251" s="814"/>
      <c r="I251" s="814"/>
    </row>
    <row r="252" spans="1:9" hidden="1">
      <c r="A252" s="814"/>
      <c r="I252" s="814"/>
    </row>
    <row r="253" spans="1:9" hidden="1">
      <c r="A253" s="814"/>
      <c r="I253" s="814"/>
    </row>
    <row r="254" spans="1:9" hidden="1">
      <c r="A254" s="814"/>
      <c r="I254" s="814"/>
    </row>
    <row r="255" spans="1:9" hidden="1">
      <c r="A255" s="814"/>
      <c r="I255" s="814"/>
    </row>
    <row r="256" spans="1:9" hidden="1">
      <c r="A256" s="814"/>
      <c r="I256" s="814"/>
    </row>
    <row r="257" spans="1:9" hidden="1">
      <c r="A257" s="814"/>
      <c r="I257" s="814"/>
    </row>
    <row r="258" spans="1:9" hidden="1">
      <c r="A258" s="814"/>
      <c r="I258" s="814"/>
    </row>
    <row r="259" spans="1:9" hidden="1">
      <c r="A259" s="814"/>
      <c r="I259" s="814"/>
    </row>
    <row r="260" spans="1:9" hidden="1">
      <c r="A260" s="814"/>
      <c r="I260" s="814"/>
    </row>
    <row r="261" spans="1:9" hidden="1">
      <c r="A261" s="814"/>
      <c r="I261" s="814"/>
    </row>
    <row r="262" spans="1:9" hidden="1">
      <c r="A262" s="814"/>
      <c r="I262" s="814"/>
    </row>
    <row r="263" spans="1:9" hidden="1">
      <c r="A263" s="814"/>
      <c r="I263" s="814"/>
    </row>
    <row r="264" spans="1:9" hidden="1">
      <c r="A264" s="814"/>
      <c r="I264" s="814"/>
    </row>
    <row r="265" spans="1:9" hidden="1">
      <c r="A265" s="814"/>
      <c r="I265" s="814"/>
    </row>
    <row r="266" spans="1:9" hidden="1">
      <c r="A266" s="814"/>
      <c r="I266" s="814"/>
    </row>
    <row r="267" spans="1:9" hidden="1">
      <c r="A267" s="814"/>
      <c r="I267" s="814"/>
    </row>
    <row r="268" spans="1:9" hidden="1">
      <c r="A268" s="814"/>
      <c r="I268" s="814"/>
    </row>
    <row r="269" spans="1:9" hidden="1">
      <c r="A269" s="814"/>
      <c r="I269" s="814"/>
    </row>
    <row r="270" spans="1:9" hidden="1">
      <c r="A270" s="814"/>
      <c r="I270" s="814"/>
    </row>
    <row r="271" spans="1:9" hidden="1">
      <c r="A271" s="814"/>
      <c r="I271" s="814"/>
    </row>
    <row r="272" spans="1:9" hidden="1">
      <c r="A272" s="814"/>
      <c r="I272" s="814"/>
    </row>
    <row r="273" spans="1:9" hidden="1">
      <c r="A273" s="814"/>
      <c r="I273" s="814"/>
    </row>
    <row r="274" spans="1:9" hidden="1">
      <c r="A274" s="814"/>
      <c r="I274" s="814"/>
    </row>
    <row r="275" spans="1:9" hidden="1">
      <c r="A275" s="814"/>
      <c r="I275" s="814"/>
    </row>
    <row r="276" spans="1:9" hidden="1">
      <c r="A276" s="814"/>
      <c r="I276" s="814"/>
    </row>
    <row r="277" spans="1:9" hidden="1">
      <c r="A277" s="814"/>
      <c r="I277" s="814"/>
    </row>
    <row r="278" spans="1:9" hidden="1">
      <c r="A278" s="814"/>
      <c r="I278" s="814"/>
    </row>
    <row r="279" spans="1:9" hidden="1">
      <c r="A279" s="814"/>
      <c r="I279" s="814"/>
    </row>
    <row r="280" spans="1:9" hidden="1">
      <c r="A280" s="814"/>
      <c r="I280" s="814"/>
    </row>
    <row r="281" spans="1:9" hidden="1">
      <c r="A281" s="814"/>
      <c r="I281" s="814"/>
    </row>
    <row r="282" spans="1:9" hidden="1">
      <c r="A282" s="814"/>
      <c r="I282" s="814"/>
    </row>
    <row r="283" spans="1:9" hidden="1">
      <c r="A283" s="814"/>
      <c r="I283" s="814"/>
    </row>
    <row r="284" spans="1:9" hidden="1">
      <c r="A284" s="814"/>
      <c r="I284" s="814"/>
    </row>
    <row r="285" spans="1:9" hidden="1">
      <c r="A285" s="814"/>
      <c r="I285" s="814"/>
    </row>
    <row r="286" spans="1:9" hidden="1">
      <c r="A286" s="814"/>
      <c r="I286" s="814"/>
    </row>
    <row r="287" spans="1:9" hidden="1">
      <c r="A287" s="814"/>
      <c r="I287" s="814"/>
    </row>
    <row r="288" spans="1:9" hidden="1">
      <c r="A288" s="814"/>
      <c r="I288" s="814"/>
    </row>
    <row r="289" spans="1:9" hidden="1">
      <c r="A289" s="814"/>
      <c r="I289" s="814"/>
    </row>
    <row r="290" spans="1:9" hidden="1">
      <c r="A290" s="814"/>
      <c r="I290" s="814"/>
    </row>
    <row r="291" spans="1:9" hidden="1">
      <c r="A291" s="814"/>
      <c r="I291" s="814"/>
    </row>
    <row r="292" spans="1:9" hidden="1">
      <c r="A292" s="814"/>
      <c r="I292" s="814"/>
    </row>
    <row r="293" spans="1:9" hidden="1">
      <c r="A293" s="814"/>
      <c r="I293" s="814"/>
    </row>
    <row r="294" spans="1:9" hidden="1">
      <c r="A294" s="814"/>
      <c r="I294" s="814"/>
    </row>
    <row r="295" spans="1:9" hidden="1">
      <c r="A295" s="814"/>
      <c r="I295" s="814"/>
    </row>
    <row r="296" spans="1:9" hidden="1">
      <c r="A296" s="814"/>
      <c r="I296" s="814"/>
    </row>
    <row r="297" spans="1:9" hidden="1">
      <c r="A297" s="814"/>
      <c r="I297" s="814"/>
    </row>
    <row r="298" spans="1:9" hidden="1">
      <c r="A298" s="814"/>
      <c r="I298" s="814"/>
    </row>
    <row r="299" spans="1:9" hidden="1">
      <c r="A299" s="814"/>
      <c r="I299" s="814"/>
    </row>
    <row r="300" spans="1:9" hidden="1">
      <c r="A300" s="814"/>
      <c r="I300" s="814"/>
    </row>
    <row r="301" spans="1:9" hidden="1">
      <c r="A301" s="814"/>
      <c r="I301" s="814"/>
    </row>
    <row r="302" spans="1:9" hidden="1">
      <c r="A302" s="814"/>
      <c r="I302" s="814"/>
    </row>
    <row r="303" spans="1:9" hidden="1">
      <c r="A303" s="814"/>
      <c r="I303" s="814"/>
    </row>
    <row r="304" spans="1:9" hidden="1">
      <c r="A304" s="814"/>
      <c r="I304" s="814"/>
    </row>
    <row r="305" spans="1:9" hidden="1">
      <c r="A305" s="814"/>
      <c r="I305" s="814"/>
    </row>
    <row r="306" spans="1:9" hidden="1">
      <c r="A306" s="814"/>
      <c r="I306" s="814"/>
    </row>
    <row r="307" spans="1:9" hidden="1">
      <c r="A307" s="814"/>
      <c r="I307" s="814"/>
    </row>
    <row r="308" spans="1:9" hidden="1">
      <c r="A308" s="814"/>
      <c r="I308" s="814"/>
    </row>
    <row r="309" spans="1:9" hidden="1">
      <c r="A309" s="814"/>
      <c r="I309" s="814"/>
    </row>
    <row r="310" spans="1:9" hidden="1">
      <c r="A310" s="814"/>
      <c r="I310" s="814"/>
    </row>
    <row r="311" spans="1:9" hidden="1">
      <c r="A311" s="814"/>
      <c r="I311" s="814"/>
    </row>
    <row r="312" spans="1:9" hidden="1">
      <c r="A312" s="814"/>
      <c r="I312" s="814"/>
    </row>
    <row r="313" spans="1:9" hidden="1">
      <c r="A313" s="814"/>
      <c r="I313" s="814"/>
    </row>
    <row r="314" spans="1:9" hidden="1">
      <c r="A314" s="814"/>
      <c r="I314" s="814"/>
    </row>
    <row r="315" spans="1:9" hidden="1">
      <c r="A315" s="814"/>
      <c r="I315" s="814"/>
    </row>
    <row r="316" spans="1:9" hidden="1">
      <c r="A316" s="814"/>
      <c r="I316" s="814"/>
    </row>
    <row r="317" spans="1:9" hidden="1">
      <c r="A317" s="814"/>
      <c r="I317" s="814"/>
    </row>
    <row r="318" spans="1:9" hidden="1">
      <c r="A318" s="814"/>
      <c r="I318" s="814"/>
    </row>
    <row r="319" spans="1:9" hidden="1">
      <c r="A319" s="814"/>
      <c r="I319" s="814"/>
    </row>
    <row r="320" spans="1:9" hidden="1">
      <c r="A320" s="814"/>
      <c r="I320" s="814"/>
    </row>
    <row r="321" spans="1:9" hidden="1">
      <c r="A321" s="814"/>
      <c r="I321" s="814"/>
    </row>
    <row r="322" spans="1:9" hidden="1">
      <c r="A322" s="814"/>
      <c r="I322" s="814"/>
    </row>
    <row r="323" spans="1:9" hidden="1">
      <c r="A323" s="814"/>
      <c r="I323" s="814"/>
    </row>
    <row r="324" spans="1:9" hidden="1">
      <c r="A324" s="814"/>
      <c r="I324" s="814"/>
    </row>
    <row r="325" spans="1:9" hidden="1">
      <c r="A325" s="814"/>
      <c r="I325" s="814"/>
    </row>
    <row r="326" spans="1:9" hidden="1">
      <c r="A326" s="814"/>
      <c r="I326" s="814"/>
    </row>
    <row r="327" spans="1:9" hidden="1">
      <c r="A327" s="814"/>
      <c r="I327" s="814"/>
    </row>
    <row r="328" spans="1:9" hidden="1">
      <c r="A328" s="814"/>
      <c r="I328" s="814"/>
    </row>
    <row r="329" spans="1:9" hidden="1">
      <c r="A329" s="814"/>
      <c r="I329" s="814"/>
    </row>
    <row r="330" spans="1:9" hidden="1">
      <c r="A330" s="814"/>
      <c r="I330" s="814"/>
    </row>
    <row r="331" spans="1:9" hidden="1">
      <c r="A331" s="814"/>
      <c r="I331" s="814"/>
    </row>
    <row r="332" spans="1:9" hidden="1">
      <c r="A332" s="814"/>
      <c r="I332" s="814"/>
    </row>
    <row r="333" spans="1:9" hidden="1">
      <c r="A333" s="814"/>
      <c r="I333" s="814"/>
    </row>
    <row r="334" spans="1:9" hidden="1">
      <c r="A334" s="814"/>
      <c r="I334" s="814"/>
    </row>
    <row r="335" spans="1:9" hidden="1">
      <c r="A335" s="814"/>
      <c r="I335" s="814"/>
    </row>
    <row r="336" spans="1:9" hidden="1">
      <c r="A336" s="814"/>
      <c r="I336" s="814"/>
    </row>
    <row r="337" spans="1:9" hidden="1">
      <c r="A337" s="814"/>
      <c r="I337" s="814"/>
    </row>
    <row r="338" spans="1:9" hidden="1">
      <c r="A338" s="814"/>
      <c r="I338" s="814"/>
    </row>
    <row r="339" spans="1:9" hidden="1">
      <c r="A339" s="814"/>
      <c r="I339" s="814"/>
    </row>
    <row r="340" spans="1:9" hidden="1">
      <c r="A340" s="814"/>
      <c r="I340" s="814"/>
    </row>
    <row r="341" spans="1:9" hidden="1">
      <c r="A341" s="814"/>
      <c r="I341" s="814"/>
    </row>
    <row r="342" spans="1:9" hidden="1">
      <c r="A342" s="814"/>
      <c r="I342" s="814"/>
    </row>
    <row r="343" spans="1:9" hidden="1">
      <c r="A343" s="814"/>
      <c r="I343" s="814"/>
    </row>
    <row r="344" spans="1:9" hidden="1">
      <c r="A344" s="814"/>
      <c r="I344" s="814"/>
    </row>
    <row r="345" spans="1:9" hidden="1">
      <c r="A345" s="814"/>
      <c r="I345" s="814"/>
    </row>
    <row r="346" spans="1:9" hidden="1">
      <c r="A346" s="814"/>
      <c r="I346" s="814"/>
    </row>
    <row r="347" spans="1:9" hidden="1">
      <c r="A347" s="814"/>
      <c r="I347" s="814"/>
    </row>
    <row r="348" spans="1:9" hidden="1">
      <c r="A348" s="814"/>
      <c r="I348" s="814"/>
    </row>
    <row r="349" spans="1:9" hidden="1">
      <c r="A349" s="814"/>
      <c r="I349" s="814"/>
    </row>
    <row r="350" spans="1:9" hidden="1">
      <c r="A350" s="814"/>
      <c r="I350" s="814"/>
    </row>
    <row r="351" spans="1:9" hidden="1">
      <c r="A351" s="814"/>
      <c r="I351" s="814"/>
    </row>
    <row r="352" spans="1:9" hidden="1">
      <c r="A352" s="814"/>
      <c r="I352" s="814"/>
    </row>
    <row r="353" spans="1:9" hidden="1">
      <c r="A353" s="814"/>
      <c r="I353" s="814"/>
    </row>
    <row r="354" spans="1:9" hidden="1">
      <c r="A354" s="814"/>
      <c r="I354" s="814"/>
    </row>
    <row r="355" spans="1:9" hidden="1">
      <c r="A355" s="814"/>
      <c r="I355" s="814"/>
    </row>
    <row r="356" spans="1:9" hidden="1">
      <c r="A356" s="814"/>
      <c r="I356" s="814"/>
    </row>
    <row r="357" spans="1:9" hidden="1">
      <c r="A357" s="814"/>
      <c r="I357" s="814"/>
    </row>
    <row r="358" spans="1:9" hidden="1">
      <c r="A358" s="814"/>
      <c r="I358" s="814"/>
    </row>
    <row r="359" spans="1:9" hidden="1">
      <c r="A359" s="814"/>
      <c r="I359" s="814"/>
    </row>
    <row r="360" spans="1:9" hidden="1">
      <c r="A360" s="814"/>
      <c r="I360" s="814"/>
    </row>
    <row r="361" spans="1:9" hidden="1">
      <c r="A361" s="814"/>
      <c r="I361" s="814"/>
    </row>
    <row r="362" spans="1:9" hidden="1">
      <c r="A362" s="814"/>
      <c r="I362" s="814"/>
    </row>
    <row r="363" spans="1:9" hidden="1">
      <c r="A363" s="814"/>
      <c r="I363" s="814"/>
    </row>
    <row r="364" spans="1:9" hidden="1">
      <c r="A364" s="814"/>
      <c r="I364" s="814"/>
    </row>
    <row r="365" spans="1:9" hidden="1">
      <c r="A365" s="814"/>
      <c r="I365" s="814"/>
    </row>
    <row r="366" spans="1:9" hidden="1">
      <c r="A366" s="814"/>
      <c r="I366" s="814"/>
    </row>
    <row r="367" spans="1:9" hidden="1">
      <c r="A367" s="814"/>
      <c r="I367" s="814"/>
    </row>
    <row r="368" spans="1:9" hidden="1">
      <c r="A368" s="814"/>
      <c r="I368" s="814"/>
    </row>
    <row r="369" spans="1:9" hidden="1">
      <c r="A369" s="814"/>
      <c r="I369" s="814"/>
    </row>
    <row r="370" spans="1:9" hidden="1">
      <c r="A370" s="814"/>
      <c r="I370" s="814"/>
    </row>
    <row r="371" spans="1:9" hidden="1">
      <c r="A371" s="814"/>
      <c r="I371" s="814"/>
    </row>
    <row r="372" spans="1:9" hidden="1">
      <c r="A372" s="814"/>
      <c r="I372" s="814"/>
    </row>
    <row r="373" spans="1:9" hidden="1">
      <c r="A373" s="814"/>
      <c r="I373" s="814"/>
    </row>
    <row r="374" spans="1:9" hidden="1">
      <c r="A374" s="814"/>
      <c r="I374" s="814"/>
    </row>
    <row r="375" spans="1:9" hidden="1">
      <c r="A375" s="814"/>
      <c r="I375" s="814"/>
    </row>
    <row r="376" spans="1:9" hidden="1">
      <c r="A376" s="814"/>
      <c r="I376" s="814"/>
    </row>
    <row r="377" spans="1:9" hidden="1">
      <c r="A377" s="814"/>
      <c r="I377" s="814"/>
    </row>
    <row r="378" spans="1:9" hidden="1">
      <c r="A378" s="814"/>
      <c r="I378" s="814"/>
    </row>
    <row r="379" spans="1:9" hidden="1">
      <c r="A379" s="814"/>
      <c r="I379" s="814"/>
    </row>
    <row r="380" spans="1:9" hidden="1">
      <c r="A380" s="814"/>
      <c r="I380" s="814"/>
    </row>
    <row r="381" spans="1:9" hidden="1">
      <c r="A381" s="814"/>
      <c r="I381" s="814"/>
    </row>
    <row r="382" spans="1:9" hidden="1">
      <c r="A382" s="814"/>
      <c r="I382" s="814"/>
    </row>
    <row r="383" spans="1:9" hidden="1">
      <c r="A383" s="814"/>
      <c r="I383" s="814"/>
    </row>
    <row r="384" spans="1:9" hidden="1">
      <c r="A384" s="814"/>
      <c r="I384" s="814"/>
    </row>
    <row r="385" spans="1:9" hidden="1">
      <c r="A385" s="814"/>
      <c r="I385" s="814"/>
    </row>
    <row r="386" spans="1:9" hidden="1">
      <c r="A386" s="814"/>
      <c r="I386" s="814"/>
    </row>
    <row r="387" spans="1:9" hidden="1">
      <c r="A387" s="814"/>
      <c r="I387" s="814"/>
    </row>
    <row r="388" spans="1:9" hidden="1">
      <c r="A388" s="814"/>
      <c r="I388" s="814"/>
    </row>
    <row r="389" spans="1:9" hidden="1">
      <c r="A389" s="814"/>
      <c r="I389" s="814"/>
    </row>
    <row r="390" spans="1:9" hidden="1">
      <c r="A390" s="814"/>
      <c r="I390" s="814"/>
    </row>
    <row r="391" spans="1:9" hidden="1">
      <c r="A391" s="814"/>
      <c r="I391" s="814"/>
    </row>
    <row r="392" spans="1:9" hidden="1">
      <c r="A392" s="814"/>
      <c r="I392" s="814"/>
    </row>
    <row r="393" spans="1:9" hidden="1">
      <c r="A393" s="814"/>
      <c r="I393" s="814"/>
    </row>
    <row r="394" spans="1:9" hidden="1">
      <c r="A394" s="814"/>
      <c r="I394" s="814"/>
    </row>
    <row r="395" spans="1:9" hidden="1">
      <c r="A395" s="814"/>
      <c r="I395" s="814"/>
    </row>
    <row r="396" spans="1:9" hidden="1">
      <c r="A396" s="814"/>
      <c r="I396" s="814"/>
    </row>
    <row r="397" spans="1:9" hidden="1">
      <c r="A397" s="814"/>
      <c r="I397" s="814"/>
    </row>
    <row r="398" spans="1:9" hidden="1">
      <c r="A398" s="814"/>
      <c r="I398" s="814"/>
    </row>
    <row r="399" spans="1:9" hidden="1">
      <c r="A399" s="814"/>
      <c r="I399" s="814"/>
    </row>
    <row r="400" spans="1:9" hidden="1">
      <c r="A400" s="814"/>
      <c r="I400" s="814"/>
    </row>
    <row r="401" spans="1:9" hidden="1">
      <c r="A401" s="814"/>
      <c r="I401" s="814"/>
    </row>
    <row r="402" spans="1:9" hidden="1">
      <c r="A402" s="814"/>
      <c r="I402" s="814"/>
    </row>
    <row r="403" spans="1:9" hidden="1">
      <c r="A403" s="814"/>
      <c r="I403" s="814"/>
    </row>
  </sheetData>
  <sheetProtection sheet="1" objects="1" scenarios="1"/>
  <mergeCells count="48">
    <mergeCell ref="AL94:AM94"/>
    <mergeCell ref="AL95:AM95"/>
    <mergeCell ref="F79:G79"/>
    <mergeCell ref="H79:I79"/>
    <mergeCell ref="AK79:AL79"/>
    <mergeCell ref="A82:I82"/>
    <mergeCell ref="AL92:AM92"/>
    <mergeCell ref="AL93:AM93"/>
    <mergeCell ref="A75:D75"/>
    <mergeCell ref="H75:I75"/>
    <mergeCell ref="A76:D76"/>
    <mergeCell ref="H76:I76"/>
    <mergeCell ref="H77:I77"/>
    <mergeCell ref="A78:I78"/>
    <mergeCell ref="A19:I19"/>
    <mergeCell ref="C20:E20"/>
    <mergeCell ref="A49:A51"/>
    <mergeCell ref="B49:G51"/>
    <mergeCell ref="H49:I51"/>
    <mergeCell ref="A74:E74"/>
    <mergeCell ref="F74:G74"/>
    <mergeCell ref="H74:I74"/>
    <mergeCell ref="B16:D16"/>
    <mergeCell ref="F16:G16"/>
    <mergeCell ref="H16:I16"/>
    <mergeCell ref="B17:D17"/>
    <mergeCell ref="F17:G17"/>
    <mergeCell ref="B18:D18"/>
    <mergeCell ref="G18:I18"/>
    <mergeCell ref="A12:I12"/>
    <mergeCell ref="B13:D13"/>
    <mergeCell ref="F13:G13"/>
    <mergeCell ref="B14:D14"/>
    <mergeCell ref="F14:G14"/>
    <mergeCell ref="B15:D15"/>
    <mergeCell ref="F15:G15"/>
    <mergeCell ref="A5:I5"/>
    <mergeCell ref="A6:I6"/>
    <mergeCell ref="A8:I8"/>
    <mergeCell ref="B10:D10"/>
    <mergeCell ref="E10:F10"/>
    <mergeCell ref="G10:I10"/>
    <mergeCell ref="F1:G2"/>
    <mergeCell ref="H1:I2"/>
    <mergeCell ref="A2:C2"/>
    <mergeCell ref="B3:F3"/>
    <mergeCell ref="H3:I3"/>
    <mergeCell ref="A4:I4"/>
  </mergeCells>
  <conditionalFormatting sqref="A76">
    <cfRule type="expression" priority="22" stopIfTrue="1">
      <formula>CELL("protect", INDIRECT(ADDRESS(ROW(),COLUMN())))=1</formula>
    </cfRule>
  </conditionalFormatting>
  <conditionalFormatting sqref="A82">
    <cfRule type="expression" priority="21" stopIfTrue="1">
      <formula>CELL("protect", INDIRECT(ADDRESS(ROW(),COLUMN())))=1</formula>
    </cfRule>
  </conditionalFormatting>
  <conditionalFormatting sqref="F75">
    <cfRule type="expression" priority="20" stopIfTrue="1">
      <formula>CELL("protect", INDIRECT(ADDRESS(ROW(),COLUMN())))=1</formula>
    </cfRule>
  </conditionalFormatting>
  <conditionalFormatting sqref="M21:M77">
    <cfRule type="expression" dxfId="19" priority="19" stopIfTrue="1">
      <formula>AND(P21&lt;1)</formula>
    </cfRule>
  </conditionalFormatting>
  <conditionalFormatting sqref="J100:J108">
    <cfRule type="expression" dxfId="18" priority="18" stopIfTrue="1">
      <formula>AND(J100="",#REF!="Incomplete")</formula>
    </cfRule>
  </conditionalFormatting>
  <conditionalFormatting sqref="K100:L108">
    <cfRule type="expression" dxfId="17" priority="17" stopIfTrue="1">
      <formula>AND(K100="",#REF!="Incomplete")</formula>
    </cfRule>
  </conditionalFormatting>
  <conditionalFormatting sqref="A21:A35 A37:A48 A52:A73">
    <cfRule type="expression" dxfId="16" priority="16" stopIfTrue="1">
      <formula>AND(A21="",J21="Incomplete")</formula>
    </cfRule>
  </conditionalFormatting>
  <conditionalFormatting sqref="B21:B35 B37:B48">
    <cfRule type="expression" dxfId="15" priority="15" stopIfTrue="1">
      <formula>AND(B21="",J21="Incomplete")</formula>
    </cfRule>
  </conditionalFormatting>
  <conditionalFormatting sqref="F21:F35 F37:F48 F52:F73">
    <cfRule type="expression" dxfId="14" priority="14" stopIfTrue="1">
      <formula>AND(F21="",J21="Incomplete")</formula>
    </cfRule>
  </conditionalFormatting>
  <conditionalFormatting sqref="G21:G35 G37:G48 G52:G73">
    <cfRule type="expression" dxfId="13" priority="13" stopIfTrue="1">
      <formula>AND(G21="",J21="Incomplete")</formula>
    </cfRule>
  </conditionalFormatting>
  <conditionalFormatting sqref="C21 C23:C48">
    <cfRule type="expression" dxfId="12" priority="12" stopIfTrue="1">
      <formula>AND(B21="",J21="Incomplete")</formula>
    </cfRule>
  </conditionalFormatting>
  <conditionalFormatting sqref="H77 F13">
    <cfRule type="expression" dxfId="11" priority="11" stopIfTrue="1">
      <formula>$H$77="DNQ"</formula>
    </cfRule>
  </conditionalFormatting>
  <conditionalFormatting sqref="A77">
    <cfRule type="expression" priority="10" stopIfTrue="1">
      <formula>CELL("protect", INDIRECT(ADDRESS(ROW(),COLUMN())))=1</formula>
    </cfRule>
  </conditionalFormatting>
  <conditionalFormatting sqref="F16:F17">
    <cfRule type="expression" dxfId="10" priority="9" stopIfTrue="1">
      <formula>F16&lt;=0</formula>
    </cfRule>
  </conditionalFormatting>
  <conditionalFormatting sqref="H76">
    <cfRule type="expression" priority="8" stopIfTrue="1">
      <formula>CELL("protect", INDIRECT(ADDRESS(ROW(),COLUMN())))=1</formula>
    </cfRule>
  </conditionalFormatting>
  <conditionalFormatting sqref="G77">
    <cfRule type="expression" priority="7" stopIfTrue="1">
      <formula>CELL("protect", INDIRECT(ADDRESS(ROW(),COLUMN())))=1</formula>
    </cfRule>
  </conditionalFormatting>
  <conditionalFormatting sqref="F76">
    <cfRule type="expression" priority="6" stopIfTrue="1">
      <formula>CELL("protect", INDIRECT(ADDRESS(ROW(),COLUMN())))=1</formula>
    </cfRule>
  </conditionalFormatting>
  <conditionalFormatting sqref="H75">
    <cfRule type="expression" priority="5" stopIfTrue="1">
      <formula>CELL("protect", INDIRECT(ADDRESS(ROW(),COLUMN())))=1</formula>
    </cfRule>
  </conditionalFormatting>
  <conditionalFormatting sqref="C22">
    <cfRule type="expression" dxfId="9" priority="4" stopIfTrue="1">
      <formula>AND(B22="",J22="Incomplete")</formula>
    </cfRule>
  </conditionalFormatting>
  <conditionalFormatting sqref="B49">
    <cfRule type="expression" dxfId="8" priority="23" stopIfTrue="1">
      <formula>AND(#REF!="",#REF!="Incomplete")</formula>
    </cfRule>
  </conditionalFormatting>
  <conditionalFormatting sqref="A49">
    <cfRule type="expression" dxfId="7" priority="24" stopIfTrue="1">
      <formula>AND(A49="",#REF!="Incomplete")</formula>
    </cfRule>
  </conditionalFormatting>
  <conditionalFormatting sqref="B52:B73">
    <cfRule type="expression" dxfId="6" priority="3" stopIfTrue="1">
      <formula>AND(B52="",J52="Incomplete")</formula>
    </cfRule>
  </conditionalFormatting>
  <conditionalFormatting sqref="C52:C73">
    <cfRule type="expression" dxfId="5" priority="2" stopIfTrue="1">
      <formula>AND(B52="",J52="Incomplete")</formula>
    </cfRule>
  </conditionalFormatting>
  <conditionalFormatting sqref="A36">
    <cfRule type="expression" dxfId="4" priority="25" stopIfTrue="1">
      <formula>AND(A36="",#REF!="Incomplete")</formula>
    </cfRule>
  </conditionalFormatting>
  <conditionalFormatting sqref="B36">
    <cfRule type="expression" dxfId="3" priority="26" stopIfTrue="1">
      <formula>AND(B36="",#REF!="Incomplete")</formula>
    </cfRule>
  </conditionalFormatting>
  <conditionalFormatting sqref="F36">
    <cfRule type="expression" dxfId="2" priority="27" stopIfTrue="1">
      <formula>AND(F36="",#REF!="Incomplete")</formula>
    </cfRule>
  </conditionalFormatting>
  <conditionalFormatting sqref="G36">
    <cfRule type="expression" dxfId="1" priority="28" stopIfTrue="1">
      <formula>AND(G36="",#REF!="Incomplete")</formula>
    </cfRule>
  </conditionalFormatting>
  <conditionalFormatting sqref="F18">
    <cfRule type="expression" dxfId="0" priority="1">
      <formula>$F$18&lt;0.2</formula>
    </cfRule>
  </conditionalFormatting>
  <dataValidations count="5">
    <dataValidation allowBlank="1" showInputMessage="1" showErrorMessage="1" promptTitle="Start Time" prompt="Select Work Start Time" sqref="B14" xr:uid="{4BD8413C-E371-417B-A3DE-B788AC90B2E3}"/>
    <dataValidation allowBlank="1" showErrorMessage="1" promptTitle="Measure" prompt="Please select measure type" sqref="F18" xr:uid="{ABB319D9-AC2B-440A-B8CA-FA8F61CB465B}"/>
    <dataValidation type="list" allowBlank="1" showErrorMessage="1" promptTitle="Measure" prompt="Please select measure type" sqref="B13" xr:uid="{86AB7E77-7834-4AEA-942E-F1C78DA393CF}">
      <formula1>$E$117:$E$149</formula1>
    </dataValidation>
    <dataValidation type="list" allowBlank="1" showInputMessage="1" showErrorMessage="1" sqref="I21:I48 I52:I73" xr:uid="{B6780A07-5361-4236-8177-AC3125B83259}">
      <formula1>LOCATION</formula1>
    </dataValidation>
    <dataValidation allowBlank="1" showErrorMessage="1" promptTitle="DLC or EnergyStar" prompt="Visit the DLC or EnergyStar websites to confirm the submitted bulb/fixture is listed/certified prior to proceeding." sqref="F52:F68 F80:F81 F21:F36 G22:G36 F37:G48 G52" xr:uid="{256B6E63-C0DC-419A-89AC-AAD4F16EF8A5}"/>
  </dataValidations>
  <hyperlinks>
    <hyperlink ref="B20" location="'LPD COMcheck Import'!A1" display="&lt;== Paste COMcheck here (see instructions)" xr:uid="{3EDB4454-92E3-42D9-9DCC-5EF829AE4D9A}"/>
    <hyperlink ref="F20" location="'LPD COMcheck Import'!A1" display="&lt;== Paste COMcheck here (see instructions)" xr:uid="{29685F0E-19D5-438C-8E06-C61B64045DAA}"/>
    <hyperlink ref="G20" location="'LPD COMcheck Import'!A1" display="&lt;== Paste COMcheck here (see instructions)" xr:uid="{3080AE3D-1C42-4E13-9762-56837732C4A0}"/>
  </hyperlink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86F9-1B9D-4CAB-862A-5C06A6DE7100}">
  <dimension ref="A1:Q116"/>
  <sheetViews>
    <sheetView workbookViewId="0">
      <selection sqref="A1:XFD1048576"/>
    </sheetView>
  </sheetViews>
  <sheetFormatPr defaultColWidth="0" defaultRowHeight="13.2" customHeight="1" zeroHeight="1"/>
  <cols>
    <col min="1" max="1" width="9" style="909" customWidth="1"/>
    <col min="2" max="2" width="93.88671875" style="909" customWidth="1"/>
    <col min="3" max="6" width="9.109375" style="909" hidden="1"/>
    <col min="7" max="7" width="9" style="909" hidden="1"/>
    <col min="8" max="13" width="9.109375" style="909" hidden="1"/>
    <col min="14" max="14" width="7.44140625" style="909" hidden="1"/>
    <col min="15" max="15" width="9.109375" style="909" hidden="1"/>
    <col min="16" max="16" width="2.5546875" style="909" hidden="1"/>
    <col min="17" max="17" width="0" style="909" hidden="1"/>
    <col min="18" max="16384" width="9.109375" style="909" hidden="1"/>
  </cols>
  <sheetData>
    <row r="1" spans="1:17" ht="18" customHeight="1" thickBot="1">
      <c r="A1" s="907" t="s">
        <v>328</v>
      </c>
      <c r="B1" s="908"/>
    </row>
    <row r="2" spans="1:17" ht="32.25" customHeight="1">
      <c r="A2" s="910" t="s">
        <v>153</v>
      </c>
      <c r="B2" s="911"/>
      <c r="F2" s="912"/>
      <c r="G2" s="912"/>
      <c r="H2" s="912"/>
      <c r="I2" s="912"/>
      <c r="J2" s="912"/>
      <c r="K2" s="912"/>
      <c r="L2" s="912"/>
      <c r="M2" s="912"/>
      <c r="N2" s="912"/>
      <c r="O2" s="912"/>
      <c r="P2" s="912"/>
      <c r="Q2" s="913"/>
    </row>
    <row r="3" spans="1:17" ht="41.25" customHeight="1">
      <c r="A3" s="914" t="s">
        <v>124</v>
      </c>
      <c r="B3" s="915"/>
    </row>
    <row r="4" spans="1:17">
      <c r="A4" s="916" t="s">
        <v>125</v>
      </c>
      <c r="B4" s="917"/>
    </row>
    <row r="5" spans="1:17">
      <c r="A5" s="918" t="s">
        <v>44</v>
      </c>
      <c r="B5" s="919" t="s">
        <v>126</v>
      </c>
      <c r="C5" s="920"/>
    </row>
    <row r="6" spans="1:17">
      <c r="A6" s="918" t="s">
        <v>45</v>
      </c>
      <c r="B6" s="919" t="s">
        <v>127</v>
      </c>
      <c r="C6" s="920"/>
    </row>
    <row r="7" spans="1:17">
      <c r="A7" s="918" t="s">
        <v>128</v>
      </c>
      <c r="B7" s="919" t="s">
        <v>129</v>
      </c>
    </row>
    <row r="8" spans="1:17">
      <c r="A8" s="918" t="s">
        <v>130</v>
      </c>
      <c r="B8" s="919" t="s">
        <v>131</v>
      </c>
    </row>
    <row r="9" spans="1:17" ht="14.25" customHeight="1">
      <c r="A9" s="918" t="s">
        <v>132</v>
      </c>
      <c r="B9" s="919" t="s">
        <v>133</v>
      </c>
    </row>
    <row r="10" spans="1:17">
      <c r="A10" s="918" t="s">
        <v>134</v>
      </c>
      <c r="B10" s="919" t="s">
        <v>135</v>
      </c>
    </row>
    <row r="11" spans="1:17">
      <c r="A11" s="918"/>
      <c r="B11" s="919"/>
    </row>
    <row r="12" spans="1:17">
      <c r="A12" s="918" t="s">
        <v>136</v>
      </c>
      <c r="B12" s="919" t="s">
        <v>137</v>
      </c>
    </row>
    <row r="13" spans="1:17">
      <c r="A13" s="918"/>
      <c r="B13" s="919"/>
      <c r="C13" s="908"/>
      <c r="D13" s="908"/>
      <c r="E13" s="908"/>
      <c r="F13" s="908"/>
      <c r="G13" s="908"/>
      <c r="H13" s="908"/>
      <c r="I13" s="908"/>
      <c r="J13" s="908"/>
      <c r="K13" s="908"/>
    </row>
    <row r="14" spans="1:17">
      <c r="A14" s="918"/>
      <c r="B14" s="919"/>
      <c r="C14" s="908"/>
      <c r="D14" s="908"/>
      <c r="E14" s="908"/>
      <c r="F14" s="908"/>
      <c r="G14" s="908"/>
      <c r="H14" s="908"/>
      <c r="I14" s="908"/>
      <c r="J14" s="908"/>
      <c r="K14" s="908"/>
    </row>
    <row r="15" spans="1:17">
      <c r="A15" s="921" t="s">
        <v>138</v>
      </c>
      <c r="B15" s="919"/>
      <c r="C15" s="908"/>
      <c r="D15" s="908"/>
      <c r="E15" s="908"/>
      <c r="F15" s="908"/>
      <c r="G15" s="908"/>
      <c r="H15" s="908"/>
      <c r="I15" s="908"/>
      <c r="J15" s="908"/>
      <c r="K15" s="908"/>
    </row>
    <row r="16" spans="1:17">
      <c r="A16" s="918"/>
      <c r="B16" s="919"/>
      <c r="C16" s="908"/>
      <c r="D16" s="908"/>
      <c r="E16" s="908"/>
      <c r="F16" s="908"/>
      <c r="G16" s="908"/>
      <c r="H16" s="908"/>
      <c r="I16" s="908"/>
      <c r="J16" s="908"/>
      <c r="K16" s="908"/>
    </row>
    <row r="17" spans="1:11">
      <c r="A17" s="918"/>
      <c r="B17" s="919"/>
      <c r="C17" s="908"/>
      <c r="D17" s="908"/>
      <c r="E17" s="908"/>
      <c r="F17" s="908"/>
      <c r="G17" s="908"/>
      <c r="H17" s="908"/>
      <c r="I17" s="908"/>
      <c r="J17" s="908"/>
      <c r="K17" s="908"/>
    </row>
    <row r="18" spans="1:11">
      <c r="A18" s="918"/>
      <c r="B18" s="919"/>
      <c r="C18" s="908"/>
      <c r="D18" s="908"/>
      <c r="E18" s="908"/>
      <c r="F18" s="908"/>
      <c r="G18" s="908"/>
      <c r="H18" s="908"/>
      <c r="I18" s="908"/>
      <c r="J18" s="908"/>
      <c r="K18" s="908"/>
    </row>
    <row r="19" spans="1:11">
      <c r="A19" s="918"/>
      <c r="B19" s="919"/>
      <c r="C19" s="908"/>
      <c r="D19" s="908"/>
      <c r="E19" s="908"/>
      <c r="F19" s="908"/>
      <c r="G19" s="908"/>
      <c r="H19" s="908"/>
      <c r="I19" s="908"/>
      <c r="J19" s="908"/>
      <c r="K19" s="908"/>
    </row>
    <row r="20" spans="1:11">
      <c r="A20" s="918"/>
      <c r="B20" s="919"/>
      <c r="C20" s="908"/>
      <c r="D20" s="908"/>
      <c r="E20" s="908"/>
      <c r="F20" s="908"/>
      <c r="G20" s="908"/>
      <c r="H20" s="908"/>
      <c r="I20" s="908"/>
      <c r="J20" s="908"/>
      <c r="K20" s="908"/>
    </row>
    <row r="21" spans="1:11">
      <c r="A21" s="918"/>
      <c r="B21" s="919"/>
      <c r="C21" s="908"/>
      <c r="D21" s="908"/>
      <c r="E21" s="908"/>
      <c r="F21" s="908"/>
      <c r="G21" s="908"/>
      <c r="H21" s="908"/>
      <c r="I21" s="908"/>
      <c r="J21" s="908"/>
      <c r="K21" s="908"/>
    </row>
    <row r="22" spans="1:11">
      <c r="A22" s="918"/>
      <c r="B22" s="919"/>
      <c r="C22" s="908"/>
      <c r="D22" s="908"/>
      <c r="E22" s="908"/>
      <c r="F22" s="908"/>
      <c r="G22" s="908"/>
      <c r="H22" s="908"/>
      <c r="I22" s="908"/>
      <c r="J22" s="908"/>
      <c r="K22" s="908"/>
    </row>
    <row r="23" spans="1:11">
      <c r="A23" s="918"/>
      <c r="B23" s="919"/>
      <c r="C23" s="908"/>
      <c r="D23" s="908"/>
      <c r="E23" s="908"/>
      <c r="F23" s="908"/>
      <c r="G23" s="908"/>
      <c r="H23" s="908"/>
      <c r="I23" s="908"/>
      <c r="J23" s="908"/>
      <c r="K23" s="908"/>
    </row>
    <row r="24" spans="1:11">
      <c r="A24" s="918"/>
      <c r="B24" s="919"/>
      <c r="C24" s="908"/>
      <c r="D24" s="908"/>
      <c r="E24" s="908"/>
      <c r="F24" s="908"/>
      <c r="G24" s="908"/>
      <c r="H24" s="908"/>
      <c r="I24" s="908"/>
      <c r="J24" s="908"/>
      <c r="K24" s="908"/>
    </row>
    <row r="25" spans="1:11">
      <c r="A25" s="918"/>
      <c r="B25" s="919"/>
      <c r="C25" s="908"/>
      <c r="D25" s="908"/>
      <c r="E25" s="908"/>
      <c r="F25" s="908"/>
      <c r="G25" s="908"/>
      <c r="H25" s="908"/>
      <c r="I25" s="908"/>
      <c r="J25" s="908"/>
      <c r="K25" s="908"/>
    </row>
    <row r="26" spans="1:11">
      <c r="A26" s="918"/>
      <c r="B26" s="919"/>
      <c r="C26" s="908"/>
      <c r="D26" s="908"/>
      <c r="E26" s="908"/>
      <c r="F26" s="908"/>
      <c r="G26" s="908"/>
      <c r="H26" s="908"/>
      <c r="I26" s="908"/>
      <c r="J26" s="908"/>
      <c r="K26" s="908"/>
    </row>
    <row r="27" spans="1:11">
      <c r="A27" s="918"/>
      <c r="B27" s="919"/>
      <c r="C27" s="908"/>
      <c r="D27" s="908"/>
      <c r="E27" s="908"/>
      <c r="F27" s="908"/>
      <c r="G27" s="908"/>
      <c r="H27" s="908"/>
      <c r="I27" s="908"/>
      <c r="J27" s="908"/>
      <c r="K27" s="908"/>
    </row>
    <row r="28" spans="1:11">
      <c r="A28" s="918"/>
      <c r="B28" s="919"/>
      <c r="C28" s="908"/>
      <c r="D28" s="908"/>
      <c r="E28" s="908"/>
      <c r="F28" s="908"/>
      <c r="G28" s="908"/>
      <c r="H28" s="908"/>
      <c r="I28" s="908"/>
      <c r="J28" s="908"/>
      <c r="K28" s="908"/>
    </row>
    <row r="29" spans="1:11">
      <c r="A29" s="918"/>
      <c r="B29" s="919"/>
      <c r="C29" s="908"/>
      <c r="D29" s="908"/>
      <c r="E29" s="908"/>
      <c r="F29" s="908"/>
      <c r="G29" s="908"/>
      <c r="H29" s="908"/>
      <c r="I29" s="908"/>
      <c r="J29" s="908"/>
      <c r="K29" s="908"/>
    </row>
    <row r="30" spans="1:11">
      <c r="A30" s="918"/>
      <c r="B30" s="919"/>
      <c r="C30" s="908"/>
      <c r="D30" s="908"/>
      <c r="E30" s="908"/>
      <c r="F30" s="908"/>
      <c r="G30" s="908"/>
      <c r="H30" s="908"/>
      <c r="I30" s="908"/>
      <c r="J30" s="908"/>
      <c r="K30" s="908"/>
    </row>
    <row r="31" spans="1:11">
      <c r="A31" s="918"/>
      <c r="B31" s="919"/>
      <c r="C31" s="908"/>
      <c r="D31" s="908"/>
      <c r="E31" s="908"/>
      <c r="F31" s="908"/>
      <c r="G31" s="908"/>
      <c r="H31" s="908"/>
      <c r="I31" s="908"/>
      <c r="J31" s="908"/>
      <c r="K31" s="908"/>
    </row>
    <row r="32" spans="1:11">
      <c r="A32" s="918"/>
      <c r="B32" s="919"/>
      <c r="C32" s="908"/>
      <c r="D32" s="908"/>
      <c r="E32" s="908"/>
      <c r="F32" s="908"/>
      <c r="G32" s="908"/>
      <c r="H32" s="908"/>
      <c r="I32" s="908"/>
      <c r="J32" s="908"/>
      <c r="K32" s="908"/>
    </row>
    <row r="33" spans="1:11">
      <c r="A33" s="918"/>
      <c r="B33" s="919"/>
      <c r="C33" s="908"/>
      <c r="D33" s="908"/>
      <c r="E33" s="908"/>
      <c r="F33" s="908"/>
      <c r="G33" s="908"/>
      <c r="H33" s="908"/>
      <c r="I33" s="908"/>
      <c r="J33" s="908"/>
      <c r="K33" s="908"/>
    </row>
    <row r="34" spans="1:11">
      <c r="A34" s="918"/>
      <c r="B34" s="919"/>
      <c r="C34" s="908"/>
      <c r="D34" s="908"/>
      <c r="E34" s="908"/>
      <c r="F34" s="908"/>
      <c r="G34" s="908"/>
      <c r="H34" s="908"/>
      <c r="I34" s="908"/>
      <c r="J34" s="908"/>
      <c r="K34" s="908"/>
    </row>
    <row r="35" spans="1:11">
      <c r="A35" s="918"/>
      <c r="B35" s="919"/>
      <c r="C35" s="908"/>
      <c r="D35" s="908"/>
      <c r="E35" s="908"/>
      <c r="F35" s="908"/>
      <c r="G35" s="908"/>
      <c r="H35" s="908"/>
      <c r="I35" s="908"/>
      <c r="J35" s="908"/>
      <c r="K35" s="908"/>
    </row>
    <row r="36" spans="1:11">
      <c r="A36" s="918"/>
      <c r="B36" s="919"/>
      <c r="C36" s="908"/>
      <c r="D36" s="908"/>
      <c r="E36" s="908"/>
      <c r="F36" s="908"/>
      <c r="G36" s="908"/>
      <c r="H36" s="908"/>
      <c r="I36" s="908"/>
      <c r="J36" s="908"/>
      <c r="K36" s="908"/>
    </row>
    <row r="37" spans="1:11">
      <c r="A37" s="918"/>
      <c r="B37" s="919"/>
      <c r="C37" s="908"/>
      <c r="D37" s="908"/>
      <c r="E37" s="908"/>
      <c r="F37" s="908"/>
      <c r="G37" s="908"/>
      <c r="H37" s="908"/>
      <c r="I37" s="908"/>
      <c r="J37" s="908"/>
      <c r="K37" s="908"/>
    </row>
    <row r="38" spans="1:11">
      <c r="A38" s="918"/>
      <c r="B38" s="919"/>
      <c r="C38" s="908"/>
      <c r="D38" s="908"/>
      <c r="E38" s="908"/>
      <c r="F38" s="908"/>
      <c r="G38" s="908"/>
      <c r="H38" s="908"/>
      <c r="I38" s="908"/>
      <c r="J38" s="908"/>
      <c r="K38" s="908"/>
    </row>
    <row r="39" spans="1:11">
      <c r="A39" s="918"/>
      <c r="B39" s="919"/>
      <c r="C39" s="908"/>
      <c r="D39" s="908"/>
      <c r="E39" s="908"/>
      <c r="F39" s="908"/>
      <c r="G39" s="908"/>
      <c r="H39" s="908"/>
      <c r="I39" s="908"/>
      <c r="J39" s="908"/>
      <c r="K39" s="908"/>
    </row>
    <row r="40" spans="1:11">
      <c r="A40" s="918"/>
      <c r="B40" s="919"/>
      <c r="C40" s="908"/>
      <c r="D40" s="908"/>
      <c r="E40" s="908"/>
      <c r="F40" s="908"/>
      <c r="G40" s="908"/>
      <c r="H40" s="908"/>
      <c r="I40" s="908"/>
      <c r="J40" s="908"/>
      <c r="K40" s="908"/>
    </row>
    <row r="41" spans="1:11">
      <c r="A41" s="918"/>
      <c r="B41" s="919"/>
      <c r="C41" s="908"/>
      <c r="D41" s="908"/>
      <c r="E41" s="908"/>
      <c r="F41" s="908"/>
      <c r="G41" s="908"/>
      <c r="H41" s="908"/>
      <c r="I41" s="908"/>
      <c r="J41" s="908"/>
      <c r="K41" s="908"/>
    </row>
    <row r="42" spans="1:11">
      <c r="A42" s="918"/>
      <c r="B42" s="919"/>
      <c r="C42" s="908"/>
      <c r="D42" s="908"/>
      <c r="E42" s="908"/>
      <c r="F42" s="908"/>
      <c r="G42" s="908"/>
      <c r="H42" s="908"/>
      <c r="I42" s="908"/>
      <c r="J42" s="908"/>
      <c r="K42" s="908"/>
    </row>
    <row r="43" spans="1:11">
      <c r="A43" s="918"/>
      <c r="B43" s="919"/>
      <c r="C43" s="908"/>
      <c r="D43" s="908"/>
      <c r="E43" s="908"/>
      <c r="F43" s="908"/>
      <c r="G43" s="908"/>
      <c r="H43" s="908"/>
      <c r="I43" s="908"/>
      <c r="J43" s="908"/>
      <c r="K43" s="908"/>
    </row>
    <row r="44" spans="1:11">
      <c r="A44" s="918"/>
      <c r="B44" s="919"/>
      <c r="C44" s="908"/>
      <c r="D44" s="908"/>
      <c r="E44" s="908"/>
      <c r="F44" s="908"/>
      <c r="G44" s="908"/>
      <c r="H44" s="908"/>
      <c r="I44" s="908"/>
      <c r="J44" s="908"/>
      <c r="K44" s="908"/>
    </row>
    <row r="45" spans="1:11">
      <c r="A45" s="918"/>
      <c r="B45" s="919"/>
      <c r="C45" s="908"/>
      <c r="D45" s="908"/>
      <c r="E45" s="908"/>
      <c r="F45" s="908"/>
      <c r="G45" s="908"/>
      <c r="H45" s="908"/>
      <c r="I45" s="908"/>
      <c r="J45" s="908"/>
      <c r="K45" s="908"/>
    </row>
    <row r="46" spans="1:11">
      <c r="A46" s="918"/>
      <c r="B46" s="919"/>
      <c r="C46" s="908"/>
      <c r="D46" s="908"/>
      <c r="E46" s="908"/>
      <c r="F46" s="908"/>
      <c r="G46" s="908"/>
      <c r="H46" s="908"/>
      <c r="I46" s="908"/>
      <c r="J46" s="908"/>
      <c r="K46" s="908"/>
    </row>
    <row r="47" spans="1:11">
      <c r="A47" s="918"/>
      <c r="B47" s="919"/>
      <c r="C47" s="908"/>
      <c r="D47" s="908"/>
      <c r="E47" s="908"/>
      <c r="F47" s="908"/>
      <c r="G47" s="908"/>
      <c r="H47" s="908"/>
      <c r="I47" s="908"/>
      <c r="J47" s="908"/>
      <c r="K47" s="908"/>
    </row>
    <row r="48" spans="1:11">
      <c r="A48" s="918"/>
      <c r="B48" s="919"/>
      <c r="C48" s="908"/>
      <c r="D48" s="908"/>
      <c r="E48" s="908"/>
      <c r="F48" s="908"/>
      <c r="G48" s="908"/>
      <c r="H48" s="908"/>
      <c r="I48" s="908"/>
      <c r="J48" s="908"/>
      <c r="K48" s="908"/>
    </row>
    <row r="49" spans="1:11">
      <c r="A49" s="918"/>
      <c r="B49" s="919"/>
      <c r="C49" s="908"/>
      <c r="D49" s="908"/>
      <c r="E49" s="908"/>
      <c r="F49" s="908"/>
      <c r="G49" s="908"/>
      <c r="H49" s="908"/>
      <c r="I49" s="908"/>
      <c r="J49" s="908"/>
      <c r="K49" s="908"/>
    </row>
    <row r="50" spans="1:11">
      <c r="A50" s="918"/>
      <c r="B50" s="919"/>
      <c r="C50" s="908"/>
      <c r="D50" s="908"/>
      <c r="E50" s="908"/>
      <c r="F50" s="908"/>
      <c r="G50" s="908"/>
      <c r="H50" s="908"/>
      <c r="I50" s="908"/>
      <c r="J50" s="908"/>
      <c r="K50" s="908"/>
    </row>
    <row r="51" spans="1:11">
      <c r="A51" s="918"/>
      <c r="B51" s="919"/>
      <c r="C51" s="908"/>
      <c r="D51" s="908"/>
      <c r="E51" s="908"/>
      <c r="F51" s="908"/>
      <c r="G51" s="908"/>
      <c r="H51" s="908"/>
      <c r="I51" s="908"/>
      <c r="J51" s="908"/>
      <c r="K51" s="908"/>
    </row>
    <row r="52" spans="1:11">
      <c r="A52" s="921"/>
      <c r="B52" s="919"/>
      <c r="C52" s="908"/>
      <c r="D52" s="908"/>
      <c r="E52" s="908"/>
      <c r="F52" s="908"/>
      <c r="G52" s="908"/>
      <c r="H52" s="908"/>
      <c r="I52" s="908"/>
      <c r="J52" s="908"/>
      <c r="K52" s="908"/>
    </row>
    <row r="53" spans="1:11" ht="15.6">
      <c r="A53" s="922" t="s">
        <v>439</v>
      </c>
      <c r="B53" s="919"/>
      <c r="C53" s="908"/>
      <c r="D53" s="908"/>
      <c r="E53" s="908"/>
      <c r="F53" s="908"/>
      <c r="G53" s="908"/>
      <c r="H53" s="908"/>
      <c r="I53" s="908"/>
      <c r="J53" s="908"/>
      <c r="K53" s="908"/>
    </row>
    <row r="54" spans="1:11" ht="13.5" customHeight="1">
      <c r="A54" s="921"/>
      <c r="B54" s="919"/>
    </row>
    <row r="55" spans="1:11" ht="409.5" customHeight="1">
      <c r="A55" s="921"/>
      <c r="B55" s="919"/>
    </row>
    <row r="56" spans="1:11" ht="47.25" customHeight="1">
      <c r="A56" s="921"/>
      <c r="B56" s="919"/>
    </row>
    <row r="57" spans="1:11" s="923" customFormat="1" ht="14.25" customHeight="1">
      <c r="A57" s="916"/>
      <c r="B57" s="917"/>
    </row>
    <row r="58" spans="1:11" ht="15" customHeight="1">
      <c r="A58" s="924"/>
      <c r="B58" s="924"/>
    </row>
    <row r="59" spans="1:11" ht="15" customHeight="1">
      <c r="A59" s="919"/>
      <c r="B59" s="925"/>
    </row>
    <row r="60" spans="1:11" ht="15" customHeight="1">
      <c r="A60" s="919"/>
      <c r="B60" s="926"/>
    </row>
    <row r="61" spans="1:11">
      <c r="A61" s="919"/>
      <c r="B61" s="926"/>
    </row>
    <row r="62" spans="1:11">
      <c r="A62" s="919"/>
      <c r="B62" s="926"/>
    </row>
    <row r="63" spans="1:11">
      <c r="A63" s="921"/>
      <c r="B63" s="927"/>
    </row>
    <row r="64" spans="1:11">
      <c r="A64" s="921"/>
      <c r="B64" s="928"/>
    </row>
    <row r="65" spans="1:2">
      <c r="A65" s="921"/>
      <c r="B65" s="928"/>
    </row>
    <row r="66" spans="1:2">
      <c r="A66" s="921"/>
      <c r="B66" s="928"/>
    </row>
    <row r="67" spans="1:2">
      <c r="A67" s="921"/>
      <c r="B67" s="927"/>
    </row>
    <row r="68" spans="1:2">
      <c r="A68" s="921"/>
      <c r="B68" s="927"/>
    </row>
    <row r="69" spans="1:2">
      <c r="A69" s="921"/>
      <c r="B69" s="926"/>
    </row>
    <row r="70" spans="1:2">
      <c r="A70" s="921"/>
      <c r="B70" s="926"/>
    </row>
    <row r="71" spans="1:2" ht="25.5" customHeight="1">
      <c r="A71" s="921"/>
      <c r="B71" s="926"/>
    </row>
    <row r="72" spans="1:2" ht="21" customHeight="1">
      <c r="A72" s="929"/>
      <c r="B72" s="930"/>
    </row>
    <row r="73" spans="1:2">
      <c r="A73" s="921"/>
      <c r="B73" s="926"/>
    </row>
    <row r="74" spans="1:2">
      <c r="A74" s="921"/>
      <c r="B74" s="928"/>
    </row>
    <row r="75" spans="1:2">
      <c r="A75" s="921"/>
      <c r="B75" s="928"/>
    </row>
    <row r="76" spans="1:2">
      <c r="A76" s="921"/>
      <c r="B76" s="928"/>
    </row>
    <row r="77" spans="1:2">
      <c r="A77" s="921"/>
      <c r="B77" s="928"/>
    </row>
    <row r="78" spans="1:2">
      <c r="A78" s="921"/>
      <c r="B78" s="928"/>
    </row>
    <row r="79" spans="1:2">
      <c r="A79" s="921"/>
      <c r="B79" s="928"/>
    </row>
    <row r="80" spans="1:2">
      <c r="A80" s="921"/>
      <c r="B80" s="928"/>
    </row>
    <row r="81" spans="1:2" ht="36" hidden="1" customHeight="1">
      <c r="A81" s="908"/>
      <c r="B81" s="931"/>
    </row>
    <row r="82" spans="1:2" hidden="1">
      <c r="A82" s="916"/>
      <c r="B82" s="919"/>
    </row>
    <row r="83" spans="1:2" hidden="1">
      <c r="A83" s="908"/>
      <c r="B83" s="919"/>
    </row>
    <row r="84" spans="1:2" hidden="1">
      <c r="A84" s="908"/>
      <c r="B84" s="932"/>
    </row>
    <row r="85" spans="1:2" hidden="1">
      <c r="A85" s="908"/>
      <c r="B85" s="932"/>
    </row>
    <row r="86" spans="1:2">
      <c r="A86" s="908"/>
      <c r="B86" s="926"/>
    </row>
    <row r="87" spans="1:2">
      <c r="A87" s="908"/>
      <c r="B87" s="926"/>
    </row>
    <row r="88" spans="1:2">
      <c r="A88" s="908"/>
      <c r="B88" s="926"/>
    </row>
    <row r="89" spans="1:2" ht="15.6">
      <c r="A89" s="922" t="s">
        <v>440</v>
      </c>
      <c r="B89" s="932"/>
    </row>
    <row r="90" spans="1:2">
      <c r="A90" s="916"/>
      <c r="B90" s="933"/>
    </row>
    <row r="91" spans="1:2">
      <c r="A91" s="908"/>
      <c r="B91" s="908"/>
    </row>
    <row r="92" spans="1:2">
      <c r="A92" s="916"/>
      <c r="B92" s="926"/>
    </row>
    <row r="93" spans="1:2">
      <c r="A93" s="917"/>
      <c r="B93" s="928"/>
    </row>
    <row r="94" spans="1:2">
      <c r="A94" s="908"/>
      <c r="B94" s="928"/>
    </row>
    <row r="95" spans="1:2">
      <c r="A95" s="908"/>
      <c r="B95" s="928"/>
    </row>
    <row r="96" spans="1:2">
      <c r="A96" s="908"/>
      <c r="B96" s="926"/>
    </row>
    <row r="97" spans="1:11">
      <c r="A97" s="908"/>
      <c r="B97" s="928"/>
    </row>
    <row r="98" spans="1:11">
      <c r="A98" s="917"/>
      <c r="B98" s="928"/>
    </row>
    <row r="99" spans="1:11">
      <c r="A99" s="908"/>
      <c r="B99" s="928"/>
    </row>
    <row r="100" spans="1:11">
      <c r="A100" s="908"/>
      <c r="B100" s="928"/>
    </row>
    <row r="101" spans="1:11">
      <c r="A101" s="908"/>
      <c r="B101" s="928"/>
    </row>
    <row r="102" spans="1:11">
      <c r="A102" s="908"/>
      <c r="B102" s="928"/>
    </row>
    <row r="103" spans="1:11">
      <c r="A103" s="908"/>
      <c r="B103" s="928"/>
    </row>
    <row r="104" spans="1:11">
      <c r="A104" s="908"/>
      <c r="B104" s="928"/>
    </row>
    <row r="105" spans="1:11">
      <c r="A105" s="908"/>
      <c r="B105" s="928"/>
    </row>
    <row r="106" spans="1:11">
      <c r="A106" s="908"/>
      <c r="B106" s="928"/>
    </row>
    <row r="107" spans="1:11" ht="15.75" customHeight="1">
      <c r="A107" s="908"/>
      <c r="B107" s="926"/>
    </row>
    <row r="108" spans="1:11" ht="15.6">
      <c r="A108" s="934"/>
      <c r="B108" s="935"/>
      <c r="C108" s="936"/>
      <c r="D108" s="936"/>
      <c r="E108" s="936"/>
      <c r="F108" s="936"/>
      <c r="G108" s="936"/>
      <c r="H108" s="936"/>
      <c r="I108" s="936"/>
      <c r="J108" s="936"/>
      <c r="K108" s="936"/>
    </row>
    <row r="109" spans="1:11">
      <c r="A109" s="937"/>
      <c r="B109" s="928"/>
    </row>
    <row r="110" spans="1:11">
      <c r="A110" s="937"/>
      <c r="B110" s="928"/>
    </row>
    <row r="111" spans="1:11">
      <c r="A111" s="937"/>
      <c r="B111" s="928"/>
    </row>
    <row r="112" spans="1:11">
      <c r="A112" s="908"/>
      <c r="B112" s="908"/>
    </row>
    <row r="113" spans="1:2">
      <c r="A113" s="908"/>
      <c r="B113" s="908"/>
    </row>
    <row r="114" spans="1:2">
      <c r="A114" s="908"/>
      <c r="B114" s="908"/>
    </row>
    <row r="115" spans="1:2">
      <c r="A115" s="908"/>
      <c r="B115" s="908"/>
    </row>
    <row r="116" spans="1:2">
      <c r="A116" s="908"/>
      <c r="B116" s="908"/>
    </row>
  </sheetData>
  <sheetProtection sheet="1" objects="1" scenarios="1"/>
  <mergeCells count="3">
    <mergeCell ref="A2:B2"/>
    <mergeCell ref="A3:B3"/>
    <mergeCell ref="A58:B5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3e792f8-2e21-4a94-8665-f06d721a6b43" xsi:nil="true"/>
    <lcf76f155ced4ddcb4097134ff3c332f xmlns="41a3c0c0-4881-442b-b6bc-23f8518ff0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A813601547B1A48ABC09BA2FAED8AC9" ma:contentTypeVersion="14" ma:contentTypeDescription="Create a new document." ma:contentTypeScope="" ma:versionID="2ecdad9303fcd4c17b3620cd5302263b">
  <xsd:schema xmlns:xsd="http://www.w3.org/2001/XMLSchema" xmlns:xs="http://www.w3.org/2001/XMLSchema" xmlns:p="http://schemas.microsoft.com/office/2006/metadata/properties" xmlns:ns2="41a3c0c0-4881-442b-b6bc-23f8518ff066" xmlns:ns3="93e792f8-2e21-4a94-8665-f06d721a6b43" targetNamespace="http://schemas.microsoft.com/office/2006/metadata/properties" ma:root="true" ma:fieldsID="d7723469db00b348e3f2b05b77ad4253" ns2:_="" ns3:_="">
    <xsd:import namespace="41a3c0c0-4881-442b-b6bc-23f8518ff066"/>
    <xsd:import namespace="93e792f8-2e21-4a94-8665-f06d721a6b4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a3c0c0-4881-442b-b6bc-23f8518ff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e792f8-2e21-4a94-8665-f06d721a6b4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da4d789-438e-4f35-99bd-e04f766a5c5f}" ma:internalName="TaxCatchAll" ma:showField="CatchAllData" ma:web="93e792f8-2e21-4a94-8665-f06d721a6b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305FDA-2798-47EB-B0A3-FE89AB7B2B0B}">
  <ds:schemaRefs>
    <ds:schemaRef ds:uri="http://schemas.openxmlformats.org/package/2006/metadata/core-properties"/>
    <ds:schemaRef ds:uri="http://purl.org/dc/elements/1.1/"/>
    <ds:schemaRef ds:uri="93e792f8-2e21-4a94-8665-f06d721a6b43"/>
    <ds:schemaRef ds:uri="http://purl.org/dc/terms/"/>
    <ds:schemaRef ds:uri="http://schemas.microsoft.com/office/2006/documentManagement/types"/>
    <ds:schemaRef ds:uri="http://purl.org/dc/dcmitype/"/>
    <ds:schemaRef ds:uri="http://www.w3.org/XML/1998/namespace"/>
    <ds:schemaRef ds:uri="http://schemas.microsoft.com/office/infopath/2007/PartnerControls"/>
    <ds:schemaRef ds:uri="41a3c0c0-4881-442b-b6bc-23f8518ff066"/>
    <ds:schemaRef ds:uri="http://schemas.microsoft.com/office/2006/metadata/properties"/>
  </ds:schemaRefs>
</ds:datastoreItem>
</file>

<file path=customXml/itemProps2.xml><?xml version="1.0" encoding="utf-8"?>
<ds:datastoreItem xmlns:ds="http://schemas.openxmlformats.org/officeDocument/2006/customXml" ds:itemID="{F253BE4A-0A65-477D-81A7-9717338C0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a3c0c0-4881-442b-b6bc-23f8518ff066"/>
    <ds:schemaRef ds:uri="93e792f8-2e21-4a94-8665-f06d721a6b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B54B33-C56B-4618-A7F3-CBA9810709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Cover</vt:lpstr>
      <vt:lpstr>Revision Notes</vt:lpstr>
      <vt:lpstr>Custom Lighting</vt:lpstr>
      <vt:lpstr>DLC &amp; Energy Star Info</vt:lpstr>
      <vt:lpstr>COMcheck Import</vt:lpstr>
      <vt:lpstr>NCOnly - Lighting Interior LPD</vt:lpstr>
      <vt:lpstr>NC Only - LPD COMcheck Import </vt:lpstr>
      <vt:lpstr>_LPD2010</vt:lpstr>
      <vt:lpstr>BldgType</vt:lpstr>
      <vt:lpstr>DLC_DOWNLOAD</vt:lpstr>
      <vt:lpstr>DLC_SEARCH</vt:lpstr>
      <vt:lpstr>DLC_WEBSITE</vt:lpstr>
      <vt:lpstr>ES_DOWN</vt:lpstr>
      <vt:lpstr>ES_WEB</vt:lpstr>
      <vt:lpstr>'Custom Lighting'!LED_Bulb</vt:lpstr>
      <vt:lpstr>'Custom Lighting'!LED_Fixture</vt:lpstr>
      <vt:lpstr>'Custom Lighting'!Location</vt:lpstr>
      <vt:lpstr>measure1</vt:lpstr>
      <vt:lpstr>'COMcheck Import'!Print_Area</vt:lpstr>
      <vt:lpstr>Cover!Print_Area</vt:lpstr>
      <vt:lpstr>'Custom Lighting'!Print_Area</vt:lpstr>
      <vt:lpstr>'DLC &amp; Energy Star Info'!Print_Area</vt:lpstr>
    </vt:vector>
  </TitlesOfParts>
  <Company>Kema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TEP Large Business Prgram Rebate Application</dc:title>
  <dc:subject>Custom Measures for Existing Facilities</dc:subject>
  <dc:creator>Patrick J. O'Leary Jr.</dc:creator>
  <cp:keywords>Retrofit Custom Application v2014.1</cp:keywords>
  <cp:lastModifiedBy>Katie Pearson</cp:lastModifiedBy>
  <cp:lastPrinted>2019-01-16T17:32:06Z</cp:lastPrinted>
  <dcterms:created xsi:type="dcterms:W3CDTF">2003-03-20T18:04:27Z</dcterms:created>
  <dcterms:modified xsi:type="dcterms:W3CDTF">2023-03-01T21:13:33Z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8141450-2387-4aca-b41f-19cd6be9dd3c_Enabled">
    <vt:lpwstr>true</vt:lpwstr>
  </property>
  <property fmtid="{D5CDD505-2E9C-101B-9397-08002B2CF9AE}" pid="3" name="MSIP_Label_48141450-2387-4aca-b41f-19cd6be9dd3c_SetDate">
    <vt:lpwstr>2022-11-16T05:05:29Z</vt:lpwstr>
  </property>
  <property fmtid="{D5CDD505-2E9C-101B-9397-08002B2CF9AE}" pid="4" name="MSIP_Label_48141450-2387-4aca-b41f-19cd6be9dd3c_Method">
    <vt:lpwstr>Standard</vt:lpwstr>
  </property>
  <property fmtid="{D5CDD505-2E9C-101B-9397-08002B2CF9AE}" pid="5" name="MSIP_Label_48141450-2387-4aca-b41f-19cd6be9dd3c_Name">
    <vt:lpwstr>Restricted_Unprotected</vt:lpwstr>
  </property>
  <property fmtid="{D5CDD505-2E9C-101B-9397-08002B2CF9AE}" pid="6" name="MSIP_Label_48141450-2387-4aca-b41f-19cd6be9dd3c_SiteId">
    <vt:lpwstr>adf10e2b-b6e9-41d6-be2f-c12bb566019c</vt:lpwstr>
  </property>
  <property fmtid="{D5CDD505-2E9C-101B-9397-08002B2CF9AE}" pid="7" name="MSIP_Label_48141450-2387-4aca-b41f-19cd6be9dd3c_ActionId">
    <vt:lpwstr>4e81b0b2-3810-471c-8204-92b6e9366fd6</vt:lpwstr>
  </property>
  <property fmtid="{D5CDD505-2E9C-101B-9397-08002B2CF9AE}" pid="8" name="MSIP_Label_48141450-2387-4aca-b41f-19cd6be9dd3c_ContentBits">
    <vt:lpwstr>0</vt:lpwstr>
  </property>
  <property fmtid="{D5CDD505-2E9C-101B-9397-08002B2CF9AE}" pid="9" name="ContentTypeId">
    <vt:lpwstr>0x010100AA813601547B1A48ABC09BA2FAED8AC9</vt:lpwstr>
  </property>
  <property fmtid="{D5CDD505-2E9C-101B-9397-08002B2CF9AE}" pid="10" name="MediaServiceImageTags">
    <vt:lpwstr/>
  </property>
</Properties>
</file>