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mc:AlternateContent xmlns:mc="http://schemas.openxmlformats.org/markup-compatibility/2006">
    <mc:Choice Requires="x15">
      <x15ac:absPath xmlns:x15ac="http://schemas.microsoft.com/office/spreadsheetml/2010/11/ac" url="https://franklinenergy.sharepoint.com/sites/TEPContracting/Shared Documents/Marketing/Worksheets/"/>
    </mc:Choice>
  </mc:AlternateContent>
  <xr:revisionPtr revIDLastSave="3" documentId="8_{A7C27D8B-8CB6-46AF-86D8-9B6B59528955}" xr6:coauthVersionLast="47" xr6:coauthVersionMax="47" xr10:uidLastSave="{99C39279-D3A8-43FA-A200-693F330CE718}"/>
  <bookViews>
    <workbookView xWindow="-120" yWindow="-120" windowWidth="29040" windowHeight="15840" tabRatio="915" activeTab="2" xr2:uid="{00000000-000D-0000-FFFF-FFFF00000000}"/>
  </bookViews>
  <sheets>
    <sheet name="Cover" sheetId="84" r:id="rId1"/>
    <sheet name="Revision Notes" sheetId="85" state="hidden" r:id="rId2"/>
    <sheet name="Custom Lighting 2" sheetId="58" r:id="rId3"/>
    <sheet name="DLC &amp; Energy Star Info" sheetId="72" r:id="rId4"/>
    <sheet name="COMcheck Import" sheetId="83" r:id="rId5"/>
  </sheets>
  <definedNames>
    <definedName name="BldgType">'Custom Lighting 2'!$K$128:$K$139</definedName>
    <definedName name="DLC_DOWNLOAD">'DLC &amp; Energy Star Info'!$A$41</definedName>
    <definedName name="DLC_SEARCH">'DLC &amp; Energy Star Info'!$A$100</definedName>
    <definedName name="DLC_WEBSITE">'DLC &amp; Energy Star Info'!$A$15</definedName>
    <definedName name="ES_DOWN">'DLC &amp; Energy Star Info'!$A$270</definedName>
    <definedName name="ES_WEB">'DLC &amp; Energy Star Info'!$A$206</definedName>
    <definedName name="LED_Bulb" localSheetId="2">'Custom Lighting 2'!$G$128:$G$131</definedName>
    <definedName name="LED_Fixture" localSheetId="2">'Custom Lighting 2'!#REF!</definedName>
    <definedName name="Location" localSheetId="2">'Custom Lighting 2'!$N$146:$N$149</definedName>
    <definedName name="measure1">'Custom Lighting 2'!$A$28:$N$28</definedName>
    <definedName name="_xlnm.Print_Area" localSheetId="4">'COMcheck Import'!$A$1:$K$114</definedName>
    <definedName name="_xlnm.Print_Area" localSheetId="0">Cover!$A$1:$N$45</definedName>
    <definedName name="_xlnm.Print_Area" localSheetId="2">'Custom Lighting 2'!$A$1:$O$117</definedName>
    <definedName name="_xlnm.Print_Area" localSheetId="3">'DLC &amp; Energy Star Info'!$A$1:$J$403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5" i="58" l="1"/>
  <c r="C105" i="58"/>
  <c r="A105" i="58"/>
  <c r="M91" i="58"/>
  <c r="K91" i="58"/>
  <c r="I91" i="58"/>
  <c r="G91" i="58"/>
  <c r="F91" i="58"/>
  <c r="E91" i="58"/>
  <c r="C91" i="58"/>
  <c r="A91" i="58"/>
  <c r="M77" i="58"/>
  <c r="K77" i="58"/>
  <c r="I77" i="58"/>
  <c r="G77" i="58"/>
  <c r="F77" i="58"/>
  <c r="E77" i="58"/>
  <c r="C77" i="58"/>
  <c r="A77" i="58"/>
  <c r="AG77" i="58"/>
  <c r="AI77" i="58"/>
  <c r="AG78" i="58"/>
  <c r="AG79" i="58"/>
  <c r="AG80" i="58"/>
  <c r="AG81" i="58"/>
  <c r="AG82" i="58"/>
  <c r="AG83" i="58"/>
  <c r="AG84" i="58"/>
  <c r="AG85" i="58"/>
  <c r="AG86" i="58"/>
  <c r="AG88" i="58"/>
  <c r="AG89" i="58"/>
  <c r="AG90" i="58"/>
  <c r="AG91" i="58"/>
  <c r="G17" i="58" l="1"/>
  <c r="O17" i="58"/>
  <c r="S27" i="58"/>
  <c r="T27" i="58"/>
  <c r="U27" i="58"/>
  <c r="AA27" i="58"/>
  <c r="AJ27" i="58"/>
  <c r="S28" i="58"/>
  <c r="T28" i="58"/>
  <c r="U28" i="58"/>
  <c r="AA28" i="58"/>
  <c r="AJ28" i="58"/>
  <c r="S29" i="58"/>
  <c r="T29" i="58"/>
  <c r="U29" i="58"/>
  <c r="AA29" i="58"/>
  <c r="AB29" i="58"/>
  <c r="AJ29" i="58"/>
  <c r="S30" i="58"/>
  <c r="T30" i="58"/>
  <c r="U30" i="58"/>
  <c r="AA30" i="58"/>
  <c r="AB30" i="58"/>
  <c r="AJ30" i="58"/>
  <c r="S31" i="58"/>
  <c r="T31" i="58"/>
  <c r="U31" i="58"/>
  <c r="AA31" i="58"/>
  <c r="AB31" i="58"/>
  <c r="AJ31" i="58"/>
  <c r="S32" i="58"/>
  <c r="T32" i="58"/>
  <c r="U32" i="58"/>
  <c r="AA32" i="58"/>
  <c r="AB32" i="58"/>
  <c r="AJ32" i="58"/>
  <c r="S33" i="58"/>
  <c r="T33" i="58"/>
  <c r="U33" i="58"/>
  <c r="AA33" i="58"/>
  <c r="AB33" i="58"/>
  <c r="AJ33" i="58"/>
  <c r="S34" i="58"/>
  <c r="T34" i="58"/>
  <c r="U34" i="58"/>
  <c r="AA34" i="58"/>
  <c r="AB34" i="58"/>
  <c r="AJ34" i="58"/>
  <c r="S35" i="58"/>
  <c r="T35" i="58"/>
  <c r="U35" i="58"/>
  <c r="AA35" i="58"/>
  <c r="AB35" i="58"/>
  <c r="AJ35" i="58"/>
  <c r="S36" i="58"/>
  <c r="T36" i="58"/>
  <c r="U36" i="58"/>
  <c r="AA36" i="58"/>
  <c r="AB36" i="58"/>
  <c r="AJ36" i="58"/>
  <c r="S37" i="58"/>
  <c r="T37" i="58"/>
  <c r="U37" i="58"/>
  <c r="AA37" i="58"/>
  <c r="AB37" i="58"/>
  <c r="AJ37" i="58"/>
  <c r="S38" i="58"/>
  <c r="T38" i="58"/>
  <c r="U38" i="58"/>
  <c r="AA38" i="58"/>
  <c r="AB38" i="58"/>
  <c r="AJ38" i="58"/>
  <c r="S39" i="58"/>
  <c r="T39" i="58"/>
  <c r="U39" i="58"/>
  <c r="AA39" i="58"/>
  <c r="AB39" i="58"/>
  <c r="AJ39" i="58"/>
  <c r="S40" i="58"/>
  <c r="T40" i="58"/>
  <c r="U40" i="58"/>
  <c r="AA40" i="58"/>
  <c r="AB40" i="58"/>
  <c r="AJ40" i="58"/>
  <c r="S41" i="58"/>
  <c r="T41" i="58"/>
  <c r="U41" i="58"/>
  <c r="AA41" i="58"/>
  <c r="AB41" i="58"/>
  <c r="AJ41" i="58"/>
  <c r="S42" i="58"/>
  <c r="T42" i="58"/>
  <c r="U42" i="58"/>
  <c r="AA42" i="58"/>
  <c r="AB42" i="58"/>
  <c r="AJ42" i="58"/>
  <c r="S43" i="58"/>
  <c r="T43" i="58"/>
  <c r="U43" i="58"/>
  <c r="AA43" i="58"/>
  <c r="AB43" i="58"/>
  <c r="AJ43" i="58"/>
  <c r="S44" i="58"/>
  <c r="T44" i="58"/>
  <c r="U44" i="58"/>
  <c r="AA44" i="58"/>
  <c r="AB44" i="58"/>
  <c r="AJ44" i="58"/>
  <c r="S45" i="58"/>
  <c r="T45" i="58"/>
  <c r="U45" i="58"/>
  <c r="AA45" i="58"/>
  <c r="AB45" i="58"/>
  <c r="AJ45" i="58"/>
  <c r="S46" i="58"/>
  <c r="T46" i="58"/>
  <c r="U46" i="58"/>
  <c r="AA46" i="58"/>
  <c r="AB46" i="58"/>
  <c r="AJ46" i="58"/>
  <c r="S47" i="58"/>
  <c r="T47" i="58"/>
  <c r="U47" i="58"/>
  <c r="AA47" i="58"/>
  <c r="AB47" i="58"/>
  <c r="AJ47" i="58"/>
  <c r="AJ48" i="58"/>
  <c r="AI50" i="58"/>
  <c r="L51" i="58"/>
  <c r="AG74" i="58"/>
  <c r="AI74" i="58"/>
  <c r="AG75" i="58"/>
  <c r="AI75" i="58"/>
  <c r="AK77" i="58" s="1"/>
  <c r="AG76" i="58"/>
  <c r="AG92" i="58"/>
  <c r="AG93" i="58"/>
  <c r="AG94" i="58"/>
  <c r="V128" i="58"/>
  <c r="AC128" i="58" s="1"/>
  <c r="W128" i="58"/>
  <c r="V130" i="58"/>
  <c r="AE130" i="58" s="1"/>
  <c r="W130" i="58"/>
  <c r="V131" i="58"/>
  <c r="Z131" i="58" s="1"/>
  <c r="W131" i="58"/>
  <c r="V132" i="58"/>
  <c r="W132" i="58"/>
  <c r="V133" i="58"/>
  <c r="AC133" i="58" s="1"/>
  <c r="W133" i="58"/>
  <c r="V135" i="58"/>
  <c r="Z135" i="58" s="1"/>
  <c r="W135" i="58"/>
  <c r="V136" i="58"/>
  <c r="AD136" i="58" s="1"/>
  <c r="W136" i="58"/>
  <c r="A147" i="58"/>
  <c r="A148" i="58" s="1"/>
  <c r="A149" i="58" s="1"/>
  <c r="A150" i="58" s="1"/>
  <c r="A151" i="58" s="1"/>
  <c r="A152" i="58" s="1"/>
  <c r="A153" i="58" s="1"/>
  <c r="A154" i="58" s="1"/>
  <c r="A155" i="58" s="1"/>
  <c r="A156" i="58" s="1"/>
  <c r="A157" i="58" s="1"/>
  <c r="A158" i="58" s="1"/>
  <c r="A159" i="58" s="1"/>
  <c r="A160" i="58" s="1"/>
  <c r="A161" i="58" s="1"/>
  <c r="A162" i="58" s="1"/>
  <c r="A163" i="58" s="1"/>
  <c r="A164" i="58" s="1"/>
  <c r="A165" i="58" s="1"/>
  <c r="A166" i="58" s="1"/>
  <c r="A167" i="58" s="1"/>
  <c r="A168" i="58" s="1"/>
  <c r="A169" i="58" s="1"/>
  <c r="A170" i="58" s="1"/>
  <c r="A171" i="58" s="1"/>
  <c r="A172" i="58" s="1"/>
  <c r="A173" i="58" s="1"/>
  <c r="A174" i="58" s="1"/>
  <c r="A175" i="58" s="1"/>
  <c r="A176" i="58" s="1"/>
  <c r="A177" i="58" s="1"/>
  <c r="A178" i="58" s="1"/>
  <c r="A179" i="58" s="1"/>
  <c r="A180" i="58" s="1"/>
  <c r="A181" i="58" s="1"/>
  <c r="A182" i="58" s="1"/>
  <c r="A183" i="58" s="1"/>
  <c r="A184" i="58" s="1"/>
  <c r="A185" i="58" s="1"/>
  <c r="A186" i="58" s="1"/>
  <c r="A187" i="58" s="1"/>
  <c r="A188" i="58" s="1"/>
  <c r="A189" i="58" s="1"/>
  <c r="A190" i="58" s="1"/>
  <c r="A191" i="58" s="1"/>
  <c r="A192" i="58" s="1"/>
  <c r="A193" i="58" s="1"/>
  <c r="A194" i="58" s="1"/>
  <c r="A195" i="58" s="1"/>
  <c r="A196" i="58" s="1"/>
  <c r="A197" i="58" s="1"/>
  <c r="A198" i="58" s="1"/>
  <c r="A199" i="58" s="1"/>
  <c r="A200" i="58" s="1"/>
  <c r="A201" i="58" s="1"/>
  <c r="A202" i="58" s="1"/>
  <c r="A203" i="58" s="1"/>
  <c r="A204" i="58" s="1"/>
  <c r="A205" i="58" s="1"/>
  <c r="A206" i="58" s="1"/>
  <c r="A207" i="58" s="1"/>
  <c r="A208" i="58" s="1"/>
  <c r="A209" i="58" s="1"/>
  <c r="A210" i="58" s="1"/>
  <c r="A211" i="58" s="1"/>
  <c r="A212" i="58" s="1"/>
  <c r="A213" i="58" s="1"/>
  <c r="A214" i="58" s="1"/>
  <c r="A215" i="58" s="1"/>
  <c r="A216" i="58" s="1"/>
  <c r="A217" i="58" s="1"/>
  <c r="A218" i="58" s="1"/>
  <c r="A219" i="58" s="1"/>
  <c r="A220" i="58" s="1"/>
  <c r="A221" i="58" s="1"/>
  <c r="A222" i="58" s="1"/>
  <c r="A223" i="58" s="1"/>
  <c r="A224" i="58" s="1"/>
  <c r="A225" i="58" s="1"/>
  <c r="A226" i="58" s="1"/>
  <c r="A227" i="58" s="1"/>
  <c r="A228" i="58" s="1"/>
  <c r="A229" i="58" s="1"/>
  <c r="A230" i="58" s="1"/>
  <c r="A231" i="58" s="1"/>
  <c r="A232" i="58" s="1"/>
  <c r="A233" i="58" s="1"/>
  <c r="A234" i="58" s="1"/>
  <c r="A235" i="58" s="1"/>
  <c r="A236" i="58" s="1"/>
  <c r="A237" i="58" s="1"/>
  <c r="A238" i="58" s="1"/>
  <c r="A239" i="58" s="1"/>
  <c r="A240" i="58" s="1"/>
  <c r="A241" i="58" s="1"/>
  <c r="V150" i="58"/>
  <c r="AE150" i="58" s="1"/>
  <c r="W150" i="58"/>
  <c r="V152" i="58"/>
  <c r="W152" i="58"/>
  <c r="V153" i="58"/>
  <c r="Y153" i="58" s="1"/>
  <c r="W153" i="58"/>
  <c r="H154" i="58"/>
  <c r="V154" i="58"/>
  <c r="Z154" i="58" s="1"/>
  <c r="W154" i="58"/>
  <c r="V155" i="58"/>
  <c r="AE155" i="58" s="1"/>
  <c r="W155" i="58"/>
  <c r="V157" i="58"/>
  <c r="Y157" i="58" s="1"/>
  <c r="W157" i="58"/>
  <c r="V158" i="58"/>
  <c r="W158" i="58"/>
  <c r="U167" i="58"/>
  <c r="V167" i="58"/>
  <c r="AB28" i="58"/>
  <c r="AB27" i="58"/>
  <c r="AA203" i="58"/>
  <c r="AB203" i="58" s="1"/>
  <c r="AD152" i="58" l="1"/>
  <c r="L19" i="58"/>
  <c r="L22" i="58"/>
  <c r="T166" i="58" s="1"/>
  <c r="AD153" i="58"/>
  <c r="AC152" i="58"/>
  <c r="AA128" i="58"/>
  <c r="AB128" i="58" s="1"/>
  <c r="S138" i="58" s="1"/>
  <c r="Y150" i="58"/>
  <c r="AE153" i="58"/>
  <c r="Y154" i="58"/>
  <c r="AA153" i="58"/>
  <c r="AB153" i="58" s="1"/>
  <c r="S162" i="58" s="1"/>
  <c r="AD154" i="58"/>
  <c r="X157" i="58"/>
  <c r="AC153" i="58"/>
  <c r="AE154" i="58"/>
  <c r="AE157" i="58"/>
  <c r="Z153" i="58"/>
  <c r="AA131" i="58"/>
  <c r="AB131" i="58" s="1"/>
  <c r="S140" i="58" s="1"/>
  <c r="Z130" i="58"/>
  <c r="L18" i="58"/>
  <c r="X158" i="58"/>
  <c r="L21" i="58"/>
  <c r="T165" i="58" s="1"/>
  <c r="Z152" i="58"/>
  <c r="AC131" i="58"/>
  <c r="AD131" i="58"/>
  <c r="Y135" i="58"/>
  <c r="X131" i="58"/>
  <c r="D18" i="58"/>
  <c r="Y131" i="58"/>
  <c r="AA133" i="58"/>
  <c r="AB133" i="58" s="1"/>
  <c r="S142" i="58" s="1"/>
  <c r="AE131" i="58"/>
  <c r="Y130" i="58"/>
  <c r="Z133" i="58"/>
  <c r="AD130" i="58"/>
  <c r="AE128" i="58"/>
  <c r="D17" i="58"/>
  <c r="AC130" i="58"/>
  <c r="AA136" i="58"/>
  <c r="AA130" i="58"/>
  <c r="AB130" i="58" s="1"/>
  <c r="S139" i="58" s="1"/>
  <c r="X130" i="58"/>
  <c r="Y136" i="58"/>
  <c r="X152" i="58"/>
  <c r="Y152" i="58"/>
  <c r="L16" i="58"/>
  <c r="AE152" i="58"/>
  <c r="AD158" i="58"/>
  <c r="AA155" i="58"/>
  <c r="AB155" i="58" s="1"/>
  <c r="S164" i="58" s="1"/>
  <c r="X154" i="58"/>
  <c r="Z150" i="58"/>
  <c r="AI78" i="58"/>
  <c r="AK78" i="58" s="1"/>
  <c r="AI76" i="58"/>
  <c r="X153" i="58"/>
  <c r="AA152" i="58"/>
  <c r="AB152" i="58" s="1"/>
  <c r="S161" i="58" s="1"/>
  <c r="X155" i="58"/>
  <c r="AD155" i="58"/>
  <c r="Z158" i="58"/>
  <c r="L17" i="58"/>
  <c r="AA158" i="58"/>
  <c r="AC154" i="58"/>
  <c r="AC155" i="58"/>
  <c r="Z155" i="58"/>
  <c r="Y158" i="58"/>
  <c r="AD157" i="58"/>
  <c r="AE158" i="58"/>
  <c r="AA154" i="58"/>
  <c r="AB154" i="58" s="1"/>
  <c r="S163" i="58" s="1"/>
  <c r="L20" i="58"/>
  <c r="Y155" i="58"/>
  <c r="Z157" i="58"/>
  <c r="AA157" i="58"/>
  <c r="X150" i="58"/>
  <c r="AA150" i="58"/>
  <c r="AB150" i="58" s="1"/>
  <c r="S160" i="58" s="1"/>
  <c r="AC150" i="58"/>
  <c r="AD150" i="58"/>
  <c r="X132" i="58"/>
  <c r="AA135" i="58"/>
  <c r="X135" i="58"/>
  <c r="D22" i="58"/>
  <c r="T144" i="58" s="1"/>
  <c r="X136" i="58"/>
  <c r="AD135" i="58"/>
  <c r="Z136" i="58"/>
  <c r="AE136" i="58"/>
  <c r="D21" i="58"/>
  <c r="T143" i="58" s="1"/>
  <c r="AE135" i="58"/>
  <c r="AE132" i="58"/>
  <c r="X133" i="58"/>
  <c r="AD132" i="58"/>
  <c r="D20" i="58"/>
  <c r="Y132" i="58"/>
  <c r="D19" i="58"/>
  <c r="Y133" i="58"/>
  <c r="AA132" i="58"/>
  <c r="AB132" i="58" s="1"/>
  <c r="AE133" i="58"/>
  <c r="AC132" i="58"/>
  <c r="Z132" i="58"/>
  <c r="AD133" i="58"/>
  <c r="AD128" i="58"/>
  <c r="X128" i="58"/>
  <c r="Y128" i="58"/>
  <c r="D16" i="58"/>
  <c r="Z128" i="58"/>
  <c r="T163" i="58" l="1"/>
  <c r="T162" i="58"/>
  <c r="T140" i="58"/>
  <c r="T160" i="58"/>
  <c r="AC137" i="58"/>
  <c r="T139" i="58"/>
  <c r="T164" i="58"/>
  <c r="AB137" i="58"/>
  <c r="L23" i="58"/>
  <c r="O20" i="58" s="1"/>
  <c r="O19" i="58" s="1"/>
  <c r="O21" i="58" s="1"/>
  <c r="AD159" i="58"/>
  <c r="AC159" i="58"/>
  <c r="T161" i="58"/>
  <c r="AB159" i="58"/>
  <c r="S167" i="58"/>
  <c r="S141" i="58"/>
  <c r="S145" i="58" s="1"/>
  <c r="T142" i="58"/>
  <c r="AD137" i="58"/>
  <c r="T138" i="58"/>
  <c r="D23" i="58"/>
  <c r="G20" i="58" s="1"/>
  <c r="G19" i="58" s="1"/>
  <c r="AQ40" i="58" l="1"/>
  <c r="AQ31" i="58"/>
  <c r="AQ38" i="58"/>
  <c r="AQ33" i="58"/>
  <c r="AQ46" i="58"/>
  <c r="AQ35" i="58"/>
  <c r="AQ39" i="58"/>
  <c r="AQ32" i="58"/>
  <c r="AQ42" i="58"/>
  <c r="AQ47" i="58"/>
  <c r="AQ36" i="58"/>
  <c r="AQ41" i="58"/>
  <c r="AQ29" i="58"/>
  <c r="AQ34" i="58"/>
  <c r="AQ43" i="58"/>
  <c r="AQ30" i="58"/>
  <c r="AQ45" i="58"/>
  <c r="AQ37" i="58"/>
  <c r="AQ44" i="58"/>
  <c r="T141" i="58"/>
  <c r="T145" i="58" s="1"/>
  <c r="X30" i="58" s="1"/>
  <c r="AQ27" i="58"/>
  <c r="AQ28" i="58"/>
  <c r="T167" i="58"/>
  <c r="Z27" i="58" s="1"/>
  <c r="G21" i="58"/>
  <c r="W40" i="58"/>
  <c r="W41" i="58"/>
  <c r="W46" i="58"/>
  <c r="W42" i="58"/>
  <c r="W30" i="58"/>
  <c r="W35" i="58"/>
  <c r="W33" i="58"/>
  <c r="W28" i="58"/>
  <c r="W34" i="58"/>
  <c r="W29" i="58"/>
  <c r="W32" i="58"/>
  <c r="W47" i="58"/>
  <c r="W43" i="58"/>
  <c r="W44" i="58"/>
  <c r="W39" i="58"/>
  <c r="W31" i="58"/>
  <c r="W36" i="58"/>
  <c r="W37" i="58"/>
  <c r="W27" i="58"/>
  <c r="W38" i="58"/>
  <c r="W45" i="58"/>
  <c r="Y33" i="58"/>
  <c r="Y44" i="58"/>
  <c r="Y32" i="58"/>
  <c r="Y43" i="58"/>
  <c r="Y36" i="58"/>
  <c r="Y39" i="58"/>
  <c r="Y41" i="58"/>
  <c r="Y46" i="58"/>
  <c r="Y45" i="58"/>
  <c r="Y37" i="58"/>
  <c r="Y28" i="58"/>
  <c r="Y47" i="58"/>
  <c r="Y31" i="58"/>
  <c r="Y38" i="58"/>
  <c r="Y40" i="58"/>
  <c r="Y34" i="58"/>
  <c r="Y35" i="58"/>
  <c r="Y27" i="58"/>
  <c r="Y29" i="58"/>
  <c r="Y42" i="58"/>
  <c r="Y30" i="58"/>
  <c r="AF38" i="58" l="1"/>
  <c r="AF37" i="58"/>
  <c r="AF31" i="58"/>
  <c r="AF47" i="58"/>
  <c r="AF42" i="58"/>
  <c r="AF39" i="58"/>
  <c r="AF32" i="58"/>
  <c r="AF33" i="58"/>
  <c r="AF46" i="58"/>
  <c r="AF44" i="58"/>
  <c r="AF29" i="58"/>
  <c r="AF35" i="58"/>
  <c r="AF41" i="58"/>
  <c r="AP42" i="58"/>
  <c r="AP40" i="58"/>
  <c r="AP39" i="58"/>
  <c r="AP43" i="58"/>
  <c r="AP36" i="58"/>
  <c r="AH31" i="58"/>
  <c r="AP38" i="58"/>
  <c r="AP47" i="58"/>
  <c r="AP31" i="58"/>
  <c r="AP30" i="58"/>
  <c r="AP32" i="58"/>
  <c r="AP44" i="58"/>
  <c r="AP46" i="58"/>
  <c r="AP34" i="58"/>
  <c r="AP33" i="58"/>
  <c r="AH37" i="58"/>
  <c r="AP29" i="58"/>
  <c r="AP45" i="58"/>
  <c r="AP35" i="58"/>
  <c r="AP41" i="58"/>
  <c r="AP37" i="58"/>
  <c r="AH44" i="58"/>
  <c r="AH29" i="58"/>
  <c r="AH32" i="58"/>
  <c r="AH47" i="58"/>
  <c r="AH34" i="58"/>
  <c r="AH45" i="58"/>
  <c r="AH39" i="58"/>
  <c r="AH38" i="58"/>
  <c r="AH43" i="58"/>
  <c r="AH30" i="58"/>
  <c r="AH40" i="58"/>
  <c r="AH42" i="58"/>
  <c r="AH33" i="58"/>
  <c r="AH41" i="58"/>
  <c r="AH35" i="58"/>
  <c r="AH46" i="58"/>
  <c r="AH36" i="58"/>
  <c r="AF45" i="58"/>
  <c r="AF36" i="58"/>
  <c r="AF43" i="58"/>
  <c r="AF34" i="58"/>
  <c r="AF30" i="58"/>
  <c r="AF40" i="58"/>
  <c r="Z39" i="58"/>
  <c r="Z30" i="58"/>
  <c r="AG30" i="58" s="1"/>
  <c r="Z43" i="58"/>
  <c r="Z41" i="58"/>
  <c r="Z42" i="58"/>
  <c r="Z28" i="58"/>
  <c r="Z37" i="58"/>
  <c r="Z38" i="58"/>
  <c r="Z36" i="58"/>
  <c r="Z32" i="58"/>
  <c r="Z47" i="58"/>
  <c r="AF28" i="58"/>
  <c r="Z46" i="58"/>
  <c r="Z40" i="58"/>
  <c r="Z31" i="58"/>
  <c r="Z44" i="58"/>
  <c r="Z34" i="58"/>
  <c r="Z29" i="58"/>
  <c r="Z35" i="58"/>
  <c r="Z45" i="58"/>
  <c r="Z33" i="58"/>
  <c r="X43" i="58"/>
  <c r="X41" i="58"/>
  <c r="V41" i="58" s="1"/>
  <c r="AD41" i="58" s="1"/>
  <c r="AP28" i="58"/>
  <c r="AH28" i="58"/>
  <c r="X27" i="58"/>
  <c r="AG27" i="58" s="1"/>
  <c r="X28" i="58"/>
  <c r="X37" i="58"/>
  <c r="X42" i="58"/>
  <c r="X31" i="58"/>
  <c r="X38" i="58"/>
  <c r="X45" i="58"/>
  <c r="X44" i="58"/>
  <c r="X40" i="58"/>
  <c r="X36" i="58"/>
  <c r="X39" i="58"/>
  <c r="X32" i="58"/>
  <c r="X29" i="58"/>
  <c r="V29" i="58" s="1"/>
  <c r="AD29" i="58" s="1"/>
  <c r="X35" i="58"/>
  <c r="V30" i="58"/>
  <c r="AD30" i="58" s="1"/>
  <c r="X34" i="58"/>
  <c r="X47" i="58"/>
  <c r="X46" i="58"/>
  <c r="X33" i="58"/>
  <c r="AH27" i="58"/>
  <c r="AP27" i="58"/>
  <c r="AF27" i="58"/>
  <c r="AG44" i="58" l="1"/>
  <c r="V44" i="58"/>
  <c r="AD44" i="58" s="1"/>
  <c r="AG29" i="58"/>
  <c r="AG41" i="58"/>
  <c r="V40" i="58"/>
  <c r="AD40" i="58" s="1"/>
  <c r="AG40" i="58"/>
  <c r="AE41" i="58"/>
  <c r="AI41" i="58" s="1" a="1"/>
  <c r="AI41" i="58" s="1"/>
  <c r="AC41" i="58"/>
  <c r="AE29" i="58"/>
  <c r="AI29" i="58" s="1" a="1"/>
  <c r="AI29" i="58" s="1"/>
  <c r="AK29" i="58" s="1"/>
  <c r="AC29" i="58"/>
  <c r="V31" i="58"/>
  <c r="AD31" i="58" s="1"/>
  <c r="AG31" i="58"/>
  <c r="V43" i="58"/>
  <c r="AD43" i="58" s="1"/>
  <c r="AG43" i="58"/>
  <c r="AC36" i="58"/>
  <c r="AE36" i="58"/>
  <c r="AC33" i="58"/>
  <c r="AE33" i="58"/>
  <c r="AE43" i="58"/>
  <c r="AC43" i="58"/>
  <c r="AE34" i="58"/>
  <c r="AC34" i="58"/>
  <c r="AE44" i="58"/>
  <c r="AC44" i="58"/>
  <c r="AE31" i="58"/>
  <c r="AC31" i="58"/>
  <c r="V47" i="58"/>
  <c r="AD47" i="58" s="1"/>
  <c r="AG47" i="58"/>
  <c r="AE45" i="58"/>
  <c r="AC45" i="58"/>
  <c r="V34" i="58"/>
  <c r="AD34" i="58" s="1"/>
  <c r="AG34" i="58"/>
  <c r="V32" i="58"/>
  <c r="AD32" i="58" s="1"/>
  <c r="AG32" i="58"/>
  <c r="V33" i="58"/>
  <c r="AD33" i="58" s="1"/>
  <c r="AG33" i="58"/>
  <c r="V39" i="58"/>
  <c r="AD39" i="58" s="1"/>
  <c r="AG39" i="58"/>
  <c r="V45" i="58"/>
  <c r="AD45" i="58" s="1"/>
  <c r="AG45" i="58"/>
  <c r="V42" i="58"/>
  <c r="AD42" i="58" s="1"/>
  <c r="AG42" i="58"/>
  <c r="AC46" i="58"/>
  <c r="AE46" i="58"/>
  <c r="AE42" i="58"/>
  <c r="AI42" i="58" s="1" a="1"/>
  <c r="AI42" i="58" s="1"/>
  <c r="AC42" i="58"/>
  <c r="AE38" i="58"/>
  <c r="AC38" i="58"/>
  <c r="AC47" i="58"/>
  <c r="AE47" i="58"/>
  <c r="AE30" i="58"/>
  <c r="AI30" i="58" s="1" a="1"/>
  <c r="AI30" i="58" s="1"/>
  <c r="AK30" i="58" s="1"/>
  <c r="AC30" i="58"/>
  <c r="V46" i="58"/>
  <c r="AD46" i="58" s="1"/>
  <c r="AG46" i="58"/>
  <c r="V35" i="58"/>
  <c r="AD35" i="58" s="1"/>
  <c r="AG35" i="58"/>
  <c r="V36" i="58"/>
  <c r="AD36" i="58" s="1"/>
  <c r="AG36" i="58"/>
  <c r="V38" i="58"/>
  <c r="AD38" i="58" s="1"/>
  <c r="AI38" i="58" s="1" a="1"/>
  <c r="AI38" i="58" s="1"/>
  <c r="AG38" i="58"/>
  <c r="V37" i="58"/>
  <c r="AD37" i="58" s="1"/>
  <c r="AG37" i="58"/>
  <c r="AF48" i="58"/>
  <c r="AE35" i="58"/>
  <c r="AC35" i="58"/>
  <c r="AE40" i="58"/>
  <c r="AC40" i="58"/>
  <c r="AE39" i="58"/>
  <c r="AC39" i="58"/>
  <c r="AC32" i="58"/>
  <c r="AE32" i="58"/>
  <c r="AC37" i="58"/>
  <c r="AE37" i="58"/>
  <c r="AI37" i="58" s="1" a="1"/>
  <c r="AI37" i="58" s="1"/>
  <c r="AK37" i="58" s="1"/>
  <c r="V27" i="58"/>
  <c r="AD27" i="58" s="1"/>
  <c r="V28" i="58"/>
  <c r="AD28" i="58" s="1"/>
  <c r="AG28" i="58"/>
  <c r="AE28" i="58"/>
  <c r="AC28" i="58"/>
  <c r="AH48" i="58"/>
  <c r="AC27" i="58"/>
  <c r="AE27" i="58"/>
  <c r="AI44" i="58" l="1" a="1"/>
  <c r="AI44" i="58" s="1"/>
  <c r="AK44" i="58" s="1"/>
  <c r="AI46" i="58" a="1"/>
  <c r="AI46" i="58" s="1"/>
  <c r="AK46" i="58" s="1"/>
  <c r="AI32" i="58" a="1"/>
  <c r="AI32" i="58" s="1"/>
  <c r="AK32" i="58" s="1"/>
  <c r="R32" i="58" s="1"/>
  <c r="AI45" i="58" a="1"/>
  <c r="AI45" i="58" s="1"/>
  <c r="AK45" i="58" s="1"/>
  <c r="AI31" i="58" a="1"/>
  <c r="AI31" i="58" s="1"/>
  <c r="AK31" i="58" s="1"/>
  <c r="R31" i="58" s="1"/>
  <c r="AI34" i="58" a="1"/>
  <c r="AI34" i="58" s="1"/>
  <c r="AK34" i="58" s="1"/>
  <c r="P34" i="58" s="1"/>
  <c r="AI43" i="58" a="1"/>
  <c r="AI43" i="58" s="1"/>
  <c r="AK43" i="58" s="1"/>
  <c r="AI47" i="58" a="1"/>
  <c r="AI47" i="58" s="1"/>
  <c r="AK47" i="58" s="1"/>
  <c r="AI35" i="58" a="1"/>
  <c r="AI35" i="58" s="1"/>
  <c r="AK35" i="58" s="1"/>
  <c r="R35" i="58" s="1"/>
  <c r="AD48" i="58"/>
  <c r="AI39" i="58" a="1"/>
  <c r="AI39" i="58" s="1"/>
  <c r="AK39" i="58" s="1"/>
  <c r="AI40" i="58" a="1"/>
  <c r="AI40" i="58" s="1"/>
  <c r="AK40" i="58" s="1"/>
  <c r="AI33" i="58" a="1"/>
  <c r="AI33" i="58" s="1"/>
  <c r="AK33" i="58" s="1"/>
  <c r="R33" i="58" s="1"/>
  <c r="AG48" i="58"/>
  <c r="A87" i="58" s="1"/>
  <c r="AI36" i="58" a="1"/>
  <c r="AI36" i="58" s="1"/>
  <c r="AK36" i="58" s="1"/>
  <c r="AH82" i="58" s="1"/>
  <c r="AC48" i="58"/>
  <c r="AE48" i="58"/>
  <c r="AI27" i="58" a="1"/>
  <c r="AI27" i="58" s="1"/>
  <c r="AK27" i="58" s="1"/>
  <c r="AI28" i="58" a="1"/>
  <c r="AI28" i="58" s="1"/>
  <c r="AK28" i="58" s="1"/>
  <c r="AK38" i="58"/>
  <c r="P31" i="58"/>
  <c r="AK42" i="58"/>
  <c r="P37" i="58"/>
  <c r="AH83" i="58"/>
  <c r="R37" i="58"/>
  <c r="AK41" i="58"/>
  <c r="P29" i="58"/>
  <c r="R29" i="58"/>
  <c r="AH75" i="58"/>
  <c r="P30" i="58"/>
  <c r="R30" i="58"/>
  <c r="AH76" i="58"/>
  <c r="AD83" i="58"/>
  <c r="AD75" i="58"/>
  <c r="AD76" i="58"/>
  <c r="AD80" i="58" l="1"/>
  <c r="AH78" i="58"/>
  <c r="AD78" i="58"/>
  <c r="P32" i="58"/>
  <c r="P35" i="58"/>
  <c r="AH80" i="58"/>
  <c r="R34" i="58"/>
  <c r="AD77" i="58"/>
  <c r="AH77" i="58"/>
  <c r="AH81" i="58"/>
  <c r="A85" i="58"/>
  <c r="A81" i="58"/>
  <c r="P33" i="58"/>
  <c r="AD81" i="58"/>
  <c r="AD82" i="58"/>
  <c r="P36" i="58"/>
  <c r="R36" i="58"/>
  <c r="AI48" i="58" a="1"/>
  <c r="AI48" i="58" s="1"/>
  <c r="A84" i="58" s="1"/>
  <c r="AD79" i="58"/>
  <c r="AH79" i="58"/>
  <c r="A80" i="58"/>
  <c r="A86" i="58"/>
  <c r="A82" i="58"/>
  <c r="A78" i="58"/>
  <c r="A79" i="58"/>
  <c r="A83" i="58"/>
  <c r="AH74" i="58"/>
  <c r="R28" i="58"/>
  <c r="P28" i="58"/>
  <c r="AD74" i="58"/>
  <c r="R46" i="58"/>
  <c r="P46" i="58"/>
  <c r="AH93" i="58"/>
  <c r="AD93" i="58"/>
  <c r="P41" i="58"/>
  <c r="AH88" i="58"/>
  <c r="R41" i="58"/>
  <c r="AD88" i="58"/>
  <c r="P47" i="58"/>
  <c r="AH94" i="58"/>
  <c r="R47" i="58"/>
  <c r="AD94" i="58"/>
  <c r="R43" i="58"/>
  <c r="P43" i="58"/>
  <c r="AH90" i="58"/>
  <c r="AD90" i="58"/>
  <c r="P39" i="58"/>
  <c r="AH85" i="58"/>
  <c r="R39" i="58"/>
  <c r="AD85" i="58"/>
  <c r="P38" i="58"/>
  <c r="R38" i="58"/>
  <c r="AH84" i="58"/>
  <c r="AD84" i="58"/>
  <c r="P44" i="58"/>
  <c r="AH91" i="58"/>
  <c r="R44" i="58"/>
  <c r="AD91" i="58"/>
  <c r="P40" i="58"/>
  <c r="R40" i="58"/>
  <c r="AH86" i="58"/>
  <c r="AD86" i="58"/>
  <c r="P45" i="58"/>
  <c r="AH92" i="58"/>
  <c r="R45" i="58"/>
  <c r="AD92" i="58"/>
  <c r="R42" i="58"/>
  <c r="P42" i="58"/>
  <c r="AH89" i="58"/>
  <c r="AD89" i="58"/>
  <c r="P27" i="58"/>
  <c r="R27" i="58"/>
  <c r="AK48" i="58" l="1"/>
  <c r="Q27" i="58" s="1"/>
  <c r="P48" i="58"/>
  <c r="Q35" i="58" l="1"/>
  <c r="O35" i="58" s="1"/>
  <c r="A101" i="58" s="1"/>
  <c r="Q34" i="58"/>
  <c r="O34" i="58" s="1"/>
  <c r="M87" i="58" s="1"/>
  <c r="Q42" i="58"/>
  <c r="O42" i="58" s="1"/>
  <c r="M102" i="58" s="1"/>
  <c r="Q36" i="58"/>
  <c r="O36" i="58" s="1"/>
  <c r="C100" i="58" s="1"/>
  <c r="Q47" i="58"/>
  <c r="O47" i="58" s="1"/>
  <c r="AS47" i="58" s="1"/>
  <c r="Q41" i="58"/>
  <c r="O41" i="58" s="1"/>
  <c r="K93" i="58" s="1"/>
  <c r="Q39" i="58"/>
  <c r="O39" i="58" s="1"/>
  <c r="G101" i="58" s="1"/>
  <c r="Q40" i="58"/>
  <c r="O40" i="58" s="1"/>
  <c r="I95" i="58" s="1"/>
  <c r="Q44" i="58"/>
  <c r="O44" i="58" s="1"/>
  <c r="C114" i="58" s="1"/>
  <c r="Q33" i="58"/>
  <c r="O33" i="58" s="1"/>
  <c r="K87" i="58" s="1"/>
  <c r="Q38" i="58"/>
  <c r="O38" i="58" s="1"/>
  <c r="F100" i="58" s="1"/>
  <c r="Q32" i="58"/>
  <c r="O32" i="58" s="1"/>
  <c r="I87" i="58" s="1"/>
  <c r="A88" i="58"/>
  <c r="Q31" i="58"/>
  <c r="O31" i="58" s="1"/>
  <c r="G86" i="58" s="1"/>
  <c r="Q29" i="58"/>
  <c r="O29" i="58" s="1"/>
  <c r="E86" i="58" s="1"/>
  <c r="Q46" i="58"/>
  <c r="O46" i="58" s="1"/>
  <c r="AM46" i="58" s="1"/>
  <c r="AR46" i="58" s="1"/>
  <c r="Q37" i="58"/>
  <c r="O37" i="58" s="1"/>
  <c r="E101" i="58" s="1"/>
  <c r="Q28" i="58"/>
  <c r="O28" i="58" s="1"/>
  <c r="C80" i="58" s="1"/>
  <c r="R48" i="58"/>
  <c r="Q43" i="58"/>
  <c r="O43" i="58" s="1"/>
  <c r="A114" i="58" s="1"/>
  <c r="Q45" i="58"/>
  <c r="O45" i="58" s="1"/>
  <c r="E114" i="58" s="1"/>
  <c r="Q30" i="58"/>
  <c r="O30" i="58" s="1"/>
  <c r="F86" i="58" s="1"/>
  <c r="AN27" i="58"/>
  <c r="AS27" i="58"/>
  <c r="AM27" i="58"/>
  <c r="AS35" i="58" l="1"/>
  <c r="A98" i="58"/>
  <c r="AN35" i="58"/>
  <c r="A99" i="58"/>
  <c r="A100" i="58"/>
  <c r="C112" i="58"/>
  <c r="M85" i="58"/>
  <c r="AN34" i="58"/>
  <c r="M81" i="58"/>
  <c r="M78" i="58"/>
  <c r="M88" i="58"/>
  <c r="AS34" i="58"/>
  <c r="M83" i="58"/>
  <c r="AN42" i="58"/>
  <c r="F93" i="58"/>
  <c r="AS44" i="58"/>
  <c r="A92" i="58"/>
  <c r="AN47" i="58"/>
  <c r="A94" i="58"/>
  <c r="A102" i="58"/>
  <c r="AM35" i="58"/>
  <c r="AR35" i="58" s="1"/>
  <c r="A103" i="58" s="1"/>
  <c r="E96" i="58"/>
  <c r="AN37" i="58"/>
  <c r="E109" i="58"/>
  <c r="K97" i="58"/>
  <c r="AM47" i="58"/>
  <c r="AR47" i="58" s="1"/>
  <c r="A97" i="58"/>
  <c r="K101" i="58"/>
  <c r="K78" i="58"/>
  <c r="AS38" i="58"/>
  <c r="G96" i="58"/>
  <c r="F99" i="58"/>
  <c r="AN41" i="58"/>
  <c r="M80" i="58"/>
  <c r="M84" i="58"/>
  <c r="M86" i="58"/>
  <c r="AM34" i="58"/>
  <c r="C78" i="58"/>
  <c r="K96" i="58"/>
  <c r="M82" i="58"/>
  <c r="M79" i="58"/>
  <c r="K86" i="58"/>
  <c r="C83" i="58"/>
  <c r="AS29" i="58"/>
  <c r="G92" i="58"/>
  <c r="E82" i="58"/>
  <c r="M94" i="58"/>
  <c r="E85" i="58"/>
  <c r="M97" i="58"/>
  <c r="G93" i="58"/>
  <c r="E92" i="58"/>
  <c r="AM45" i="58"/>
  <c r="AR45" i="58" s="1"/>
  <c r="E117" i="58" s="1"/>
  <c r="C111" i="58"/>
  <c r="C84" i="58"/>
  <c r="AN32" i="58"/>
  <c r="K82" i="58"/>
  <c r="I86" i="58"/>
  <c r="AN43" i="58"/>
  <c r="A107" i="58"/>
  <c r="A109" i="58"/>
  <c r="M92" i="58"/>
  <c r="AM38" i="58"/>
  <c r="AR38" i="58" s="1"/>
  <c r="F103" i="58" s="1"/>
  <c r="E83" i="58"/>
  <c r="E79" i="58"/>
  <c r="M96" i="58"/>
  <c r="G97" i="58"/>
  <c r="F101" i="58"/>
  <c r="E78" i="58"/>
  <c r="F98" i="58"/>
  <c r="G99" i="58"/>
  <c r="M100" i="58"/>
  <c r="AM29" i="58"/>
  <c r="AR29" i="58" s="1"/>
  <c r="E89" i="58" s="1"/>
  <c r="AN31" i="58"/>
  <c r="AM39" i="58"/>
  <c r="AR39" i="58" s="1"/>
  <c r="G103" i="58" s="1"/>
  <c r="AS42" i="58"/>
  <c r="AN38" i="58"/>
  <c r="AN39" i="58"/>
  <c r="E108" i="58"/>
  <c r="E93" i="58"/>
  <c r="E84" i="58"/>
  <c r="E81" i="58"/>
  <c r="M93" i="58"/>
  <c r="M99" i="58"/>
  <c r="F94" i="58"/>
  <c r="F95" i="58"/>
  <c r="K81" i="58"/>
  <c r="G102" i="58"/>
  <c r="G98" i="58"/>
  <c r="G79" i="58"/>
  <c r="C87" i="58"/>
  <c r="G100" i="58"/>
  <c r="M98" i="58"/>
  <c r="F97" i="58"/>
  <c r="G95" i="58"/>
  <c r="M101" i="58"/>
  <c r="AS39" i="58"/>
  <c r="AN29" i="58"/>
  <c r="F96" i="58"/>
  <c r="AM42" i="58"/>
  <c r="AR42" i="58" s="1"/>
  <c r="M103" i="58" s="1"/>
  <c r="F92" i="58"/>
  <c r="F82" i="58"/>
  <c r="E80" i="58"/>
  <c r="E88" i="58"/>
  <c r="M95" i="58"/>
  <c r="F102" i="58"/>
  <c r="G94" i="58"/>
  <c r="AN45" i="58"/>
  <c r="AM40" i="58"/>
  <c r="AR40" i="58" s="1"/>
  <c r="I103" i="58" s="1"/>
  <c r="C106" i="58"/>
  <c r="AN44" i="58"/>
  <c r="E116" i="58"/>
  <c r="I88" i="58"/>
  <c r="E94" i="58"/>
  <c r="C102" i="58"/>
  <c r="A93" i="58"/>
  <c r="C116" i="58"/>
  <c r="AM44" i="58"/>
  <c r="AR44" i="58" s="1"/>
  <c r="C117" i="58" s="1"/>
  <c r="E100" i="58"/>
  <c r="AM37" i="58"/>
  <c r="AO37" i="58" s="1"/>
  <c r="AN36" i="58"/>
  <c r="AS46" i="58"/>
  <c r="E112" i="58"/>
  <c r="E95" i="58"/>
  <c r="I96" i="58"/>
  <c r="C107" i="58"/>
  <c r="I100" i="58"/>
  <c r="E107" i="58"/>
  <c r="AS45" i="58"/>
  <c r="E106" i="58"/>
  <c r="E113" i="58"/>
  <c r="E102" i="58"/>
  <c r="E98" i="58"/>
  <c r="C113" i="58"/>
  <c r="C108" i="58"/>
  <c r="E115" i="58"/>
  <c r="C115" i="58"/>
  <c r="AS36" i="58"/>
  <c r="AS32" i="58"/>
  <c r="AS40" i="58"/>
  <c r="AN46" i="58"/>
  <c r="AO46" i="58" s="1"/>
  <c r="AS43" i="58"/>
  <c r="A111" i="58"/>
  <c r="I82" i="58"/>
  <c r="I83" i="58"/>
  <c r="I102" i="58"/>
  <c r="I94" i="58"/>
  <c r="C96" i="58"/>
  <c r="C93" i="58"/>
  <c r="C101" i="58"/>
  <c r="C92" i="58"/>
  <c r="I78" i="58"/>
  <c r="AN40" i="58"/>
  <c r="A112" i="58"/>
  <c r="I79" i="58"/>
  <c r="I81" i="58"/>
  <c r="I93" i="58"/>
  <c r="I98" i="58"/>
  <c r="C97" i="58"/>
  <c r="C99" i="58"/>
  <c r="AM43" i="58"/>
  <c r="AR43" i="58" s="1"/>
  <c r="A117" i="58" s="1"/>
  <c r="A116" i="58"/>
  <c r="A110" i="58"/>
  <c r="I80" i="58"/>
  <c r="I97" i="58"/>
  <c r="C98" i="58"/>
  <c r="I101" i="58"/>
  <c r="E87" i="58"/>
  <c r="AN30" i="58"/>
  <c r="AS37" i="58"/>
  <c r="AM36" i="58"/>
  <c r="AR36" i="58" s="1"/>
  <c r="C103" i="58" s="1"/>
  <c r="AM32" i="58"/>
  <c r="AR32" i="58" s="1"/>
  <c r="I89" i="58" s="1"/>
  <c r="I92" i="58"/>
  <c r="A106" i="58"/>
  <c r="F79" i="58"/>
  <c r="E110" i="58"/>
  <c r="E111" i="58"/>
  <c r="A108" i="58"/>
  <c r="A113" i="58"/>
  <c r="I84" i="58"/>
  <c r="I85" i="58"/>
  <c r="E99" i="58"/>
  <c r="I99" i="58"/>
  <c r="C94" i="58"/>
  <c r="C95" i="58"/>
  <c r="A95" i="58"/>
  <c r="A96" i="58"/>
  <c r="C110" i="58"/>
  <c r="C109" i="58"/>
  <c r="G83" i="58"/>
  <c r="E97" i="58"/>
  <c r="A115" i="58"/>
  <c r="Q48" i="58"/>
  <c r="AM31" i="58"/>
  <c r="AR31" i="58" s="1"/>
  <c r="G89" i="58" s="1"/>
  <c r="N49" i="58"/>
  <c r="AN28" i="58"/>
  <c r="C81" i="58"/>
  <c r="C88" i="58"/>
  <c r="AM33" i="58"/>
  <c r="AR33" i="58" s="1"/>
  <c r="K89" i="58" s="1"/>
  <c r="AS41" i="58"/>
  <c r="F88" i="58"/>
  <c r="F83" i="58"/>
  <c r="K94" i="58"/>
  <c r="K102" i="58"/>
  <c r="K79" i="58"/>
  <c r="K80" i="58"/>
  <c r="G80" i="58"/>
  <c r="G84" i="58"/>
  <c r="K88" i="58"/>
  <c r="C86" i="58"/>
  <c r="K100" i="58"/>
  <c r="AS30" i="58"/>
  <c r="AS31" i="58"/>
  <c r="AM30" i="58"/>
  <c r="AR30" i="58" s="1"/>
  <c r="F89" i="58" s="1"/>
  <c r="AM28" i="58"/>
  <c r="AR28" i="58" s="1"/>
  <c r="C89" i="58" s="1"/>
  <c r="C82" i="58"/>
  <c r="C85" i="58"/>
  <c r="AN33" i="58"/>
  <c r="AM41" i="58"/>
  <c r="AR41" i="58" s="1"/>
  <c r="K103" i="58" s="1"/>
  <c r="F84" i="58"/>
  <c r="F80" i="58"/>
  <c r="K95" i="58"/>
  <c r="K98" i="58"/>
  <c r="K83" i="58"/>
  <c r="K84" i="58"/>
  <c r="G81" i="58"/>
  <c r="G82" i="58"/>
  <c r="F87" i="58"/>
  <c r="G87" i="58"/>
  <c r="G78" i="58"/>
  <c r="F78" i="58"/>
  <c r="AS28" i="58"/>
  <c r="C79" i="58"/>
  <c r="AS33" i="58"/>
  <c r="K92" i="58"/>
  <c r="F81" i="58"/>
  <c r="F85" i="58"/>
  <c r="K99" i="58"/>
  <c r="K85" i="58"/>
  <c r="G85" i="58"/>
  <c r="G88" i="58"/>
  <c r="AR27" i="58"/>
  <c r="AO27" i="58"/>
  <c r="AO40" i="58" l="1"/>
  <c r="AO35" i="58"/>
  <c r="AO34" i="58"/>
  <c r="AO47" i="58"/>
  <c r="AO42" i="58"/>
  <c r="AO45" i="58"/>
  <c r="AR34" i="58"/>
  <c r="M89" i="58" s="1"/>
  <c r="AR37" i="58"/>
  <c r="E103" i="58" s="1"/>
  <c r="AO38" i="58"/>
  <c r="AO44" i="58"/>
  <c r="AO39" i="58"/>
  <c r="AO41" i="58"/>
  <c r="AO36" i="58"/>
  <c r="AO29" i="58"/>
  <c r="AO33" i="58"/>
  <c r="AO31" i="58"/>
  <c r="AO30" i="58"/>
  <c r="AO43" i="58"/>
  <c r="AS48" i="58"/>
  <c r="L49" i="58" s="1"/>
  <c r="AN48" i="58"/>
  <c r="N51" i="58" s="1"/>
  <c r="AM48" i="58"/>
  <c r="N50" i="58" s="1"/>
  <c r="AO32" i="58"/>
  <c r="AO28" i="58"/>
  <c r="AR48" i="58" l="1"/>
  <c r="A89" i="58" s="1"/>
  <c r="N53" i="58"/>
  <c r="N52" i="58"/>
  <c r="AO48" i="58"/>
  <c r="D52" i="58" l="1"/>
  <c r="F52" i="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O'Leary Jr., Patrick</author>
  </authors>
  <commentList>
    <comment ref="A12" authorId="0" shapeId="0" xr:uid="{00000000-0006-0000-0200-000001000000}">
      <text>
        <r>
          <rPr>
            <sz val="9"/>
            <color indexed="81"/>
            <rFont val="Tahoma"/>
            <family val="2"/>
          </rPr>
          <t xml:space="preserve">
</t>
        </r>
      </text>
    </comment>
    <comment ref="C12" authorId="0" shapeId="0" xr:uid="{00000000-0006-0000-0200-000002000000}">
      <text>
        <r>
          <rPr>
            <sz val="9"/>
            <color indexed="81"/>
            <rFont val="Tahoma"/>
            <family val="2"/>
          </rPr>
          <t xml:space="preserve">
</t>
        </r>
      </text>
    </comment>
    <comment ref="G12" authorId="0" shapeId="0" xr:uid="{00000000-0006-0000-0200-000003000000}">
      <text>
        <r>
          <rPr>
            <sz val="9"/>
            <color indexed="81"/>
            <rFont val="Tahoma"/>
            <family val="2"/>
          </rPr>
          <t xml:space="preserve">
</t>
        </r>
      </text>
    </comment>
    <comment ref="I12" authorId="0" shapeId="0" xr:uid="{00000000-0006-0000-0200-000004000000}">
      <text>
        <r>
          <rPr>
            <sz val="9"/>
            <color indexed="81"/>
            <rFont val="Tahoma"/>
            <family val="2"/>
          </rPr>
          <t xml:space="preserve">
</t>
        </r>
      </text>
    </comment>
    <comment ref="C25" authorId="0" shapeId="0" xr:uid="{00000000-0006-0000-0200-000005000000}">
      <text>
        <r>
          <rPr>
            <sz val="9"/>
            <color indexed="81"/>
            <rFont val="Tahoma"/>
            <family val="2"/>
          </rPr>
          <t>College / University
Grocery
Hotel / Motel
K-12 School
Medical
Miscellaneous
Office
Other Industrial
Process Industrial
Restaurant
Retail
Warehouse</t>
        </r>
      </text>
    </comment>
    <comment ref="N25" authorId="0" shapeId="0" xr:uid="{00000000-0006-0000-0200-000006000000}">
      <text>
        <r>
          <rPr>
            <sz val="9"/>
            <color indexed="81"/>
            <rFont val="Tahoma"/>
            <family val="2"/>
          </rPr>
          <t>Select "Yes" to calculate Incentive based on the SCT as a Lump Sum Calculation for all line items or "No" to calculate Incentive based on each line item passing an individual SCT calculation.</t>
        </r>
      </text>
    </comment>
    <comment ref="A26" authorId="0" shapeId="0" xr:uid="{00000000-0006-0000-0200-000007000000}">
      <text>
        <r>
          <rPr>
            <sz val="9"/>
            <color indexed="81"/>
            <rFont val="Tahoma"/>
            <family val="2"/>
          </rPr>
          <t xml:space="preserve">CFL = COMPACT FLUORESCENT
HPS = HI PRESSURE SODIUM
INCAN = INCANDESCENT
INDUCTION
LPS = LOW PRESSURE SODIUM
MH  = METAL HALIDE
T5
T8
</t>
        </r>
      </text>
    </comment>
    <comment ref="B26" authorId="0" shapeId="0" xr:uid="{00000000-0006-0000-0200-000008000000}">
      <text>
        <r>
          <rPr>
            <sz val="9"/>
            <color indexed="81"/>
            <rFont val="Tahoma"/>
            <family val="2"/>
          </rPr>
          <t xml:space="preserve">The number of new fixtures or length of  fixture (display signaged rated in W/LF) 
</t>
        </r>
      </text>
    </comment>
    <comment ref="C26" authorId="0" shapeId="0" xr:uid="{00000000-0006-0000-0200-000009000000}">
      <text>
        <r>
          <rPr>
            <sz val="9"/>
            <color indexed="81"/>
            <rFont val="Tahoma"/>
            <family val="2"/>
          </rPr>
          <t>Rated/Listed input power in Watts</t>
        </r>
      </text>
    </comment>
    <comment ref="F26" authorId="0" shapeId="0" xr:uid="{00000000-0006-0000-0200-00000A000000}">
      <text>
        <r>
          <rPr>
            <sz val="9"/>
            <color indexed="81"/>
            <rFont val="Tahoma"/>
            <family val="2"/>
          </rPr>
          <t>New fixture Manufacturer and Model Number</t>
        </r>
      </text>
    </comment>
    <comment ref="H26" authorId="0" shapeId="0" xr:uid="{00000000-0006-0000-0200-00000B000000}">
      <text>
        <r>
          <rPr>
            <sz val="9"/>
            <color indexed="81"/>
            <rFont val="Tahoma"/>
            <family val="2"/>
          </rPr>
          <t>Induction
LED_Bulb
LED_Channel (storefront signs)
LED_Fixture
T5
T8</t>
        </r>
      </text>
    </comment>
    <comment ref="I26" authorId="0" shapeId="0" xr:uid="{00000000-0006-0000-0200-00000C000000}">
      <text>
        <r>
          <rPr>
            <sz val="9"/>
            <color indexed="81"/>
            <rFont val="Tahoma"/>
            <family val="2"/>
          </rPr>
          <t>Listing/Certification Date from the DLC or Energy Star websites.  See Custom Lighting Info Sheet for more information.  Sample Screenshots are available on this page.  Induction Type equipment is exempted from the Listing/Certification date requirement.</t>
        </r>
      </text>
    </comment>
    <comment ref="J26" authorId="0" shapeId="0" xr:uid="{00000000-0006-0000-0200-00000D000000}">
      <text>
        <r>
          <rPr>
            <sz val="9"/>
            <color indexed="81"/>
            <rFont val="Tahoma"/>
            <family val="2"/>
          </rPr>
          <t>Fixture Location:
Int-AC = Internal Air Conditioned Area
Int-Non = Internal No Air Conditioning
Ext = External</t>
        </r>
      </text>
    </comment>
    <comment ref="K26" authorId="0" shapeId="0" xr:uid="{00000000-0006-0000-0200-00000E000000}">
      <text>
        <r>
          <rPr>
            <sz val="9"/>
            <color indexed="81"/>
            <rFont val="Tahoma"/>
            <family val="2"/>
          </rPr>
          <t>DLC or Energy Star rated Lifetime Hours</t>
        </r>
      </text>
    </comment>
    <comment ref="L26" authorId="0" shapeId="0" xr:uid="{00000000-0006-0000-0200-00000F000000}">
      <text>
        <r>
          <rPr>
            <sz val="9"/>
            <color indexed="81"/>
            <rFont val="Tahoma"/>
            <family val="2"/>
          </rPr>
          <t xml:space="preserve">Rated/Listed Input Power in Watts
</t>
        </r>
      </text>
    </comment>
    <comment ref="M26" authorId="0" shapeId="0" xr:uid="{00000000-0006-0000-0200-000010000000}">
      <text>
        <r>
          <rPr>
            <sz val="9"/>
            <color indexed="81"/>
            <rFont val="Tahoma"/>
            <family val="2"/>
          </rPr>
          <t xml:space="preserve">The number of existing fixtures or length of existing fixture (display signaged rated in W/LF) </t>
        </r>
        <r>
          <rPr>
            <b/>
            <sz val="9"/>
            <color indexed="81"/>
            <rFont val="Tahoma"/>
            <family val="2"/>
          </rPr>
          <t xml:space="preserve">
</t>
        </r>
      </text>
    </comment>
    <comment ref="N26" authorId="0" shapeId="0" xr:uid="{00000000-0006-0000-0200-000011000000}">
      <text>
        <r>
          <rPr>
            <sz val="9"/>
            <color indexed="81"/>
            <rFont val="Tahoma"/>
            <family val="2"/>
          </rPr>
          <t xml:space="preserve">Dollar cost for each measure.  Invoices should be itemized for each item installed. </t>
        </r>
      </text>
    </comment>
    <comment ref="O26" authorId="0" shapeId="0" xr:uid="{00000000-0006-0000-0200-000012000000}">
      <text>
        <r>
          <rPr>
            <sz val="9"/>
            <color indexed="81"/>
            <rFont val="Tahoma"/>
            <family val="2"/>
          </rPr>
          <t>Estimated Incentive is based on the Societal Cost Test.
Incomplete = Required  Data is missing, Enter data in Red cell. 
DNQ = Does Not Qualify for Rebate</t>
        </r>
      </text>
    </comment>
    <comment ref="O27" authorId="0" shapeId="0" xr:uid="{00000000-0006-0000-0200-000013000000}">
      <text>
        <r>
          <rPr>
            <b/>
            <sz val="9"/>
            <color indexed="81"/>
            <rFont val="Tahoma"/>
            <family val="2"/>
          </rPr>
          <t>Sample Row Only, Does Not Affect Estimated Incentive</t>
        </r>
      </text>
    </comment>
    <comment ref="A48" authorId="0" shapeId="0" xr:uid="{00000000-0006-0000-0200-000014000000}">
      <text>
        <r>
          <rPr>
            <sz val="9"/>
            <color indexed="81"/>
            <rFont val="Tahoma"/>
            <family val="2"/>
          </rPr>
          <t>Project Completion date shall be no more than 6 months prior to Application date</t>
        </r>
      </text>
    </comment>
  </commentList>
</comments>
</file>

<file path=xl/sharedStrings.xml><?xml version="1.0" encoding="utf-8"?>
<sst xmlns="http://schemas.openxmlformats.org/spreadsheetml/2006/main" count="351" uniqueCount="255">
  <si>
    <t>Office</t>
  </si>
  <si>
    <t>Retail</t>
  </si>
  <si>
    <t>Restaurant</t>
  </si>
  <si>
    <t>Grocery</t>
  </si>
  <si>
    <t>Project Completion Date</t>
  </si>
  <si>
    <t>Monday</t>
  </si>
  <si>
    <t>Tuesday</t>
  </si>
  <si>
    <t>Wednesday</t>
  </si>
  <si>
    <t>Thursday</t>
  </si>
  <si>
    <t>Friday</t>
  </si>
  <si>
    <t>Saturday</t>
  </si>
  <si>
    <t>Sunday</t>
  </si>
  <si>
    <t>Start</t>
  </si>
  <si>
    <t>End</t>
  </si>
  <si>
    <t>m 0-6</t>
  </si>
  <si>
    <t xml:space="preserve">m 6-12 </t>
  </si>
  <si>
    <t>m 12-22</t>
  </si>
  <si>
    <t>a 0-6</t>
  </si>
  <si>
    <t>a 6-12</t>
  </si>
  <si>
    <t>On-peak</t>
  </si>
  <si>
    <t>Off-Peak</t>
  </si>
  <si>
    <t>Weeks Closed per Year</t>
  </si>
  <si>
    <t>Hours/Week</t>
  </si>
  <si>
    <t>Weeks/Year</t>
  </si>
  <si>
    <t>Day of Week</t>
  </si>
  <si>
    <t>No</t>
  </si>
  <si>
    <t>Location</t>
  </si>
  <si>
    <t>Measure</t>
  </si>
  <si>
    <t>T5</t>
  </si>
  <si>
    <t>T8</t>
  </si>
  <si>
    <t>LED_Bulb</t>
  </si>
  <si>
    <t xml:space="preserve">http://www.energystar.gov/productfinder/  </t>
  </si>
  <si>
    <t>Existing Fixture Type</t>
  </si>
  <si>
    <t>Building Type:</t>
  </si>
  <si>
    <t>Incentive ($/kWh)</t>
  </si>
  <si>
    <t>Incentive Cap</t>
  </si>
  <si>
    <t>Net to Gross Ratio</t>
  </si>
  <si>
    <t>Estimated Incentive</t>
  </si>
  <si>
    <t>Hours/Year</t>
  </si>
  <si>
    <t>Holidays Closed per Year</t>
  </si>
  <si>
    <t>a 12-20</t>
  </si>
  <si>
    <t>a 20-24</t>
  </si>
  <si>
    <t>on peak hours:</t>
  </si>
  <si>
    <t>1.</t>
  </si>
  <si>
    <t>2.</t>
  </si>
  <si>
    <t>College / University</t>
  </si>
  <si>
    <t>Hotel / Motel</t>
  </si>
  <si>
    <t>K-12 School</t>
  </si>
  <si>
    <t>Medical</t>
  </si>
  <si>
    <t>Miscellaneous</t>
  </si>
  <si>
    <t>Other Industrial</t>
  </si>
  <si>
    <t>Process Industrial</t>
  </si>
  <si>
    <t>Warehouse</t>
  </si>
  <si>
    <t>Project Name:</t>
  </si>
  <si>
    <t>The DesignLights Consortium Product Listings are located on their website at:</t>
  </si>
  <si>
    <t>http://www.designlights.org/QPL</t>
  </si>
  <si>
    <t>Operating Schedule</t>
  </si>
  <si>
    <t>MH</t>
  </si>
  <si>
    <t>HID</t>
  </si>
  <si>
    <t>HPS</t>
  </si>
  <si>
    <t>INCAN</t>
  </si>
  <si>
    <t>Induction</t>
  </si>
  <si>
    <t>Installed Lighting Fixtures/Bulbs</t>
  </si>
  <si>
    <t>LED_Fix</t>
  </si>
  <si>
    <t>LED_Chan</t>
  </si>
  <si>
    <r>
      <rPr>
        <b/>
        <sz val="8"/>
        <color indexed="10"/>
        <rFont val="Arial"/>
        <family val="2"/>
      </rPr>
      <t>SAMPLE:</t>
    </r>
    <r>
      <rPr>
        <sz val="8"/>
        <color indexed="8"/>
        <rFont val="Arial"/>
        <family val="2"/>
      </rPr>
      <t xml:space="preserve"> CREE CR4-575L-27K</t>
    </r>
  </si>
  <si>
    <t>Custom Lighting Efficiency Incentives</t>
  </si>
  <si>
    <t>Custom Lighting Efficiency Specifications</t>
  </si>
  <si>
    <t>Listed/Certified Lifetime (Hours)</t>
  </si>
  <si>
    <t>Daily Hours</t>
  </si>
  <si>
    <t>How to Use the Energy Star Website to Look Up Qualifying Equipment</t>
  </si>
  <si>
    <t>a) Induction</t>
  </si>
  <si>
    <t>b) LED Family Color</t>
  </si>
  <si>
    <t>How to Use the Website to Look Up Qualifying Equipment</t>
  </si>
  <si>
    <t>Click on the hyperlink to open the DLC Website</t>
  </si>
  <si>
    <t>DLC listed fixtures can searched either directly on the website or from a downloaded spreadsheet.</t>
  </si>
  <si>
    <t>Open the Spreadsheet file, products can be searched for (control-F) or filtered using basic</t>
  </si>
  <si>
    <t>spreadsheet features:</t>
  </si>
  <si>
    <t>a) Download entire product list in spreadsheet format (Microsoft Excel)</t>
  </si>
  <si>
    <t>b) Look up products on the DLC website</t>
  </si>
  <si>
    <t>Enter Search Criteria</t>
  </si>
  <si>
    <t>View Product  Info</t>
  </si>
  <si>
    <t>2. How to Use the Energy Star Website to Look Up Qualifying Equipment</t>
  </si>
  <si>
    <t>1. How to Use the DLC Website to Look Up Qualifying Equipment</t>
  </si>
  <si>
    <t>a. Click on the link in the "Custom Lighting" worksheet.</t>
  </si>
  <si>
    <t>a) Download the Energy Star product list in spreadsheet format (Microsoft Excel)</t>
  </si>
  <si>
    <t>b) Search product list on the Energy Star website</t>
  </si>
  <si>
    <t>b) Search products on the DLC website</t>
  </si>
  <si>
    <t>Select product category (Light Fixtures for this example)</t>
  </si>
  <si>
    <t>Save File</t>
  </si>
  <si>
    <t>(Example shows some columns hidden)</t>
  </si>
  <si>
    <t>Open in Excel (or other program) and search, filter, or sort products as needed:</t>
  </si>
  <si>
    <t>Select Item and View Product Info:</t>
  </si>
  <si>
    <t>Enter Manufacturer or partial product number:</t>
  </si>
  <si>
    <t>Click on the link on the "Custom Lighting" worksheet &amp; the DLC website will open:</t>
  </si>
  <si>
    <t>To Download the entire list of DLC listed fixtures click on the link in the "Custom Lighting" worksheet &amp; then click on the "Design Lights Consortium Logo" in the top left of the website.  At the DLC home page click on the download link:</t>
  </si>
  <si>
    <t>3. Equipment Type Exceptions</t>
  </si>
  <si>
    <t>Induction type fixtures/bulbs are not required to be DLC or Energy Star Listed/Certified.</t>
  </si>
  <si>
    <t>LED bulbs or fixtures that are not listed (DLC) or certified (Energy Star) but are of the same family as a listed or certified product where the only difference is the color (2700 kelvin, 3000 kelvin, etc), are acceptable provided the product submitted does not use more energy than the listed or certified model.</t>
  </si>
  <si>
    <t>DLC Sample Screencap &amp; Website Instructions
(click for more information)</t>
  </si>
  <si>
    <t>Energy Star Website Screencap &amp; Instructions
(click for more information)</t>
  </si>
  <si>
    <t>Energy Star Spreadsheet Download and Sample
(click for more information)</t>
  </si>
  <si>
    <t>DLC Sample Spreadsheet Download &amp; Website Instructions
(click for more information)</t>
  </si>
  <si>
    <t>Lump Sum</t>
  </si>
  <si>
    <t>Yes</t>
  </si>
  <si>
    <t>Interior or Exterior</t>
  </si>
  <si>
    <t>Click on link to download Product Category (Light Fixtures) in spreadsheet format</t>
  </si>
  <si>
    <t xml:space="preserve">Note: LED bulbs/fixtures listed/certified as a family, or for one color temperature, may be acceptable for other color temperatures that do not consume more energy. Use the family/listed color temperature in the application submittal documentation.  </t>
  </si>
  <si>
    <t>Back to Top</t>
  </si>
  <si>
    <t>Exterior</t>
  </si>
  <si>
    <t>INDUCTION</t>
  </si>
  <si>
    <t>CFL</t>
  </si>
  <si>
    <t>LPS</t>
  </si>
  <si>
    <t>Daily</t>
  </si>
  <si>
    <t>Existing Operating Schedule and Days Closed Below</t>
  </si>
  <si>
    <t>New Operating Schedule and Days Closed Below</t>
  </si>
  <si>
    <t>THURSDAY</t>
  </si>
  <si>
    <t>Custom Measures for Existing Facilities</t>
  </si>
  <si>
    <t>Submit Application to:</t>
  </si>
  <si>
    <t>T12</t>
  </si>
  <si>
    <t>Building Type</t>
  </si>
  <si>
    <t>Hour Schedule</t>
  </si>
  <si>
    <t>On Peak</t>
  </si>
  <si>
    <t>POST SCHEDULE</t>
  </si>
  <si>
    <t>PRE SCHEDULE</t>
  </si>
  <si>
    <t>FOR OFFICE USE ONLY - REVIEWER NOTES</t>
  </si>
  <si>
    <t>APPLICATION INTEGRITY CHECKSUMS</t>
  </si>
  <si>
    <t>Importing from COMcheck software requires a few steps but can be done quickly to minimize your application input time.  Please follow the instructions below to minimize import conflicts:</t>
  </si>
  <si>
    <t xml:space="preserve"> IMPORT STEPS</t>
  </si>
  <si>
    <t>Open COMcheck report in COMcheck, Adobe Reader or equivalent program that can export to .RTF format.</t>
  </si>
  <si>
    <t>Export COMcheck report to .RTF format (see Figure 1) and open file.</t>
  </si>
  <si>
    <t>3.</t>
  </si>
  <si>
    <t>Highlight "Fixture ID" rows only, then</t>
  </si>
  <si>
    <t>4.</t>
  </si>
  <si>
    <t>Use the copy/paste-Match-Destination Format option to paste the rows into "Column B" per Figure 2 below.</t>
  </si>
  <si>
    <t>5.</t>
  </si>
  <si>
    <t>Highlight the "# of fixtures" and "Fixture Watt" rows/columns only and then</t>
  </si>
  <si>
    <t>6.</t>
  </si>
  <si>
    <t>Use the copy/paste-match-existing format function to paste the rows into "Column F" per Figure 3 below.</t>
  </si>
  <si>
    <t>NOTE:</t>
  </si>
  <si>
    <r>
      <t xml:space="preserve">Only </t>
    </r>
    <r>
      <rPr>
        <b/>
        <sz val="10"/>
        <rFont val="Arial"/>
        <family val="2"/>
      </rPr>
      <t>Interior</t>
    </r>
    <r>
      <rPr>
        <sz val="10"/>
        <rFont val="Arial"/>
        <family val="2"/>
      </rPr>
      <t xml:space="preserve"> Lighting Power Density reductions are eligible for an incentive rebate.</t>
    </r>
  </si>
  <si>
    <t>Figure 1</t>
  </si>
  <si>
    <t>Figure 1 - Paste Into "Column B" using a Right-Click and "Match Destination Format" option</t>
  </si>
  <si>
    <t>Figure 2 - Paste into "Column F" using a Right-Click and "Match Destination Format" option</t>
  </si>
  <si>
    <t>Count</t>
  </si>
  <si>
    <t>Integral 2</t>
  </si>
  <si>
    <t>derivative 1</t>
  </si>
  <si>
    <t>test</t>
  </si>
  <si>
    <t>basis</t>
  </si>
  <si>
    <t>check</t>
  </si>
  <si>
    <t>outer loop</t>
  </si>
  <si>
    <t>percent increase</t>
  </si>
  <si>
    <t>stain d</t>
  </si>
  <si>
    <t>stain e</t>
  </si>
  <si>
    <t>reservation</t>
  </si>
  <si>
    <t>EasySave Plus</t>
  </si>
  <si>
    <t>COMcheck Import Instructions</t>
  </si>
  <si>
    <t>TEP Account No:</t>
  </si>
  <si>
    <t>DLC &amp; Energy Star Info</t>
  </si>
  <si>
    <t>Wattage Reduction</t>
  </si>
  <si>
    <t>Funded by TEP customers and approved by the Arizona Corporation Commission.</t>
  </si>
  <si>
    <t>Int-Non</t>
  </si>
  <si>
    <t>Int-AC</t>
  </si>
  <si>
    <t>Reviewed By:</t>
  </si>
  <si>
    <t>QC By:</t>
  </si>
  <si>
    <t>Existing kWh</t>
  </si>
  <si>
    <t>New kWh</t>
  </si>
  <si>
    <t>kWh Saved</t>
  </si>
  <si>
    <t>% Savings</t>
  </si>
  <si>
    <t>All your Base</t>
  </si>
  <si>
    <t>My Base</t>
  </si>
  <si>
    <t>Date:</t>
  </si>
  <si>
    <t>Approximate Tons of CO2 Saved:</t>
  </si>
  <si>
    <t>Stop</t>
  </si>
  <si>
    <t>Fixture Location:</t>
  </si>
  <si>
    <t>mon</t>
  </si>
  <si>
    <t>tue</t>
  </si>
  <si>
    <t>wed</t>
  </si>
  <si>
    <t>thur</t>
  </si>
  <si>
    <t>fri</t>
  </si>
  <si>
    <t>External</t>
  </si>
  <si>
    <t>BC</t>
  </si>
  <si>
    <t>AD</t>
  </si>
  <si>
    <t>File Name</t>
  </si>
  <si>
    <t>Revision Date</t>
  </si>
  <si>
    <t>Notes</t>
  </si>
  <si>
    <t>Revised By</t>
  </si>
  <si>
    <t>Secured</t>
  </si>
  <si>
    <t>Patrick O'Leary</t>
  </si>
  <si>
    <t>Added Revision notes tab, consolidated to single Custom Lighting worksheet with 20 rows from 2 Custom Lighting worksheets for small and large applications, revised peak/off peak calculator for partial 3rd shift applications, added project baseline kWh, post kWh, kWh savings, and percent savings per Jim Doddenhoff request, changed checksum measure numbers to "Row" numbers for clarity, changed checksum separator to "--" from "-" for easier admin input to portal, changed checksums to display individual measure rows even when project "Lump Sum" is selected per TEP request for reporting, modified gridline printing for all cells for printed submittals.</t>
  </si>
  <si>
    <t>TEP-ESP-lighting2-20141120.xls</t>
  </si>
  <si>
    <t>T12T8/PREMIUM T8</t>
  </si>
  <si>
    <t xml:space="preserve"> T12/T8 to premium T8</t>
  </si>
  <si>
    <t xml:space="preserve"> HID to Induction</t>
  </si>
  <si>
    <t>msi</t>
  </si>
  <si>
    <t>e</t>
  </si>
  <si>
    <t>mli</t>
  </si>
  <si>
    <t>o</t>
  </si>
  <si>
    <t>T8_Standard</t>
  </si>
  <si>
    <t>T8_Premium</t>
  </si>
  <si>
    <t>s</t>
  </si>
  <si>
    <t>p</t>
  </si>
  <si>
    <t>l</t>
  </si>
  <si>
    <t>derivative 2</t>
  </si>
  <si>
    <t>derivative 3</t>
  </si>
  <si>
    <t>total blank</t>
  </si>
  <si>
    <t>total nonblank</t>
  </si>
  <si>
    <t>total measure types</t>
  </si>
  <si>
    <t>premium count</t>
  </si>
  <si>
    <t>led count</t>
  </si>
  <si>
    <t>=IF($AF46&gt;0,(IF(AG48="Internal",NPV($AE$149,$AC46*(1+$AE$150)*(1+$AE$152)*$AG$117:INDEX($AG$117:$AG$146,MATCH($AB46,$AF$117:$AF$146,0)))+NPV($AE$149,AF46*(1+$AE$151)*$AH$117:INDEX($AH$117:$AH$146,MATCH($AB46,$AF$117:$AF$146,0))),IF($AF46&gt;0,(IF(AG48="External",NPV($AE$149,$AC46*(1+$AE$150)*(1+$AE$152)*$AG$117:INDEX($AG$117:$AG$146,MATCH($AB46,$AF$117:$AF$146,0)))+NPV($AE$149,AF46*(1+$AE$151)*$AK$117:INDEX($AK$117:$AK$146,MATCH($AB46,$AF$117:$AF$146,0)))))))))</t>
  </si>
  <si>
    <t>=IF($AF46&gt;0,(IF(AG48="Internal",NPV($AE$149,$AC46*(1+$AE$150)*(1+$AE$152)*$AG$117:INDEX($AG$117:$AG$146,MATCH($AB46,$AF$117:$AF$146,0)))+NPV($AE$149,AF46*(1+$AE$151)*$AH$117:INDEX($AH$117:$AH$146,MATCH($AB46,$AF$117:$AF$146,0))),(IF(AG48="LED",NPV($AE$149,$AC46*(1+$AE$150)*(1+$AE$152)*$AG$117:INDEX($AG$117:$AG$146,MATCH($AB46,$AF$117:$AF$146,0)))+NPV($AE$149,AF46*(1+$AE$151)*$AJ$117:INDEX($AJ$117:$AJ$146,MATCH($AB46,$AF$117:$AF$146,0))),(IF(AG48="Premium",NPV($AE$149,$AC46*(1+$AE$150)*(1+$AE$152)*$AG$117:INDEX($AG$117:$AG$146,MATCH($AB46,$AF$117:$AF$146,0)))+NPV($AE$149,AF46*(1+$AE$151)*$AI$117:INDEX($AI$117:$AI$146,MATCH($AB46,$AF$117:$AF$146,0))),IF(AG48="External",NPV($AE$149,$AC46*(1+$AE$150)*(1+$AE$152)*$AG$117:INDEX($AG$117:$AG$146,MATCH($AB46,$AF$117:$AF$146,0)))+NPV($AE$149,AF46*(1+$AE$151)*$AK$117:INDEX($AK$117:$AK$146,MATCH($AB46,$AF$117:$AF$146,0))),""))))))))</t>
  </si>
  <si>
    <t>USER COMMENTS</t>
  </si>
  <si>
    <t>Straight</t>
  </si>
  <si>
    <t>.</t>
  </si>
  <si>
    <t>&lt;= (Select Building Type)</t>
  </si>
  <si>
    <t>Lump Sum Calculation?=&gt;</t>
  </si>
  <si>
    <t>if</t>
  </si>
  <si>
    <t>=IF(H25="External",$G$161,IF(OR(F25="LED_Fix",F25="LED_Bulb",F25="T5"),$F$160,IF(F25="LED_Chan",$F$162,IF(OR(F25="CFL_Bulb",F25="CFL_Fix"),$F$163,IF(OR(F25="T8_Standard",F25="T8_Premium"),$F$165,IF(F25="MH",$F$168,IF(F25="Induction",$F$169,"")))))))</t>
  </si>
  <si>
    <t>type</t>
  </si>
  <si>
    <t>TEP-ESP-lighting2-20150316.xls</t>
  </si>
  <si>
    <t>updated navigant numberds for societal discount rate</t>
  </si>
  <si>
    <t>Page 2 of 2</t>
  </si>
  <si>
    <t>Note: All work shall be performed in accordance with all applicable professional standards and comply with all  applicable federal,  state, and local laws, ordinances, codes and regulations.</t>
  </si>
  <si>
    <t>Total Project Cost</t>
  </si>
  <si>
    <t>Rental Cost</t>
  </si>
  <si>
    <t>Diff</t>
  </si>
  <si>
    <t>Total Measure Cost
(Fixture Count X (Fixture Cost + Tax + Labor))</t>
  </si>
  <si>
    <r>
      <rPr>
        <sz val="8"/>
        <rFont val="Arial"/>
        <family val="2"/>
      </rPr>
      <t>New Fixture Model</t>
    </r>
    <r>
      <rPr>
        <sz val="8"/>
        <color indexed="12"/>
        <rFont val="Arial"/>
        <family val="2"/>
      </rPr>
      <t xml:space="preserve">
</t>
    </r>
    <r>
      <rPr>
        <sz val="8"/>
        <color indexed="39"/>
        <rFont val="Arial"/>
        <family val="2"/>
      </rPr>
      <t>&lt; Paste COMcheck Here (see instructions)</t>
    </r>
  </si>
  <si>
    <t>NEON SIGN</t>
  </si>
  <si>
    <t>Qualifying Project Cost</t>
  </si>
  <si>
    <t>Existing Fixture Description</t>
  </si>
  <si>
    <t>100W equivalent 80W Halogen PAR38 Screw in</t>
  </si>
  <si>
    <r>
      <t xml:space="preserve">For </t>
    </r>
    <r>
      <rPr>
        <b/>
        <sz val="14"/>
        <color indexed="17"/>
        <rFont val="Arial"/>
        <family val="2"/>
      </rPr>
      <t>HELP</t>
    </r>
    <r>
      <rPr>
        <sz val="10"/>
        <rFont val="Arial"/>
        <family val="2"/>
      </rPr>
      <t xml:space="preserve"> hover mouse over gray shading for additional information.  Yellow shaded cells indicate Data Entry.</t>
    </r>
  </si>
  <si>
    <t>Custom Lighting Worksheet 2</t>
  </si>
  <si>
    <t>Existing Fixture   Count or Length</t>
  </si>
  <si>
    <t>New Bulb, Fixture,   or Channel</t>
  </si>
  <si>
    <r>
      <rPr>
        <sz val="8"/>
        <color indexed="8"/>
        <rFont val="Arial"/>
        <family val="2"/>
      </rPr>
      <t xml:space="preserve">New </t>
    </r>
    <r>
      <rPr>
        <sz val="8"/>
        <rFont val="Arial"/>
        <family val="2"/>
      </rPr>
      <t>Fixture Count/ Length</t>
    </r>
    <r>
      <rPr>
        <sz val="8"/>
        <color indexed="12"/>
        <rFont val="Arial"/>
        <family val="2"/>
      </rPr>
      <t xml:space="preserve">
</t>
    </r>
    <r>
      <rPr>
        <sz val="8"/>
        <color indexed="39"/>
        <rFont val="Arial"/>
        <family val="2"/>
      </rPr>
      <t>&lt; Paste COMcheck</t>
    </r>
  </si>
  <si>
    <r>
      <rPr>
        <sz val="8"/>
        <rFont val="Arial"/>
        <family val="2"/>
      </rPr>
      <t>New Fixture Input (Watts per Fixture or Watts per Linear Ft)</t>
    </r>
    <r>
      <rPr>
        <sz val="8"/>
        <color indexed="12"/>
        <rFont val="Arial"/>
        <family val="2"/>
      </rPr>
      <t xml:space="preserve">
</t>
    </r>
    <r>
      <rPr>
        <sz val="8"/>
        <color indexed="39"/>
        <rFont val="Arial"/>
        <family val="2"/>
      </rPr>
      <t>&lt; Paste COMcheck</t>
    </r>
  </si>
  <si>
    <t>Existing Fixture Input Power (Watts per Fixture or Watts per Linear Ft)</t>
  </si>
  <si>
    <t>DLC Date or 
ENERGY STAR Listing Date</t>
  </si>
  <si>
    <r>
      <t>This custom worksheet can be used for technologies</t>
    </r>
    <r>
      <rPr>
        <sz val="10"/>
        <color indexed="10"/>
        <rFont val="Arial"/>
        <family val="2"/>
      </rPr>
      <t xml:space="preserve"> </t>
    </r>
    <r>
      <rPr>
        <sz val="10"/>
        <rFont val="Arial"/>
        <family val="2"/>
      </rPr>
      <t>that would otherwise be prescriptive such as a lighting redesign of an existing space where the fixture quantity is reduced.  A minimum 20% reduction in fixture quantity must be achieved to qualify for custom lighting redesign incentives.  Prescriptive projects using this worksheet will be deemed ineligible and can be resubmitted using the Prescriptive Lighting Worksheet.</t>
    </r>
    <r>
      <rPr>
        <sz val="10"/>
        <color indexed="10"/>
        <rFont val="Arial"/>
        <family val="2"/>
      </rPr>
      <t xml:space="preserve">
</t>
    </r>
  </si>
  <si>
    <t>ENERGY STAR Certified lighting fixtures and light bulbs are listed on the website at:</t>
  </si>
  <si>
    <r>
      <t xml:space="preserve">Please check the current prescriptive lighting worksheet to see if proposed lighting retrofits are prescriptive in nature.  </t>
    </r>
    <r>
      <rPr>
        <sz val="10"/>
        <color indexed="8"/>
        <rFont val="Arial"/>
        <family val="2"/>
      </rPr>
      <t>Prescriptive projects cannot use the custom worksheet and will be deemed ineligible.  For retrofit combinations that do not match prescriptive retrofit combinations, this custom incentive worksheet can be used.</t>
    </r>
  </si>
  <si>
    <t>Custom Lighting 2: Change In Schedule and</t>
  </si>
  <si>
    <r>
      <rPr>
        <b/>
        <sz val="10"/>
        <rFont val="Arial"/>
        <family val="2"/>
      </rPr>
      <t xml:space="preserve">Replacement Light Bulbs &amp; Fixtures
</t>
    </r>
    <r>
      <rPr>
        <sz val="10"/>
        <rFont val="Arial"/>
        <family val="2"/>
      </rPr>
      <t xml:space="preserve">This measure consists of replacing existing incandescent, HID, compact fluorescent, metal halide, and high or low pressure sodium fixtures or lamps with more efficient fixtures or lamps along with a change in operating schedule.
</t>
    </r>
    <r>
      <rPr>
        <sz val="10"/>
        <color indexed="10"/>
        <rFont val="Arial"/>
        <family val="2"/>
      </rPr>
      <t xml:space="preserve">
</t>
    </r>
    <r>
      <rPr>
        <sz val="10"/>
        <rFont val="Arial"/>
        <family val="2"/>
      </rPr>
      <t>1.</t>
    </r>
    <r>
      <rPr>
        <b/>
        <sz val="10"/>
        <rFont val="Arial"/>
        <family val="2"/>
      </rPr>
      <t xml:space="preserve"> LED Type</t>
    </r>
    <r>
      <rPr>
        <sz val="10"/>
        <rFont val="Arial"/>
        <family val="2"/>
      </rPr>
      <t xml:space="preserve">: All LED replacement lamps/bulbs must be ENERGY STAR certified and the certification date reported in the table below.  All replacement fixtures must be either DesignLights Consortium (DLC) listed or ENERGY STAR certified, and the DLC listing date or ENERGY STAR certification date reported in the table below.
2.  </t>
    </r>
    <r>
      <rPr>
        <b/>
        <sz val="10"/>
        <rFont val="Arial"/>
        <family val="2"/>
      </rPr>
      <t>T5 or T8 lamps</t>
    </r>
    <r>
      <rPr>
        <sz val="10"/>
        <rFont val="Arial"/>
        <family val="2"/>
      </rPr>
      <t xml:space="preserve"> must have a color rendering index (CRI) ≥ 80. The electronic ballast must be high frequency (≥ 20 kHz), UL listed, and warranted against defects for 5 years. Ballasts must have a power factor (PF) ≥ 0.90. Ballasts for 4- foot lamps must have total harmonic discharge (THD) ≤ 20% at full light output. For 2- and 3-foot lamps, ballasts must have THD ≤ 32% at full light output.  T5 and T8 lamps are not required to be DLC or ENERGY STAR certified and should enter "NA" in the listing date column below.  
3. </t>
    </r>
    <r>
      <rPr>
        <b/>
        <sz val="10"/>
        <rFont val="Arial"/>
        <family val="2"/>
      </rPr>
      <t>Induction Type</t>
    </r>
    <r>
      <rPr>
        <sz val="10"/>
        <rFont val="Arial"/>
        <family val="2"/>
      </rPr>
      <t xml:space="preserve">:  Induction type lamps/bulbs or fixtures are not required to be DLC or ENERGY STAR certified and should enter "NA" in the listing date column below.  
4. </t>
    </r>
    <r>
      <rPr>
        <b/>
        <sz val="10"/>
        <rFont val="Arial"/>
        <family val="2"/>
      </rPr>
      <t>All submittals must include</t>
    </r>
    <r>
      <rPr>
        <sz val="10"/>
        <rFont val="Arial"/>
        <family val="2"/>
      </rPr>
      <t xml:space="preserve"> a) the manufacturer's specification (catalog/cut sheet), and b) a copy (or pdf) of the DLC Listing or ENERGY STAR certification for each fixture or bulb being claimed as a savings measure, and c) invoices </t>
    </r>
    <r>
      <rPr>
        <i/>
        <sz val="10"/>
        <rFont val="Arial"/>
        <family val="2"/>
      </rPr>
      <t xml:space="preserve">from the Contractor. </t>
    </r>
    <r>
      <rPr>
        <sz val="10"/>
        <rFont val="Arial"/>
        <family val="2"/>
      </rPr>
      <t>A room-by-room survey or lighting plan indicating the existing fixtures and proposed fixtures must be provided for lighting projects over 30 fixtures and all delamping projects</t>
    </r>
    <r>
      <rPr>
        <i/>
        <sz val="10"/>
        <rFont val="Arial"/>
        <family val="2"/>
      </rPr>
      <t>.</t>
    </r>
  </si>
  <si>
    <t>In order for a custom lighting project to be eligible for an incentive, the project must be deemed cost effective.  The method used to determine cost effectiveness is called the Societal Cost Test (SCT).  All of the information requested in the table below is required to perform the SCT.  If the custom lighting project does not pass the SCT, the incentive will show DNQ (Does Not Qualify).  Incentives are calculated at $0.06/kWh and are capped at a maximum of 50% of the measure cost.</t>
  </si>
  <si>
    <t>Rebates cannot exceed 50% of incremental measure cost.</t>
  </si>
  <si>
    <t>2020 Rebate Application</t>
  </si>
  <si>
    <t>TEP Custom Program</t>
  </si>
  <si>
    <t xml:space="preserve"> TEPBES@franklinenergy.com</t>
  </si>
  <si>
    <t>TEP Business Energy Solutions</t>
  </si>
  <si>
    <t>Tel: 1-866-473-8761</t>
  </si>
  <si>
    <t>Application Version: 12/29/2022</t>
  </si>
  <si>
    <t>Business Energy Solutions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</si>
</sst>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8" formatCode="&quot;$&quot;#,##0.00_);[Red]\(&quot;$&quot;#,##0.00\)"/>
    <numFmt numFmtId="44" formatCode="_(&quot;$&quot;* #,##0.00_);_(&quot;$&quot;* \(#,##0.00\);_(&quot;$&quot;* &quot;-&quot;??_);_(@_)"/>
    <numFmt numFmtId="43" formatCode="_(* #,##0.00_);_(* \(#,##0.00\);_(* &quot;-&quot;??_);_(@_)"/>
    <numFmt numFmtId="164" formatCode="0.0"/>
    <numFmt numFmtId="165" formatCode="&quot;$&quot;#,##0.00"/>
    <numFmt numFmtId="166" formatCode="0.0%"/>
    <numFmt numFmtId="167" formatCode="[$-409]mmmm\ d\,\ yyyy;@"/>
    <numFmt numFmtId="168" formatCode="#,##0.0"/>
    <numFmt numFmtId="169" formatCode="#,##0.00000"/>
    <numFmt numFmtId="170" formatCode="0.000"/>
    <numFmt numFmtId="171" formatCode="[$-409]h:mm\ AM/PM;@"/>
    <numFmt numFmtId="172" formatCode="0.000%"/>
    <numFmt numFmtId="173" formatCode="0.00000"/>
    <numFmt numFmtId="174" formatCode="#,##0.00;[Red]\(#,##0.00\)"/>
    <numFmt numFmtId="175" formatCode="#,##0.0_);[Red]\(#,##0.0\)"/>
    <numFmt numFmtId="176" formatCode="0.00000000000000"/>
    <numFmt numFmtId="177" formatCode="0.0000000000"/>
    <numFmt numFmtId="178" formatCode="0.00000000000000000"/>
  </numFmts>
  <fonts count="71">
    <font>
      <sz val="10"/>
      <name val="Arial"/>
    </font>
    <font>
      <b/>
      <sz val="10"/>
      <name val="Arial"/>
      <family val="2"/>
    </font>
    <font>
      <i/>
      <sz val="10"/>
      <name val="Arial"/>
      <family val="2"/>
    </font>
    <font>
      <b/>
      <sz val="22"/>
      <name val="Arial"/>
      <family val="2"/>
    </font>
    <font>
      <sz val="12"/>
      <name val="Arial"/>
      <family val="2"/>
    </font>
    <font>
      <u/>
      <sz val="22"/>
      <color indexed="12"/>
      <name val="Arial"/>
      <family val="2"/>
    </font>
    <font>
      <b/>
      <sz val="20"/>
      <name val="Arial"/>
      <family val="2"/>
    </font>
    <font>
      <b/>
      <sz val="10"/>
      <color indexed="10"/>
      <name val="Arial"/>
      <family val="2"/>
    </font>
    <font>
      <b/>
      <sz val="12"/>
      <name val="Arial"/>
      <family val="2"/>
    </font>
    <font>
      <sz val="10"/>
      <color indexed="8"/>
      <name val="Arial"/>
      <family val="2"/>
    </font>
    <font>
      <i/>
      <sz val="9"/>
      <name val="Arial"/>
      <family val="2"/>
    </font>
    <font>
      <sz val="9"/>
      <name val="Arial"/>
      <family val="2"/>
    </font>
    <font>
      <sz val="8"/>
      <name val="Arial"/>
      <family val="2"/>
    </font>
    <font>
      <b/>
      <sz val="24"/>
      <name val="Arial"/>
      <family val="2"/>
    </font>
    <font>
      <b/>
      <sz val="10"/>
      <name val="Helv"/>
    </font>
    <font>
      <sz val="10"/>
      <name val="Helv"/>
    </font>
    <font>
      <sz val="10"/>
      <name val="Arial"/>
      <family val="2"/>
    </font>
    <font>
      <sz val="10"/>
      <name val="Arial"/>
      <family val="2"/>
    </font>
    <font>
      <sz val="8"/>
      <color indexed="8"/>
      <name val="Arial"/>
      <family val="2"/>
    </font>
    <font>
      <b/>
      <sz val="9"/>
      <name val="Arial"/>
      <family val="2"/>
    </font>
    <font>
      <b/>
      <sz val="14"/>
      <name val="Arial"/>
      <family val="2"/>
    </font>
    <font>
      <b/>
      <i/>
      <sz val="12"/>
      <name val="Arial"/>
      <family val="2"/>
    </font>
    <font>
      <sz val="10"/>
      <name val="Arial MT"/>
    </font>
    <font>
      <u/>
      <sz val="10"/>
      <color indexed="12"/>
      <name val="Arial"/>
      <family val="2"/>
    </font>
    <font>
      <b/>
      <sz val="20"/>
      <color indexed="9"/>
      <name val="Arial"/>
      <family val="2"/>
    </font>
    <font>
      <b/>
      <u/>
      <sz val="10"/>
      <name val="Arial"/>
      <family val="2"/>
    </font>
    <font>
      <b/>
      <i/>
      <sz val="10"/>
      <name val="Arial"/>
      <family val="2"/>
    </font>
    <font>
      <b/>
      <sz val="18"/>
      <name val="Arial"/>
      <family val="2"/>
    </font>
    <font>
      <b/>
      <sz val="8"/>
      <name val="Arial"/>
      <family val="2"/>
    </font>
    <font>
      <b/>
      <sz val="9"/>
      <color indexed="81"/>
      <name val="Tahoma"/>
      <family val="2"/>
    </font>
    <font>
      <u/>
      <sz val="8"/>
      <color indexed="12"/>
      <name val="Arial"/>
      <family val="2"/>
    </font>
    <font>
      <b/>
      <sz val="8"/>
      <color indexed="10"/>
      <name val="Arial"/>
      <family val="2"/>
    </font>
    <font>
      <sz val="9"/>
      <color indexed="81"/>
      <name val="Tahoma"/>
      <family val="2"/>
    </font>
    <font>
      <sz val="9"/>
      <name val="Helv"/>
    </font>
    <font>
      <b/>
      <sz val="18"/>
      <color indexed="62"/>
      <name val="Cambri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sz val="12"/>
      <name val="Times New Roman"/>
      <family val="1"/>
    </font>
    <font>
      <b/>
      <sz val="11"/>
      <color indexed="63"/>
      <name val="Calibri"/>
      <family val="2"/>
    </font>
    <font>
      <sz val="11"/>
      <color indexed="10"/>
      <name val="Calibri"/>
      <family val="2"/>
    </font>
    <font>
      <b/>
      <sz val="10"/>
      <color indexed="9"/>
      <name val="Arial"/>
      <family val="2"/>
    </font>
    <font>
      <sz val="10"/>
      <name val="Times New Roman"/>
      <family val="1"/>
    </font>
    <font>
      <u/>
      <sz val="11"/>
      <color indexed="12"/>
      <name val="Calibri"/>
      <family val="2"/>
    </font>
    <font>
      <u/>
      <sz val="7.5"/>
      <color indexed="12"/>
      <name val="Arial"/>
      <family val="2"/>
    </font>
    <font>
      <b/>
      <i/>
      <sz val="10"/>
      <color indexed="8"/>
      <name val="Arial"/>
      <family val="2"/>
    </font>
    <font>
      <b/>
      <sz val="11"/>
      <color indexed="16"/>
      <name val="Times New Roman"/>
      <family val="1"/>
    </font>
    <font>
      <b/>
      <sz val="10"/>
      <color indexed="13"/>
      <name val="Arial"/>
      <family val="2"/>
    </font>
    <font>
      <sz val="8"/>
      <color indexed="39"/>
      <name val="Arial"/>
      <family val="2"/>
    </font>
    <font>
      <sz val="8"/>
      <color indexed="12"/>
      <name val="Arial"/>
      <family val="2"/>
    </font>
    <font>
      <sz val="10"/>
      <color indexed="10"/>
      <name val="Arial"/>
      <family val="2"/>
    </font>
    <font>
      <b/>
      <sz val="26"/>
      <name val="Arial"/>
      <family val="2"/>
    </font>
    <font>
      <b/>
      <sz val="14"/>
      <color indexed="17"/>
      <name val="Arial"/>
      <family val="2"/>
    </font>
    <font>
      <u/>
      <sz val="10"/>
      <name val="Arial"/>
      <family val="2"/>
    </font>
    <font>
      <sz val="8"/>
      <color theme="0"/>
      <name val="Arial"/>
      <family val="2"/>
    </font>
    <font>
      <b/>
      <sz val="9"/>
      <color rgb="FF008000"/>
      <name val="Arial"/>
      <family val="2"/>
    </font>
    <font>
      <sz val="10"/>
      <color rgb="FFFF0000"/>
      <name val="Arial"/>
      <family val="2"/>
    </font>
    <font>
      <b/>
      <i/>
      <sz val="10"/>
      <color rgb="FFFF0000"/>
      <name val="Arial"/>
      <family val="2"/>
    </font>
    <font>
      <b/>
      <sz val="10"/>
      <color rgb="FFFF0000"/>
      <name val="Arial"/>
      <family val="2"/>
    </font>
    <font>
      <sz val="8"/>
      <name val="Calibri"/>
      <family val="2"/>
      <scheme val="minor"/>
    </font>
    <font>
      <sz val="3"/>
      <name val="Arial"/>
      <family val="2"/>
    </font>
    <font>
      <sz val="10"/>
      <name val="Calibri"/>
      <family val="2"/>
      <scheme val="minor"/>
    </font>
    <font>
      <u/>
      <sz val="12"/>
      <color indexed="12"/>
      <name val="Arial"/>
      <family val="2"/>
    </font>
  </fonts>
  <fills count="27">
    <fill>
      <patternFill patternType="none"/>
    </fill>
    <fill>
      <patternFill patternType="gray125"/>
    </fill>
    <fill>
      <patternFill patternType="solid">
        <fgColor indexed="9"/>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3"/>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17"/>
      </patternFill>
    </fill>
    <fill>
      <patternFill patternType="solid">
        <fgColor indexed="9"/>
        <bgColor indexed="64"/>
      </patternFill>
    </fill>
    <fill>
      <patternFill patternType="solid">
        <fgColor theme="0"/>
        <bgColor indexed="64"/>
      </patternFill>
    </fill>
    <fill>
      <patternFill patternType="solid">
        <fgColor theme="1"/>
        <bgColor indexed="64"/>
      </patternFill>
    </fill>
    <fill>
      <patternFill patternType="solid">
        <fgColor rgb="FFFFFFCC"/>
        <bgColor indexed="64"/>
      </patternFill>
    </fill>
    <fill>
      <patternFill patternType="solid">
        <fgColor rgb="FFC0C0C0"/>
        <bgColor indexed="64"/>
      </patternFill>
    </fill>
    <fill>
      <patternFill patternType="solid">
        <fgColor rgb="FF99CCFF"/>
        <bgColor indexed="64"/>
      </patternFill>
    </fill>
    <fill>
      <patternFill patternType="solid">
        <fgColor rgb="FF969696"/>
        <bgColor indexed="64"/>
      </patternFill>
    </fill>
  </fills>
  <borders count="4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double">
        <color indexed="0"/>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diagonal/>
    </border>
    <border>
      <left/>
      <right/>
      <top style="dashed">
        <color indexed="64"/>
      </top>
      <bottom/>
      <diagonal/>
    </border>
    <border>
      <left/>
      <right/>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double">
        <color indexed="64"/>
      </top>
      <bottom style="thin">
        <color indexed="64"/>
      </bottom>
      <diagonal/>
    </border>
  </borders>
  <cellStyleXfs count="114">
    <xf numFmtId="0" fontId="0" fillId="0" borderId="0">
      <alignment horizontal="left"/>
    </xf>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3" borderId="0" applyNumberFormat="0" applyBorder="0" applyAlignment="0" applyProtection="0"/>
    <xf numFmtId="0" fontId="35" fillId="6"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4" borderId="0" applyNumberFormat="0" applyBorder="0" applyAlignment="0" applyProtection="0"/>
    <xf numFmtId="0" fontId="35" fillId="8"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8" borderId="0" applyNumberFormat="0" applyBorder="0" applyAlignment="0" applyProtection="0"/>
    <xf numFmtId="0" fontId="36" fillId="10" borderId="0" applyNumberFormat="0" applyBorder="0" applyAlignment="0" applyProtection="0"/>
    <xf numFmtId="0" fontId="36" fillId="4" borderId="0" applyNumberFormat="0" applyBorder="0" applyAlignment="0" applyProtection="0"/>
    <xf numFmtId="0" fontId="36" fillId="8" borderId="0" applyNumberFormat="0" applyBorder="0" applyAlignment="0" applyProtection="0"/>
    <xf numFmtId="0" fontId="36" fillId="7" borderId="0" applyNumberFormat="0" applyBorder="0" applyAlignment="0" applyProtection="0"/>
    <xf numFmtId="0" fontId="36" fillId="10" borderId="0" applyNumberFormat="0" applyBorder="0" applyAlignment="0" applyProtection="0"/>
    <xf numFmtId="0" fontId="36" fillId="4" borderId="0" applyNumberFormat="0" applyBorder="0" applyAlignment="0" applyProtection="0"/>
    <xf numFmtId="0" fontId="36" fillId="10"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0"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8" fillId="2" borderId="1" applyNumberFormat="0" applyAlignment="0" applyProtection="0"/>
    <xf numFmtId="0" fontId="39" fillId="17" borderId="2"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5" fillId="0" borderId="0" applyFont="0" applyFill="0" applyBorder="0" applyAlignment="0" applyProtection="0"/>
    <xf numFmtId="3"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 fillId="0" borderId="0" applyFont="0" applyFill="0" applyBorder="0" applyAlignment="0" applyProtection="0"/>
    <xf numFmtId="44" fontId="16" fillId="0" borderId="0" applyFont="0" applyFill="0" applyBorder="0" applyAlignment="0" applyProtection="0"/>
    <xf numFmtId="44" fontId="35" fillId="0" borderId="0" applyFont="0" applyFill="0" applyBorder="0" applyAlignment="0" applyProtection="0"/>
    <xf numFmtId="44" fontId="50" fillId="0" borderId="0" applyFont="0" applyFill="0" applyBorder="0" applyAlignment="0" applyProtection="0"/>
    <xf numFmtId="5" fontId="16" fillId="0" borderId="0" applyFont="0" applyFill="0" applyBorder="0" applyAlignment="0" applyProtection="0"/>
    <xf numFmtId="14" fontId="16" fillId="0" borderId="0" applyFont="0" applyFill="0" applyBorder="0" applyAlignment="0" applyProtection="0"/>
    <xf numFmtId="0" fontId="40" fillId="0" borderId="0" applyNumberFormat="0" applyFill="0" applyBorder="0" applyAlignment="0" applyProtection="0"/>
    <xf numFmtId="2" fontId="16" fillId="0" borderId="0" applyFont="0" applyFill="0" applyBorder="0" applyAlignment="0" applyProtection="0"/>
    <xf numFmtId="0" fontId="41" fillId="18" borderId="0" applyNumberFormat="0" applyBorder="0" applyAlignment="0" applyProtection="0"/>
    <xf numFmtId="0" fontId="27" fillId="0" borderId="0" applyNumberFormat="0" applyFont="0" applyFill="0" applyAlignment="0" applyProtection="0"/>
    <xf numFmtId="0" fontId="8" fillId="0" borderId="0" applyNumberFormat="0" applyFon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5"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3" fillId="8" borderId="1" applyNumberFormat="0" applyAlignment="0" applyProtection="0"/>
    <xf numFmtId="0" fontId="44" fillId="0" borderId="4" applyNumberFormat="0" applyFill="0" applyAlignment="0" applyProtection="0"/>
    <xf numFmtId="0" fontId="45" fillId="8" borderId="0" applyNumberFormat="0" applyBorder="0" applyAlignment="0" applyProtection="0"/>
    <xf numFmtId="0" fontId="16" fillId="0" borderId="0"/>
    <xf numFmtId="0" fontId="15" fillId="0" borderId="0"/>
    <xf numFmtId="0" fontId="22" fillId="0" borderId="0"/>
    <xf numFmtId="0" fontId="16" fillId="0" borderId="0">
      <alignment horizontal="left"/>
    </xf>
    <xf numFmtId="0" fontId="16" fillId="0" borderId="0">
      <alignment horizontal="left"/>
    </xf>
    <xf numFmtId="0" fontId="17" fillId="0" borderId="0">
      <alignment horizontal="left"/>
    </xf>
    <xf numFmtId="0" fontId="16" fillId="0" borderId="0">
      <alignment horizontal="left"/>
    </xf>
    <xf numFmtId="0" fontId="15" fillId="0" borderId="0"/>
    <xf numFmtId="0" fontId="15" fillId="0" borderId="0"/>
    <xf numFmtId="0" fontId="16" fillId="0" borderId="0">
      <alignment horizontal="left"/>
    </xf>
    <xf numFmtId="0" fontId="16" fillId="0" borderId="0">
      <alignment horizontal="left"/>
    </xf>
    <xf numFmtId="0" fontId="16" fillId="0" borderId="0"/>
    <xf numFmtId="0" fontId="16" fillId="0" borderId="0">
      <alignment horizontal="left"/>
    </xf>
    <xf numFmtId="0" fontId="4" fillId="0" borderId="0"/>
    <xf numFmtId="0" fontId="35" fillId="0" borderId="0"/>
    <xf numFmtId="0" fontId="4" fillId="0" borderId="0"/>
    <xf numFmtId="0" fontId="16" fillId="0" borderId="0">
      <alignment horizontal="left"/>
    </xf>
    <xf numFmtId="0" fontId="15" fillId="0" borderId="0"/>
    <xf numFmtId="0" fontId="16" fillId="0" borderId="0">
      <alignment horizontal="left"/>
    </xf>
    <xf numFmtId="0" fontId="35" fillId="0" borderId="0"/>
    <xf numFmtId="0" fontId="16" fillId="0" borderId="0">
      <alignment horizontal="left"/>
    </xf>
    <xf numFmtId="0" fontId="16" fillId="0" borderId="0">
      <alignment horizontal="left"/>
    </xf>
    <xf numFmtId="0" fontId="35" fillId="0" borderId="0"/>
    <xf numFmtId="0" fontId="16" fillId="0" borderId="0">
      <alignment horizontal="left"/>
    </xf>
    <xf numFmtId="0" fontId="15" fillId="0" borderId="0"/>
    <xf numFmtId="0" fontId="16" fillId="0" borderId="0"/>
    <xf numFmtId="0" fontId="22" fillId="0" borderId="0"/>
    <xf numFmtId="0" fontId="22" fillId="0" borderId="0"/>
    <xf numFmtId="0" fontId="22" fillId="0" borderId="0"/>
    <xf numFmtId="0" fontId="15" fillId="0" borderId="0"/>
    <xf numFmtId="0" fontId="22" fillId="0" borderId="0"/>
    <xf numFmtId="0" fontId="15" fillId="0" borderId="0"/>
    <xf numFmtId="0" fontId="46" fillId="5" borderId="5" applyNumberFormat="0" applyFont="0" applyAlignment="0" applyProtection="0"/>
    <xf numFmtId="0" fontId="47" fillId="2" borderId="6" applyNumberFormat="0" applyAlignment="0" applyProtection="0"/>
    <xf numFmtId="174" fontId="9" fillId="2" borderId="0">
      <alignment horizontal="right"/>
    </xf>
    <xf numFmtId="174" fontId="9" fillId="2" borderId="0">
      <alignment horizontal="right"/>
    </xf>
    <xf numFmtId="0" fontId="53" fillId="11" borderId="0">
      <alignment horizontal="center"/>
    </xf>
    <xf numFmtId="0" fontId="53" fillId="11" borderId="0">
      <alignment horizontal="center"/>
    </xf>
    <xf numFmtId="0" fontId="49" fillId="19" borderId="7"/>
    <xf numFmtId="0" fontId="49" fillId="19" borderId="7"/>
    <xf numFmtId="0" fontId="54" fillId="20" borderId="7"/>
    <xf numFmtId="0" fontId="55" fillId="19" borderId="0" applyBorder="0">
      <alignment horizontal="centerContinuous"/>
    </xf>
    <xf numFmtId="9" fontId="1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5" fillId="0" borderId="0" applyFont="0" applyFill="0" applyBorder="0" applyAlignment="0" applyProtection="0"/>
    <xf numFmtId="9" fontId="16" fillId="0" borderId="0" applyFont="0" applyFill="0" applyBorder="0" applyAlignment="0" applyProtection="0"/>
    <xf numFmtId="9" fontId="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0" fillId="0" borderId="0" applyFont="0" applyFill="0" applyBorder="0" applyAlignment="0" applyProtection="0"/>
    <xf numFmtId="0" fontId="34" fillId="0" borderId="0" applyNumberFormat="0" applyFill="0" applyBorder="0" applyAlignment="0" applyProtection="0"/>
    <xf numFmtId="0" fontId="16" fillId="0" borderId="8" applyNumberFormat="0" applyFont="0" applyBorder="0" applyAlignment="0" applyProtection="0"/>
    <xf numFmtId="0" fontId="48" fillId="0" borderId="0" applyNumberFormat="0" applyFill="0" applyBorder="0" applyAlignment="0" applyProtection="0"/>
  </cellStyleXfs>
  <cellXfs count="545">
    <xf numFmtId="0" fontId="0" fillId="0" borderId="0" xfId="0">
      <alignment horizontal="left"/>
    </xf>
    <xf numFmtId="0" fontId="0" fillId="21" borderId="0" xfId="0" applyFill="1" applyProtection="1">
      <alignment horizontal="left"/>
      <protection hidden="1"/>
    </xf>
    <xf numFmtId="0" fontId="0" fillId="21" borderId="0" xfId="0" applyFill="1" applyProtection="1">
      <alignment horizontal="left"/>
      <protection locked="0"/>
    </xf>
    <xf numFmtId="0" fontId="10" fillId="21" borderId="0" xfId="65" applyFont="1" applyFill="1" applyAlignment="1">
      <alignment horizontal="left" vertical="top"/>
    </xf>
    <xf numFmtId="0" fontId="16" fillId="21" borderId="0" xfId="65" applyFill="1">
      <alignment horizontal="left"/>
    </xf>
    <xf numFmtId="0" fontId="24" fillId="22" borderId="9" xfId="65" applyFont="1" applyFill="1" applyBorder="1" applyAlignment="1">
      <alignment vertical="center"/>
    </xf>
    <xf numFmtId="0" fontId="24" fillId="22" borderId="10" xfId="65" applyFont="1" applyFill="1" applyBorder="1" applyAlignment="1">
      <alignment vertical="center"/>
    </xf>
    <xf numFmtId="0" fontId="0" fillId="22" borderId="0" xfId="0" applyFill="1" applyProtection="1">
      <alignment horizontal="left"/>
      <protection locked="0"/>
    </xf>
    <xf numFmtId="0" fontId="0" fillId="22" borderId="0" xfId="0" applyFill="1">
      <alignment horizontal="left"/>
    </xf>
    <xf numFmtId="0" fontId="0" fillId="21" borderId="0" xfId="0" applyFill="1">
      <alignment horizontal="left"/>
    </xf>
    <xf numFmtId="0" fontId="14" fillId="23" borderId="11" xfId="0" applyFont="1" applyFill="1" applyBorder="1" applyAlignment="1" applyProtection="1">
      <alignment horizontal="center"/>
      <protection locked="0"/>
    </xf>
    <xf numFmtId="0" fontId="16" fillId="22" borderId="0" xfId="65" applyFill="1">
      <alignment horizontal="left"/>
    </xf>
    <xf numFmtId="0" fontId="26" fillId="22" borderId="0" xfId="65" applyFont="1" applyFill="1">
      <alignment horizontal="left"/>
    </xf>
    <xf numFmtId="0" fontId="1" fillId="21" borderId="0" xfId="0" applyFont="1" applyFill="1">
      <alignment horizontal="left"/>
    </xf>
    <xf numFmtId="0" fontId="62" fillId="21" borderId="0" xfId="65" applyFont="1" applyFill="1" applyAlignment="1" applyProtection="1">
      <alignment horizontal="center"/>
      <protection hidden="1"/>
    </xf>
    <xf numFmtId="0" fontId="28" fillId="21" borderId="0" xfId="65" applyFont="1" applyFill="1" applyAlignment="1">
      <alignment horizontal="right" vertical="center"/>
    </xf>
    <xf numFmtId="0" fontId="11" fillId="21" borderId="11" xfId="0" applyFont="1" applyFill="1" applyBorder="1" applyAlignment="1" applyProtection="1">
      <alignment horizontal="center"/>
      <protection hidden="1"/>
    </xf>
    <xf numFmtId="164" fontId="8" fillId="21" borderId="12" xfId="65" applyNumberFormat="1" applyFont="1" applyFill="1" applyBorder="1" applyAlignment="1">
      <alignment horizontal="left" vertical="center" wrapText="1"/>
    </xf>
    <xf numFmtId="164" fontId="19" fillId="21" borderId="11" xfId="65" applyNumberFormat="1" applyFont="1" applyFill="1" applyBorder="1" applyAlignment="1" applyProtection="1">
      <alignment horizontal="center" vertical="center" wrapText="1"/>
      <protection hidden="1"/>
    </xf>
    <xf numFmtId="2" fontId="19" fillId="21" borderId="11" xfId="0" applyNumberFormat="1" applyFont="1" applyFill="1" applyBorder="1" applyAlignment="1" applyProtection="1">
      <alignment horizontal="center"/>
      <protection hidden="1"/>
    </xf>
    <xf numFmtId="171" fontId="33" fillId="23" borderId="11" xfId="0" applyNumberFormat="1" applyFont="1" applyFill="1" applyBorder="1" applyAlignment="1" applyProtection="1">
      <alignment horizontal="center"/>
      <protection locked="0"/>
    </xf>
    <xf numFmtId="49" fontId="12" fillId="23" borderId="13" xfId="65" applyNumberFormat="1" applyFont="1" applyFill="1" applyBorder="1" applyAlignment="1" applyProtection="1">
      <alignment horizontal="center" vertical="center"/>
      <protection locked="0" hidden="1"/>
    </xf>
    <xf numFmtId="0" fontId="1" fillId="21" borderId="0" xfId="0" quotePrefix="1" applyFont="1" applyFill="1" applyAlignment="1">
      <alignment horizontal="right"/>
    </xf>
    <xf numFmtId="0" fontId="23" fillId="21" borderId="0" xfId="52" quotePrefix="1" applyFont="1" applyFill="1" applyAlignment="1" applyProtection="1"/>
    <xf numFmtId="0" fontId="0" fillId="21" borderId="14" xfId="0" applyFill="1" applyBorder="1">
      <alignment horizontal="left"/>
    </xf>
    <xf numFmtId="0" fontId="0" fillId="21" borderId="15" xfId="0" applyFill="1" applyBorder="1">
      <alignment horizontal="left"/>
    </xf>
    <xf numFmtId="0" fontId="0" fillId="21" borderId="16" xfId="0" applyFill="1" applyBorder="1">
      <alignment horizontal="left"/>
    </xf>
    <xf numFmtId="0" fontId="16" fillId="21" borderId="0" xfId="0" applyFont="1" applyFill="1">
      <alignment horizontal="left"/>
    </xf>
    <xf numFmtId="0" fontId="1" fillId="21" borderId="0" xfId="0" applyFont="1" applyFill="1" applyProtection="1">
      <alignment horizontal="left"/>
      <protection locked="0"/>
    </xf>
    <xf numFmtId="0" fontId="16" fillId="21" borderId="0" xfId="0" applyFont="1" applyFill="1" applyProtection="1">
      <alignment horizontal="left"/>
      <protection locked="0"/>
    </xf>
    <xf numFmtId="0" fontId="0" fillId="21" borderId="14" xfId="0" applyFill="1" applyBorder="1" applyProtection="1">
      <alignment horizontal="left"/>
      <protection locked="0"/>
    </xf>
    <xf numFmtId="0" fontId="0" fillId="21" borderId="15" xfId="0" applyFill="1" applyBorder="1" applyProtection="1">
      <alignment horizontal="left"/>
      <protection locked="0"/>
    </xf>
    <xf numFmtId="0" fontId="1" fillId="21" borderId="0" xfId="0" quotePrefix="1" applyFont="1" applyFill="1" applyAlignment="1" applyProtection="1">
      <alignment horizontal="right"/>
      <protection locked="0"/>
    </xf>
    <xf numFmtId="0" fontId="16" fillId="21" borderId="0" xfId="0" applyFont="1" applyFill="1" applyAlignment="1">
      <alignment vertical="top" wrapText="1"/>
    </xf>
    <xf numFmtId="0" fontId="0" fillId="22" borderId="15" xfId="0" applyFill="1" applyBorder="1">
      <alignment horizontal="left"/>
    </xf>
    <xf numFmtId="0" fontId="0" fillId="22" borderId="16" xfId="0" applyFill="1" applyBorder="1">
      <alignment horizontal="left"/>
    </xf>
    <xf numFmtId="0" fontId="16" fillId="22" borderId="0" xfId="0" applyFont="1" applyFill="1" applyAlignment="1">
      <alignment vertical="top" wrapText="1"/>
    </xf>
    <xf numFmtId="0" fontId="0" fillId="22" borderId="15" xfId="0" applyFill="1" applyBorder="1" applyProtection="1">
      <alignment horizontal="left"/>
      <protection locked="0"/>
    </xf>
    <xf numFmtId="0" fontId="16" fillId="22" borderId="0" xfId="0" applyFont="1" applyFill="1" applyAlignment="1" applyProtection="1">
      <alignment wrapText="1"/>
      <protection locked="0"/>
    </xf>
    <xf numFmtId="0" fontId="12" fillId="21" borderId="0" xfId="65" applyFont="1" applyFill="1" applyProtection="1">
      <alignment horizontal="left"/>
      <protection hidden="1"/>
    </xf>
    <xf numFmtId="0" fontId="1" fillId="21" borderId="0" xfId="65" applyFont="1" applyFill="1" applyAlignment="1" applyProtection="1">
      <alignment horizontal="center"/>
      <protection hidden="1"/>
    </xf>
    <xf numFmtId="0" fontId="16" fillId="21" borderId="0" xfId="65" applyFill="1" applyProtection="1">
      <alignment horizontal="left"/>
      <protection hidden="1"/>
    </xf>
    <xf numFmtId="0" fontId="23" fillId="21" borderId="0" xfId="52" applyFont="1" applyFill="1" applyAlignment="1" applyProtection="1">
      <alignment horizontal="left"/>
      <protection locked="0"/>
    </xf>
    <xf numFmtId="0" fontId="23" fillId="21" borderId="0" xfId="52" applyFont="1" applyFill="1" applyAlignment="1" applyProtection="1">
      <alignment horizontal="left" vertical="center"/>
      <protection locked="0"/>
    </xf>
    <xf numFmtId="2" fontId="11" fillId="21" borderId="11" xfId="0" applyNumberFormat="1" applyFont="1" applyFill="1" applyBorder="1" applyAlignment="1" applyProtection="1">
      <alignment horizontal="center"/>
      <protection hidden="1"/>
    </xf>
    <xf numFmtId="0" fontId="11" fillId="21" borderId="11" xfId="0" applyFont="1" applyFill="1" applyBorder="1" applyProtection="1">
      <alignment horizontal="left"/>
      <protection hidden="1"/>
    </xf>
    <xf numFmtId="0" fontId="11" fillId="21" borderId="17" xfId="52" applyFont="1" applyFill="1" applyBorder="1" applyAlignment="1" applyProtection="1">
      <alignment vertical="top" wrapText="1"/>
    </xf>
    <xf numFmtId="0" fontId="11" fillId="21" borderId="18" xfId="52" applyFont="1" applyFill="1" applyBorder="1" applyAlignment="1" applyProtection="1">
      <alignment vertical="top" wrapText="1"/>
    </xf>
    <xf numFmtId="164" fontId="19" fillId="21" borderId="13" xfId="65" applyNumberFormat="1" applyFont="1" applyFill="1" applyBorder="1" applyAlignment="1" applyProtection="1">
      <alignment horizontal="center" vertical="center" wrapText="1"/>
      <protection hidden="1"/>
    </xf>
    <xf numFmtId="0" fontId="11" fillId="21" borderId="11" xfId="52" applyFont="1" applyFill="1" applyBorder="1" applyAlignment="1" applyProtection="1">
      <alignment vertical="top" wrapText="1"/>
    </xf>
    <xf numFmtId="164" fontId="19" fillId="23" borderId="11" xfId="65" applyNumberFormat="1" applyFont="1" applyFill="1" applyBorder="1" applyAlignment="1" applyProtection="1">
      <alignment horizontal="center" vertical="center" wrapText="1"/>
      <protection locked="0"/>
    </xf>
    <xf numFmtId="8" fontId="18" fillId="23" borderId="13" xfId="65" applyNumberFormat="1" applyFont="1" applyFill="1" applyBorder="1" applyAlignment="1" applyProtection="1">
      <alignment horizontal="center" vertical="center" wrapText="1"/>
      <protection locked="0"/>
    </xf>
    <xf numFmtId="0" fontId="62" fillId="21" borderId="17" xfId="65" applyFont="1" applyFill="1" applyBorder="1" applyAlignment="1" applyProtection="1">
      <alignment horizontal="center"/>
      <protection hidden="1"/>
    </xf>
    <xf numFmtId="49" fontId="18" fillId="23" borderId="13" xfId="65" applyNumberFormat="1" applyFont="1" applyFill="1" applyBorder="1" applyAlignment="1" applyProtection="1">
      <alignment horizontal="center" vertical="center" wrapText="1"/>
      <protection locked="0" hidden="1"/>
    </xf>
    <xf numFmtId="0" fontId="20" fillId="21" borderId="0" xfId="65" applyFont="1" applyFill="1">
      <alignment horizontal="left"/>
    </xf>
    <xf numFmtId="0" fontId="25" fillId="21" borderId="0" xfId="65" applyFont="1" applyFill="1">
      <alignment horizontal="left"/>
    </xf>
    <xf numFmtId="0" fontId="26" fillId="21" borderId="0" xfId="65" applyFont="1" applyFill="1">
      <alignment horizontal="left"/>
    </xf>
    <xf numFmtId="0" fontId="1" fillId="21" borderId="0" xfId="65" quotePrefix="1" applyFont="1" applyFill="1" applyAlignment="1">
      <alignment horizontal="center" vertical="top"/>
    </xf>
    <xf numFmtId="0" fontId="16" fillId="21" borderId="0" xfId="65" applyFill="1" applyAlignment="1">
      <alignment horizontal="left" vertical="top" wrapText="1"/>
    </xf>
    <xf numFmtId="0" fontId="1" fillId="21" borderId="0" xfId="65" applyFont="1" applyFill="1" applyAlignment="1">
      <alignment horizontal="center" vertical="top"/>
    </xf>
    <xf numFmtId="0" fontId="1" fillId="21" borderId="0" xfId="65" applyFont="1" applyFill="1" applyAlignment="1">
      <alignment horizontal="left" vertical="top"/>
    </xf>
    <xf numFmtId="0" fontId="1" fillId="21" borderId="0" xfId="65" applyFont="1" applyFill="1" applyAlignment="1">
      <alignment horizontal="left" wrapText="1"/>
    </xf>
    <xf numFmtId="0" fontId="16" fillId="21" borderId="0" xfId="65" applyFill="1" applyAlignment="1">
      <alignment horizontal="left" vertical="center" wrapText="1"/>
    </xf>
    <xf numFmtId="0" fontId="16" fillId="21" borderId="0" xfId="65" applyFill="1" applyAlignment="1">
      <alignment horizontal="left" vertical="center"/>
    </xf>
    <xf numFmtId="0" fontId="16" fillId="21" borderId="0" xfId="65" applyFill="1" applyAlignment="1">
      <alignment horizontal="left" vertical="center" indent="2"/>
    </xf>
    <xf numFmtId="0" fontId="1" fillId="21" borderId="0" xfId="65" applyFont="1" applyFill="1">
      <alignment horizontal="left"/>
    </xf>
    <xf numFmtId="0" fontId="16" fillId="21" borderId="0" xfId="65" applyFill="1" applyAlignment="1">
      <alignment horizontal="left" vertical="center" indent="4"/>
    </xf>
    <xf numFmtId="0" fontId="16" fillId="21" borderId="0" xfId="65" applyFill="1" applyAlignment="1">
      <alignment horizontal="left" indent="3"/>
    </xf>
    <xf numFmtId="0" fontId="16" fillId="21" borderId="0" xfId="65" applyFill="1" applyAlignment="1">
      <alignment horizontal="left" wrapText="1"/>
    </xf>
    <xf numFmtId="0" fontId="16" fillId="21" borderId="0" xfId="65" applyFill="1" applyAlignment="1">
      <alignment horizontal="left" vertical="center" wrapText="1" indent="2"/>
    </xf>
    <xf numFmtId="0" fontId="11" fillId="21" borderId="0" xfId="65" applyFont="1" applyFill="1" applyAlignment="1">
      <alignment vertical="center" wrapText="1"/>
    </xf>
    <xf numFmtId="0" fontId="16" fillId="21" borderId="0" xfId="62" applyFill="1" applyAlignment="1">
      <alignment vertical="top" wrapText="1"/>
    </xf>
    <xf numFmtId="0" fontId="16" fillId="21" borderId="0" xfId="62" applyFill="1" applyAlignment="1">
      <alignment horizontal="left" vertical="top"/>
    </xf>
    <xf numFmtId="0" fontId="6" fillId="21" borderId="0" xfId="65" applyFont="1" applyFill="1" applyAlignment="1" applyProtection="1">
      <alignment vertical="center"/>
      <protection hidden="1"/>
    </xf>
    <xf numFmtId="0" fontId="20" fillId="21" borderId="0" xfId="65" applyFont="1" applyFill="1" applyProtection="1">
      <alignment horizontal="left"/>
      <protection hidden="1"/>
    </xf>
    <xf numFmtId="0" fontId="16" fillId="21" borderId="0" xfId="62" applyFill="1" applyProtection="1">
      <alignment horizontal="left"/>
      <protection hidden="1"/>
    </xf>
    <xf numFmtId="0" fontId="16" fillId="22" borderId="0" xfId="62" applyFill="1" applyProtection="1">
      <alignment horizontal="left"/>
      <protection hidden="1"/>
    </xf>
    <xf numFmtId="0" fontId="7" fillId="22" borderId="0" xfId="62" applyFont="1" applyFill="1" applyProtection="1">
      <alignment horizontal="left"/>
      <protection hidden="1"/>
    </xf>
    <xf numFmtId="0" fontId="16" fillId="21" borderId="0" xfId="62" applyFill="1" applyAlignment="1" applyProtection="1">
      <protection hidden="1"/>
    </xf>
    <xf numFmtId="0" fontId="21" fillId="21" borderId="0" xfId="62" applyFont="1" applyFill="1" applyAlignment="1" applyProtection="1">
      <alignment horizontal="right"/>
      <protection hidden="1"/>
    </xf>
    <xf numFmtId="0" fontId="27" fillId="21" borderId="0" xfId="62" applyFont="1" applyFill="1" applyAlignment="1" applyProtection="1">
      <protection hidden="1"/>
    </xf>
    <xf numFmtId="0" fontId="23" fillId="21" borderId="0" xfId="52" quotePrefix="1" applyFont="1" applyFill="1" applyAlignment="1" applyProtection="1">
      <alignment horizontal="left"/>
    </xf>
    <xf numFmtId="175" fontId="28" fillId="21" borderId="11" xfId="65" applyNumberFormat="1" applyFont="1" applyFill="1" applyBorder="1" applyAlignment="1" applyProtection="1">
      <alignment horizontal="center" vertical="center"/>
      <protection hidden="1"/>
    </xf>
    <xf numFmtId="175" fontId="28" fillId="21" borderId="12" xfId="65" applyNumberFormat="1" applyFont="1" applyFill="1" applyBorder="1" applyAlignment="1" applyProtection="1">
      <alignment horizontal="center" vertical="center"/>
      <protection hidden="1"/>
    </xf>
    <xf numFmtId="8" fontId="18" fillId="21" borderId="11" xfId="65" applyNumberFormat="1" applyFont="1" applyFill="1" applyBorder="1" applyAlignment="1" applyProtection="1">
      <alignment horizontal="center" vertical="center" wrapText="1"/>
      <protection hidden="1"/>
    </xf>
    <xf numFmtId="1" fontId="18" fillId="23" borderId="13" xfId="65" applyNumberFormat="1" applyFont="1" applyFill="1" applyBorder="1" applyAlignment="1" applyProtection="1">
      <alignment horizontal="center" vertical="center" wrapText="1"/>
      <protection locked="0"/>
    </xf>
    <xf numFmtId="164" fontId="18" fillId="23" borderId="13" xfId="65" applyNumberFormat="1" applyFont="1" applyFill="1" applyBorder="1" applyAlignment="1" applyProtection="1">
      <alignment horizontal="center" vertical="center" wrapText="1"/>
      <protection locked="0"/>
    </xf>
    <xf numFmtId="3" fontId="12" fillId="23" borderId="13" xfId="65" applyNumberFormat="1" applyFont="1" applyFill="1" applyBorder="1" applyAlignment="1" applyProtection="1">
      <alignment horizontal="center" vertical="center"/>
      <protection locked="0"/>
    </xf>
    <xf numFmtId="3" fontId="18" fillId="23" borderId="13" xfId="65" applyNumberFormat="1" applyFont="1" applyFill="1" applyBorder="1" applyAlignment="1" applyProtection="1">
      <alignment horizontal="center" vertical="center" wrapText="1"/>
      <protection locked="0"/>
    </xf>
    <xf numFmtId="168" fontId="18" fillId="23" borderId="13" xfId="65" applyNumberFormat="1" applyFont="1" applyFill="1" applyBorder="1" applyAlignment="1" applyProtection="1">
      <alignment horizontal="center" vertical="center" wrapText="1"/>
      <protection locked="0"/>
    </xf>
    <xf numFmtId="8" fontId="18" fillId="21" borderId="13" xfId="65" applyNumberFormat="1" applyFont="1" applyFill="1" applyBorder="1" applyAlignment="1" applyProtection="1">
      <alignment horizontal="center" vertical="center" wrapText="1"/>
      <protection hidden="1"/>
    </xf>
    <xf numFmtId="0" fontId="12" fillId="21" borderId="13" xfId="65" applyFont="1" applyFill="1" applyBorder="1" applyAlignment="1" applyProtection="1">
      <alignment horizontal="center" vertical="center"/>
      <protection hidden="1"/>
    </xf>
    <xf numFmtId="0" fontId="10" fillId="23" borderId="0" xfId="65" applyFont="1" applyFill="1" applyAlignment="1" applyProtection="1">
      <alignment horizontal="left" vertical="top"/>
      <protection locked="0"/>
    </xf>
    <xf numFmtId="0" fontId="62" fillId="23" borderId="0" xfId="65" applyFont="1" applyFill="1" applyAlignment="1" applyProtection="1">
      <alignment horizontal="center"/>
      <protection locked="0"/>
    </xf>
    <xf numFmtId="0" fontId="12" fillId="23" borderId="0" xfId="65" applyFont="1" applyFill="1" applyProtection="1">
      <alignment horizontal="left"/>
      <protection locked="0"/>
    </xf>
    <xf numFmtId="0" fontId="28" fillId="23" borderId="0" xfId="65" applyFont="1" applyFill="1" applyAlignment="1" applyProtection="1">
      <alignment horizontal="right" vertical="center"/>
      <protection locked="0"/>
    </xf>
    <xf numFmtId="166" fontId="28" fillId="23" borderId="0" xfId="102" applyNumberFormat="1" applyFont="1" applyFill="1" applyBorder="1" applyAlignment="1" applyProtection="1">
      <alignment horizontal="center" vertical="center"/>
      <protection locked="0"/>
    </xf>
    <xf numFmtId="0" fontId="16" fillId="23" borderId="0" xfId="65" applyFill="1" applyProtection="1">
      <alignment horizontal="left"/>
      <protection locked="0"/>
    </xf>
    <xf numFmtId="0" fontId="10" fillId="23" borderId="22" xfId="65" applyFont="1" applyFill="1" applyBorder="1" applyAlignment="1" applyProtection="1">
      <alignment horizontal="left" vertical="top"/>
      <protection locked="0"/>
    </xf>
    <xf numFmtId="0" fontId="10" fillId="23" borderId="23" xfId="65" applyFont="1" applyFill="1" applyBorder="1" applyAlignment="1" applyProtection="1">
      <alignment horizontal="left" vertical="top"/>
      <protection locked="0"/>
    </xf>
    <xf numFmtId="0" fontId="16" fillId="23" borderId="23" xfId="65" applyFill="1" applyBorder="1" applyProtection="1">
      <alignment horizontal="left"/>
      <protection locked="0"/>
    </xf>
    <xf numFmtId="175" fontId="28" fillId="23" borderId="24" xfId="65" applyNumberFormat="1" applyFont="1" applyFill="1" applyBorder="1" applyAlignment="1" applyProtection="1">
      <alignment horizontal="center" vertical="center"/>
      <protection locked="0"/>
    </xf>
    <xf numFmtId="175" fontId="28" fillId="23" borderId="7" xfId="65" applyNumberFormat="1" applyFont="1" applyFill="1" applyBorder="1" applyAlignment="1" applyProtection="1">
      <alignment horizontal="center" vertical="center"/>
      <protection locked="0"/>
    </xf>
    <xf numFmtId="0" fontId="16" fillId="23" borderId="7" xfId="65" applyFill="1" applyBorder="1" applyProtection="1">
      <alignment horizontal="left"/>
      <protection locked="0"/>
    </xf>
    <xf numFmtId="0" fontId="10" fillId="21" borderId="22" xfId="65" applyFont="1" applyFill="1" applyBorder="1" applyAlignment="1">
      <alignment horizontal="left" vertical="top"/>
    </xf>
    <xf numFmtId="0" fontId="11" fillId="21" borderId="23" xfId="65" applyFont="1" applyFill="1" applyBorder="1" applyAlignment="1">
      <alignment horizontal="right" vertical="center" wrapText="1"/>
    </xf>
    <xf numFmtId="0" fontId="10" fillId="21" borderId="21" xfId="65" applyFont="1" applyFill="1" applyBorder="1" applyAlignment="1">
      <alignment horizontal="left" vertical="top"/>
    </xf>
    <xf numFmtId="0" fontId="16" fillId="21" borderId="0" xfId="62" applyFill="1" applyAlignment="1">
      <alignment horizontal="left" vertical="top" wrapText="1"/>
    </xf>
    <xf numFmtId="0" fontId="1" fillId="21" borderId="0" xfId="62" applyFont="1" applyFill="1" applyAlignment="1">
      <alignment horizontal="left" vertical="top"/>
    </xf>
    <xf numFmtId="0" fontId="12" fillId="24" borderId="11" xfId="65" applyFont="1" applyFill="1" applyBorder="1" applyAlignment="1" applyProtection="1">
      <alignment horizontal="center" textRotation="90" wrapText="1"/>
      <protection hidden="1"/>
    </xf>
    <xf numFmtId="0" fontId="57" fillId="24" borderId="11" xfId="52" applyFont="1" applyFill="1" applyBorder="1" applyAlignment="1" applyProtection="1">
      <alignment horizontal="center" textRotation="90" wrapText="1"/>
      <protection hidden="1"/>
    </xf>
    <xf numFmtId="164" fontId="12" fillId="24" borderId="25" xfId="65" applyNumberFormat="1" applyFont="1" applyFill="1" applyBorder="1" applyAlignment="1" applyProtection="1">
      <alignment horizontal="center" vertical="center"/>
      <protection locked="0"/>
    </xf>
    <xf numFmtId="0" fontId="10" fillId="24" borderId="0" xfId="65" applyFont="1" applyFill="1" applyAlignment="1">
      <alignment horizontal="right" vertical="center"/>
    </xf>
    <xf numFmtId="0" fontId="11" fillId="24" borderId="0" xfId="65" applyFont="1" applyFill="1" applyAlignment="1" applyProtection="1">
      <alignment horizontal="left" vertical="center"/>
      <protection locked="0"/>
    </xf>
    <xf numFmtId="8" fontId="11" fillId="24" borderId="24" xfId="65" applyNumberFormat="1" applyFont="1" applyFill="1" applyBorder="1" applyAlignment="1" applyProtection="1">
      <alignment horizontal="left" vertical="center"/>
      <protection locked="0"/>
    </xf>
    <xf numFmtId="8" fontId="11" fillId="24" borderId="7" xfId="65" applyNumberFormat="1" applyFont="1" applyFill="1" applyBorder="1" applyAlignment="1" applyProtection="1">
      <alignment horizontal="left" vertical="center"/>
      <protection locked="0"/>
    </xf>
    <xf numFmtId="0" fontId="11" fillId="24" borderId="23" xfId="65" applyFont="1" applyFill="1" applyBorder="1" applyAlignment="1" applyProtection="1">
      <alignment horizontal="left" vertical="center"/>
      <protection locked="0"/>
    </xf>
    <xf numFmtId="0" fontId="11" fillId="24" borderId="7" xfId="65" applyFont="1" applyFill="1" applyBorder="1" applyAlignment="1" applyProtection="1">
      <alignment horizontal="left" vertical="center"/>
      <protection locked="0"/>
    </xf>
    <xf numFmtId="0" fontId="11" fillId="24" borderId="21" xfId="65" applyFont="1" applyFill="1" applyBorder="1" applyAlignment="1" applyProtection="1">
      <alignment horizontal="left" vertical="center"/>
      <protection locked="0"/>
    </xf>
    <xf numFmtId="8" fontId="11" fillId="24" borderId="18" xfId="65" applyNumberFormat="1" applyFont="1" applyFill="1" applyBorder="1" applyAlignment="1" applyProtection="1">
      <alignment horizontal="left" vertical="center"/>
      <protection locked="0"/>
    </xf>
    <xf numFmtId="0" fontId="18" fillId="21" borderId="26" xfId="65" applyFont="1" applyFill="1" applyBorder="1" applyAlignment="1" applyProtection="1">
      <alignment horizontal="center" vertical="center" wrapText="1"/>
      <protection hidden="1"/>
    </xf>
    <xf numFmtId="14" fontId="18" fillId="21" borderId="27" xfId="65" applyNumberFormat="1" applyFont="1" applyFill="1" applyBorder="1" applyAlignment="1" applyProtection="1">
      <alignment horizontal="center" vertical="center" wrapText="1"/>
      <protection hidden="1"/>
    </xf>
    <xf numFmtId="49" fontId="12" fillId="21" borderId="26" xfId="65" applyNumberFormat="1" applyFont="1" applyFill="1" applyBorder="1" applyAlignment="1" applyProtection="1">
      <alignment horizontal="center" vertical="center"/>
      <protection hidden="1"/>
    </xf>
    <xf numFmtId="3" fontId="18" fillId="21" borderId="26" xfId="65" applyNumberFormat="1" applyFont="1" applyFill="1" applyBorder="1" applyAlignment="1" applyProtection="1">
      <alignment horizontal="center" vertical="center" wrapText="1"/>
      <protection hidden="1"/>
    </xf>
    <xf numFmtId="8" fontId="18" fillId="21" borderId="26" xfId="65" applyNumberFormat="1" applyFont="1" applyFill="1" applyBorder="1" applyAlignment="1" applyProtection="1">
      <alignment horizontal="center" vertical="center" wrapText="1"/>
      <protection hidden="1"/>
    </xf>
    <xf numFmtId="14" fontId="18" fillId="21" borderId="26" xfId="65" applyNumberFormat="1" applyFont="1" applyFill="1" applyBorder="1" applyAlignment="1" applyProtection="1">
      <alignment horizontal="center" vertical="center" wrapText="1"/>
      <protection hidden="1"/>
    </xf>
    <xf numFmtId="0" fontId="14" fillId="21" borderId="11" xfId="0" applyFont="1" applyFill="1" applyBorder="1" applyAlignment="1">
      <alignment horizontal="center"/>
    </xf>
    <xf numFmtId="0" fontId="14" fillId="21" borderId="11" xfId="72" applyFont="1" applyFill="1" applyBorder="1" applyAlignment="1">
      <alignment horizontal="center"/>
    </xf>
    <xf numFmtId="0" fontId="16" fillId="21" borderId="11" xfId="0" applyFont="1" applyFill="1" applyBorder="1" applyAlignment="1">
      <alignment vertical="center" wrapText="1"/>
    </xf>
    <xf numFmtId="14" fontId="16" fillId="21" borderId="11" xfId="0" applyNumberFormat="1" applyFont="1" applyFill="1" applyBorder="1" applyAlignment="1">
      <alignment horizontal="center" vertical="center" wrapText="1"/>
    </xf>
    <xf numFmtId="0" fontId="16" fillId="21" borderId="11" xfId="72" applyFont="1" applyFill="1" applyBorder="1" applyAlignment="1">
      <alignment vertical="center" wrapText="1"/>
    </xf>
    <xf numFmtId="14" fontId="15" fillId="21" borderId="11" xfId="72" applyNumberFormat="1" applyFont="1" applyFill="1" applyBorder="1" applyAlignment="1">
      <alignment vertical="center" wrapText="1"/>
    </xf>
    <xf numFmtId="0" fontId="15" fillId="21" borderId="11" xfId="72" applyFont="1" applyFill="1" applyBorder="1" applyAlignment="1">
      <alignment vertical="center" wrapText="1"/>
    </xf>
    <xf numFmtId="0" fontId="16" fillId="21" borderId="11" xfId="0" applyFont="1" applyFill="1" applyBorder="1" applyAlignment="1">
      <alignment horizontal="center" vertical="center" wrapText="1"/>
    </xf>
    <xf numFmtId="175" fontId="63" fillId="21" borderId="0" xfId="65" quotePrefix="1" applyNumberFormat="1" applyFont="1" applyFill="1" applyAlignment="1" applyProtection="1">
      <alignment horizontal="left" vertical="center" wrapText="1"/>
      <protection hidden="1"/>
    </xf>
    <xf numFmtId="0" fontId="11" fillId="21" borderId="20" xfId="65" applyFont="1" applyFill="1" applyBorder="1" applyAlignment="1">
      <alignment vertical="top" wrapText="1"/>
    </xf>
    <xf numFmtId="0" fontId="11" fillId="21" borderId="0" xfId="65" applyFont="1" applyFill="1" applyAlignment="1">
      <alignment vertical="top" wrapText="1"/>
    </xf>
    <xf numFmtId="0" fontId="10" fillId="21" borderId="18" xfId="65" applyFont="1" applyFill="1" applyBorder="1" applyAlignment="1">
      <alignment horizontal="right" vertical="top"/>
    </xf>
    <xf numFmtId="0" fontId="10" fillId="21" borderId="0" xfId="68" applyFont="1" applyFill="1" applyAlignment="1" applyProtection="1">
      <alignment horizontal="left" vertical="center"/>
      <protection hidden="1"/>
    </xf>
    <xf numFmtId="0" fontId="16" fillId="0" borderId="0" xfId="65">
      <alignment horizontal="left"/>
    </xf>
    <xf numFmtId="0" fontId="16" fillId="0" borderId="0" xfId="65" applyProtection="1">
      <alignment horizontal="left"/>
      <protection hidden="1"/>
    </xf>
    <xf numFmtId="0" fontId="1" fillId="0" borderId="0" xfId="65" applyFont="1" applyAlignment="1"/>
    <xf numFmtId="0" fontId="1" fillId="0" borderId="0" xfId="65" applyFont="1">
      <alignment horizontal="left"/>
    </xf>
    <xf numFmtId="0" fontId="1" fillId="0" borderId="0" xfId="65" applyFont="1" applyAlignment="1">
      <alignment horizontal="center"/>
    </xf>
    <xf numFmtId="0" fontId="16" fillId="0" borderId="0" xfId="65" applyAlignment="1">
      <alignment vertical="center"/>
    </xf>
    <xf numFmtId="0" fontId="1" fillId="0" borderId="0" xfId="65" applyFont="1" applyAlignment="1">
      <alignment wrapText="1"/>
    </xf>
    <xf numFmtId="0" fontId="1" fillId="0" borderId="0" xfId="65" applyFont="1" applyAlignment="1">
      <alignment horizontal="left" wrapText="1"/>
    </xf>
    <xf numFmtId="0" fontId="1" fillId="0" borderId="0" xfId="65" applyFont="1" applyAlignment="1">
      <alignment horizontal="center" wrapText="1"/>
    </xf>
    <xf numFmtId="164" fontId="1" fillId="0" borderId="0" xfId="65" applyNumberFormat="1" applyFont="1" applyAlignment="1">
      <alignment horizontal="left" vertical="center" wrapText="1"/>
    </xf>
    <xf numFmtId="164" fontId="1" fillId="0" borderId="23" xfId="65" applyNumberFormat="1" applyFont="1" applyBorder="1" applyAlignment="1">
      <alignment vertical="center" wrapText="1"/>
    </xf>
    <xf numFmtId="164" fontId="1" fillId="0" borderId="0" xfId="65" applyNumberFormat="1" applyFont="1" applyAlignment="1">
      <alignment vertical="center" wrapText="1"/>
    </xf>
    <xf numFmtId="0" fontId="16" fillId="0" borderId="0" xfId="65" applyAlignment="1">
      <alignment vertical="top" wrapText="1"/>
    </xf>
    <xf numFmtId="0" fontId="16" fillId="0" borderId="0" xfId="65" applyAlignment="1">
      <alignment horizontal="left" vertical="top" wrapText="1"/>
    </xf>
    <xf numFmtId="0" fontId="16" fillId="0" borderId="0" xfId="65" applyAlignment="1">
      <alignment wrapText="1"/>
    </xf>
    <xf numFmtId="0" fontId="16" fillId="0" borderId="0" xfId="65" applyAlignment="1">
      <alignment horizontal="center" vertical="center"/>
    </xf>
    <xf numFmtId="0" fontId="1" fillId="0" borderId="0" xfId="65" applyFont="1" applyAlignment="1">
      <alignment horizontal="left" vertical="top" wrapText="1"/>
    </xf>
    <xf numFmtId="0" fontId="1" fillId="0" borderId="0" xfId="65" applyFont="1" applyAlignment="1">
      <alignment vertical="center"/>
    </xf>
    <xf numFmtId="0" fontId="1" fillId="0" borderId="0" xfId="65" quotePrefix="1" applyFont="1" applyAlignment="1">
      <alignment horizontal="left" vertical="top" wrapText="1"/>
    </xf>
    <xf numFmtId="0" fontId="16" fillId="0" borderId="0" xfId="52" applyFont="1" applyFill="1" applyBorder="1" applyAlignment="1" applyProtection="1">
      <alignment vertical="top" wrapText="1"/>
    </xf>
    <xf numFmtId="0" fontId="16" fillId="0" borderId="0" xfId="52" applyFont="1" applyFill="1" applyBorder="1" applyAlignment="1" applyProtection="1">
      <alignment horizontal="left" vertical="top" wrapText="1"/>
    </xf>
    <xf numFmtId="0" fontId="16" fillId="0" borderId="0" xfId="65" applyAlignment="1">
      <alignment horizontal="left" vertical="center" wrapText="1"/>
    </xf>
    <xf numFmtId="0" fontId="61" fillId="0" borderId="0" xfId="52" applyFont="1" applyFill="1" applyBorder="1" applyAlignment="1" applyProtection="1">
      <alignment horizontal="center" vertical="center" wrapText="1"/>
    </xf>
    <xf numFmtId="0" fontId="16" fillId="0" borderId="0" xfId="65" applyAlignment="1">
      <alignment horizontal="center" vertical="center" wrapText="1"/>
    </xf>
    <xf numFmtId="164" fontId="1" fillId="0" borderId="0" xfId="65" applyNumberFormat="1" applyFont="1" applyAlignment="1" applyProtection="1">
      <alignment horizontal="center" vertical="center" wrapText="1"/>
      <protection hidden="1"/>
    </xf>
    <xf numFmtId="0" fontId="16" fillId="0" borderId="0" xfId="65" quotePrefix="1" applyProtection="1">
      <alignment horizontal="left"/>
      <protection hidden="1"/>
    </xf>
    <xf numFmtId="3" fontId="16" fillId="0" borderId="0" xfId="65" applyNumberFormat="1" applyProtection="1">
      <alignment horizontal="left"/>
      <protection hidden="1"/>
    </xf>
    <xf numFmtId="0" fontId="1" fillId="0" borderId="11" xfId="65" applyFont="1" applyBorder="1" applyAlignment="1" applyProtection="1">
      <alignment horizontal="center" textRotation="90" wrapText="1"/>
      <protection hidden="1"/>
    </xf>
    <xf numFmtId="0" fontId="16" fillId="0" borderId="11" xfId="65" applyBorder="1" applyProtection="1">
      <alignment horizontal="left"/>
      <protection hidden="1"/>
    </xf>
    <xf numFmtId="0" fontId="1" fillId="0" borderId="11" xfId="65" applyFont="1" applyBorder="1" applyAlignment="1">
      <alignment horizontal="center" wrapText="1"/>
    </xf>
    <xf numFmtId="0" fontId="1" fillId="0" borderId="11" xfId="65" applyFont="1" applyBorder="1" applyAlignment="1" applyProtection="1">
      <alignment horizontal="center"/>
      <protection hidden="1"/>
    </xf>
    <xf numFmtId="0" fontId="1" fillId="0" borderId="11" xfId="65" applyFont="1" applyBorder="1" applyAlignment="1">
      <alignment horizontal="center"/>
    </xf>
    <xf numFmtId="0" fontId="1" fillId="0" borderId="11" xfId="65" applyFont="1" applyBorder="1" applyProtection="1">
      <alignment horizontal="left"/>
      <protection hidden="1"/>
    </xf>
    <xf numFmtId="0" fontId="1" fillId="0" borderId="11" xfId="0" applyFont="1" applyBorder="1" applyAlignment="1">
      <alignment horizontal="center" wrapText="1"/>
    </xf>
    <xf numFmtId="8" fontId="64" fillId="0" borderId="11" xfId="65" quotePrefix="1" applyNumberFormat="1" applyFont="1" applyBorder="1" applyAlignment="1" applyProtection="1">
      <alignment horizontal="center" vertical="center"/>
      <protection hidden="1"/>
    </xf>
    <xf numFmtId="8" fontId="64" fillId="0" borderId="11" xfId="65" applyNumberFormat="1" applyFont="1" applyBorder="1" applyAlignment="1" applyProtection="1">
      <alignment horizontal="center" vertical="center"/>
      <protection hidden="1"/>
    </xf>
    <xf numFmtId="173" fontId="64" fillId="0" borderId="11" xfId="65" applyNumberFormat="1" applyFont="1" applyBorder="1" applyAlignment="1" applyProtection="1">
      <alignment horizontal="center" vertical="center" wrapText="1"/>
      <protection hidden="1"/>
    </xf>
    <xf numFmtId="0" fontId="64" fillId="0" borderId="11" xfId="65" applyFont="1" applyBorder="1" applyAlignment="1">
      <alignment horizontal="center" vertical="center" wrapText="1"/>
    </xf>
    <xf numFmtId="11" fontId="64" fillId="0" borderId="11" xfId="65" applyNumberFormat="1" applyFont="1" applyBorder="1" applyAlignment="1" applyProtection="1">
      <alignment horizontal="center" vertical="center"/>
      <protection hidden="1"/>
    </xf>
    <xf numFmtId="0" fontId="64" fillId="0" borderId="11" xfId="65" applyFont="1" applyBorder="1" applyAlignment="1" applyProtection="1">
      <alignment horizontal="center" vertical="center"/>
      <protection hidden="1"/>
    </xf>
    <xf numFmtId="177" fontId="64" fillId="0" borderId="11" xfId="65" applyNumberFormat="1" applyFont="1" applyBorder="1" applyAlignment="1" applyProtection="1">
      <alignment horizontal="center" vertical="center"/>
      <protection hidden="1"/>
    </xf>
    <xf numFmtId="2" fontId="64" fillId="0" borderId="11" xfId="0" applyNumberFormat="1" applyFont="1" applyBorder="1" applyAlignment="1" applyProtection="1">
      <alignment horizontal="center" vertical="center"/>
      <protection locked="0"/>
    </xf>
    <xf numFmtId="1" fontId="64" fillId="0" borderId="11" xfId="0" applyNumberFormat="1" applyFont="1" applyBorder="1" applyAlignment="1" applyProtection="1">
      <alignment horizontal="center" vertical="center"/>
      <protection locked="0"/>
    </xf>
    <xf numFmtId="173" fontId="64" fillId="0" borderId="11" xfId="0" applyNumberFormat="1" applyFont="1" applyBorder="1" applyAlignment="1">
      <alignment horizontal="center" vertical="center"/>
    </xf>
    <xf numFmtId="3" fontId="64" fillId="0" borderId="11" xfId="0" applyNumberFormat="1" applyFont="1" applyBorder="1" applyAlignment="1">
      <alignment horizontal="center" vertical="center"/>
    </xf>
    <xf numFmtId="3" fontId="64" fillId="0" borderId="11" xfId="0" applyNumberFormat="1" applyFont="1" applyBorder="1" applyAlignment="1" applyProtection="1">
      <alignment horizontal="center" vertical="center"/>
      <protection locked="0"/>
    </xf>
    <xf numFmtId="8" fontId="64" fillId="0" borderId="11" xfId="88" applyNumberFormat="1" applyFont="1" applyBorder="1" applyAlignment="1">
      <alignment horizontal="center" vertical="center"/>
    </xf>
    <xf numFmtId="169" fontId="64" fillId="0" borderId="11" xfId="0" applyNumberFormat="1" applyFont="1" applyBorder="1" applyAlignment="1" applyProtection="1">
      <alignment horizontal="center" vertical="center"/>
      <protection locked="0"/>
    </xf>
    <xf numFmtId="0" fontId="64" fillId="0" borderId="19" xfId="65" applyFont="1" applyBorder="1" applyProtection="1">
      <alignment horizontal="left"/>
      <protection hidden="1"/>
    </xf>
    <xf numFmtId="1" fontId="64" fillId="0" borderId="0" xfId="0" applyNumberFormat="1" applyFont="1" applyAlignment="1" applyProtection="1">
      <alignment horizontal="center" vertical="center"/>
      <protection locked="0"/>
    </xf>
    <xf numFmtId="8" fontId="16" fillId="0" borderId="11" xfId="65" quotePrefix="1" applyNumberFormat="1" applyBorder="1" applyAlignment="1" applyProtection="1">
      <alignment horizontal="center" vertical="center"/>
      <protection hidden="1"/>
    </xf>
    <xf numFmtId="8" fontId="16" fillId="0" borderId="11" xfId="65" applyNumberFormat="1" applyBorder="1" applyAlignment="1" applyProtection="1">
      <alignment horizontal="center" vertical="center"/>
      <protection hidden="1"/>
    </xf>
    <xf numFmtId="173" fontId="16" fillId="0" borderId="11" xfId="65" applyNumberFormat="1" applyBorder="1" applyAlignment="1" applyProtection="1">
      <alignment horizontal="center" vertical="center" wrapText="1"/>
      <protection hidden="1"/>
    </xf>
    <xf numFmtId="0" fontId="16" fillId="0" borderId="11" xfId="65" applyBorder="1" applyAlignment="1">
      <alignment horizontal="center" vertical="center" wrapText="1"/>
    </xf>
    <xf numFmtId="11" fontId="16" fillId="0" borderId="11" xfId="65" applyNumberFormat="1" applyBorder="1" applyAlignment="1" applyProtection="1">
      <alignment horizontal="center" vertical="center"/>
      <protection hidden="1"/>
    </xf>
    <xf numFmtId="0" fontId="16" fillId="0" borderId="11" xfId="65" applyBorder="1" applyAlignment="1" applyProtection="1">
      <alignment horizontal="center" vertical="center"/>
      <protection hidden="1"/>
    </xf>
    <xf numFmtId="177" fontId="16" fillId="0" borderId="11" xfId="65" applyNumberFormat="1" applyBorder="1" applyAlignment="1" applyProtection="1">
      <alignment horizontal="center" vertical="center"/>
      <protection hidden="1"/>
    </xf>
    <xf numFmtId="2" fontId="16" fillId="0" borderId="11" xfId="0" applyNumberFormat="1" applyFont="1" applyBorder="1" applyAlignment="1" applyProtection="1">
      <alignment horizontal="center" vertical="center"/>
      <protection locked="0"/>
    </xf>
    <xf numFmtId="1" fontId="16" fillId="0" borderId="11" xfId="0" applyNumberFormat="1" applyFont="1" applyBorder="1" applyAlignment="1" applyProtection="1">
      <alignment horizontal="center" vertical="center"/>
      <protection locked="0"/>
    </xf>
    <xf numFmtId="173" fontId="16" fillId="0" borderId="11" xfId="0" applyNumberFormat="1" applyFont="1" applyBorder="1" applyAlignment="1">
      <alignment horizontal="center" vertical="center"/>
    </xf>
    <xf numFmtId="3" fontId="16" fillId="0" borderId="11" xfId="0" applyNumberFormat="1" applyFont="1" applyBorder="1" applyAlignment="1">
      <alignment horizontal="center" vertical="center"/>
    </xf>
    <xf numFmtId="3" fontId="16" fillId="0" borderId="11" xfId="0" applyNumberFormat="1" applyFont="1" applyBorder="1" applyAlignment="1" applyProtection="1">
      <alignment horizontal="center" vertical="center"/>
      <protection locked="0"/>
    </xf>
    <xf numFmtId="8" fontId="16" fillId="0" borderId="11" xfId="88" applyNumberFormat="1" applyFont="1" applyBorder="1" applyAlignment="1">
      <alignment horizontal="center" vertical="center"/>
    </xf>
    <xf numFmtId="169" fontId="16" fillId="0" borderId="11" xfId="0" applyNumberFormat="1" applyFont="1" applyBorder="1" applyAlignment="1" applyProtection="1">
      <alignment horizontal="center" vertical="center"/>
      <protection locked="0"/>
    </xf>
    <xf numFmtId="8" fontId="16" fillId="0" borderId="28" xfId="65" quotePrefix="1" applyNumberFormat="1" applyBorder="1" applyAlignment="1" applyProtection="1">
      <alignment horizontal="center" vertical="center"/>
      <protection hidden="1"/>
    </xf>
    <xf numFmtId="8" fontId="16" fillId="0" borderId="28" xfId="65" applyNumberFormat="1" applyBorder="1" applyAlignment="1" applyProtection="1">
      <alignment horizontal="center" vertical="center"/>
      <protection hidden="1"/>
    </xf>
    <xf numFmtId="173" fontId="16" fillId="0" borderId="28" xfId="65" applyNumberFormat="1" applyBorder="1" applyAlignment="1" applyProtection="1">
      <alignment horizontal="center" vertical="center" wrapText="1"/>
      <protection hidden="1"/>
    </xf>
    <xf numFmtId="0" fontId="16" fillId="0" borderId="28" xfId="65" applyBorder="1" applyAlignment="1">
      <alignment horizontal="center" vertical="center" wrapText="1"/>
    </xf>
    <xf numFmtId="11" fontId="16" fillId="0" borderId="28" xfId="65" applyNumberFormat="1" applyBorder="1" applyAlignment="1" applyProtection="1">
      <alignment horizontal="center" vertical="center"/>
      <protection hidden="1"/>
    </xf>
    <xf numFmtId="0" fontId="16" fillId="0" borderId="28" xfId="65" applyBorder="1" applyAlignment="1" applyProtection="1">
      <alignment horizontal="center" vertical="center"/>
      <protection hidden="1"/>
    </xf>
    <xf numFmtId="177" fontId="16" fillId="0" borderId="28" xfId="65" applyNumberFormat="1" applyBorder="1" applyAlignment="1" applyProtection="1">
      <alignment horizontal="center" vertical="center"/>
      <protection hidden="1"/>
    </xf>
    <xf numFmtId="2" fontId="16" fillId="0" borderId="28" xfId="0" applyNumberFormat="1" applyFont="1" applyBorder="1" applyAlignment="1" applyProtection="1">
      <alignment horizontal="center" vertical="center"/>
      <protection locked="0"/>
    </xf>
    <xf numFmtId="1" fontId="16" fillId="0" borderId="28" xfId="0" applyNumberFormat="1" applyFont="1" applyBorder="1" applyAlignment="1" applyProtection="1">
      <alignment horizontal="center" vertical="center"/>
      <protection locked="0"/>
    </xf>
    <xf numFmtId="3" fontId="16" fillId="0" borderId="28" xfId="0" applyNumberFormat="1" applyFont="1" applyBorder="1" applyAlignment="1">
      <alignment horizontal="center" vertical="center"/>
    </xf>
    <xf numFmtId="3" fontId="16" fillId="0" borderId="28" xfId="0" applyNumberFormat="1" applyFont="1" applyBorder="1" applyAlignment="1" applyProtection="1">
      <alignment horizontal="center" vertical="center"/>
      <protection locked="0"/>
    </xf>
    <xf numFmtId="8" fontId="16" fillId="0" borderId="28" xfId="88" applyNumberFormat="1" applyFont="1" applyBorder="1" applyAlignment="1">
      <alignment horizontal="center" vertical="center"/>
    </xf>
    <xf numFmtId="169" fontId="16" fillId="0" borderId="28" xfId="0" applyNumberFormat="1" applyFont="1" applyBorder="1" applyAlignment="1" applyProtection="1">
      <alignment horizontal="center" vertical="center"/>
      <protection locked="0"/>
    </xf>
    <xf numFmtId="0" fontId="16" fillId="0" borderId="22" xfId="65" applyBorder="1" applyProtection="1">
      <alignment horizontal="left"/>
      <protection hidden="1"/>
    </xf>
    <xf numFmtId="8" fontId="16" fillId="0" borderId="13" xfId="65" quotePrefix="1" applyNumberFormat="1" applyBorder="1" applyAlignment="1" applyProtection="1">
      <alignment horizontal="center" vertical="center"/>
      <protection hidden="1"/>
    </xf>
    <xf numFmtId="8" fontId="16" fillId="0" borderId="13" xfId="65" applyNumberFormat="1" applyBorder="1" applyAlignment="1" applyProtection="1">
      <alignment horizontal="center" vertical="center"/>
      <protection hidden="1"/>
    </xf>
    <xf numFmtId="173" fontId="16" fillId="0" borderId="13" xfId="65" applyNumberFormat="1" applyBorder="1" applyAlignment="1" applyProtection="1">
      <alignment horizontal="center" vertical="center" wrapText="1"/>
      <protection hidden="1"/>
    </xf>
    <xf numFmtId="0" fontId="16" fillId="0" borderId="13" xfId="65" applyBorder="1" applyAlignment="1">
      <alignment horizontal="center" vertical="center" wrapText="1"/>
    </xf>
    <xf numFmtId="11" fontId="16" fillId="0" borderId="13" xfId="65" applyNumberFormat="1" applyBorder="1" applyAlignment="1" applyProtection="1">
      <alignment horizontal="center" vertical="center"/>
      <protection hidden="1"/>
    </xf>
    <xf numFmtId="0" fontId="16" fillId="0" borderId="13" xfId="65" applyBorder="1" applyAlignment="1" applyProtection="1">
      <alignment horizontal="center" vertical="center"/>
      <protection hidden="1"/>
    </xf>
    <xf numFmtId="177" fontId="16" fillId="0" borderId="13" xfId="65" applyNumberFormat="1" applyBorder="1" applyAlignment="1" applyProtection="1">
      <alignment horizontal="center" vertical="center"/>
      <protection hidden="1"/>
    </xf>
    <xf numFmtId="2" fontId="16" fillId="0" borderId="13" xfId="0" applyNumberFormat="1" applyFont="1" applyBorder="1" applyAlignment="1" applyProtection="1">
      <alignment horizontal="center" vertical="center"/>
      <protection locked="0"/>
    </xf>
    <xf numFmtId="1" fontId="16" fillId="0" borderId="13" xfId="0" applyNumberFormat="1" applyFont="1" applyBorder="1" applyAlignment="1" applyProtection="1">
      <alignment horizontal="center" vertical="center"/>
      <protection locked="0"/>
    </xf>
    <xf numFmtId="173" fontId="16" fillId="0" borderId="13" xfId="0" applyNumberFormat="1" applyFont="1" applyBorder="1" applyAlignment="1">
      <alignment horizontal="center" vertical="center"/>
    </xf>
    <xf numFmtId="3" fontId="16" fillId="0" borderId="13" xfId="0" applyNumberFormat="1" applyFont="1" applyBorder="1" applyAlignment="1">
      <alignment horizontal="center" vertical="center"/>
    </xf>
    <xf numFmtId="3" fontId="16" fillId="0" borderId="13" xfId="0" applyNumberFormat="1" applyFont="1" applyBorder="1" applyAlignment="1" applyProtection="1">
      <alignment horizontal="center" vertical="center"/>
      <protection locked="0"/>
    </xf>
    <xf numFmtId="8" fontId="16" fillId="0" borderId="13" xfId="88" applyNumberFormat="1" applyFont="1" applyBorder="1" applyAlignment="1">
      <alignment horizontal="center" vertical="center"/>
    </xf>
    <xf numFmtId="169" fontId="16" fillId="0" borderId="13" xfId="0" applyNumberFormat="1" applyFont="1" applyBorder="1" applyAlignment="1" applyProtection="1">
      <alignment horizontal="center" vertical="center"/>
      <protection locked="0"/>
    </xf>
    <xf numFmtId="0" fontId="16" fillId="0" borderId="21" xfId="65" applyBorder="1" applyProtection="1">
      <alignment horizontal="left"/>
      <protection hidden="1"/>
    </xf>
    <xf numFmtId="8" fontId="16" fillId="0" borderId="11" xfId="65" applyNumberFormat="1" applyBorder="1" applyAlignment="1">
      <alignment horizontal="center" vertical="center" wrapText="1"/>
    </xf>
    <xf numFmtId="8" fontId="16" fillId="0" borderId="11" xfId="65" applyNumberFormat="1" applyBorder="1" applyAlignment="1">
      <alignment horizontal="center" vertical="center"/>
    </xf>
    <xf numFmtId="40" fontId="16" fillId="0" borderId="11" xfId="65" applyNumberFormat="1" applyBorder="1" applyAlignment="1">
      <alignment horizontal="center" vertical="center" wrapText="1"/>
    </xf>
    <xf numFmtId="173" fontId="16" fillId="0" borderId="11" xfId="65" applyNumberFormat="1" applyBorder="1" applyAlignment="1">
      <alignment horizontal="center" vertical="center" wrapText="1"/>
    </xf>
    <xf numFmtId="8" fontId="16" fillId="0" borderId="22" xfId="65" applyNumberFormat="1" applyBorder="1" applyAlignment="1">
      <alignment vertical="center" wrapText="1"/>
    </xf>
    <xf numFmtId="8" fontId="16" fillId="0" borderId="20" xfId="65" applyNumberFormat="1" applyBorder="1" applyAlignment="1">
      <alignment horizontal="center" vertical="center" wrapText="1"/>
    </xf>
    <xf numFmtId="0" fontId="16" fillId="0" borderId="0" xfId="65" applyAlignment="1" applyProtection="1">
      <alignment horizontal="center"/>
      <protection hidden="1"/>
    </xf>
    <xf numFmtId="8" fontId="16" fillId="0" borderId="0" xfId="65" applyNumberFormat="1" applyProtection="1">
      <alignment horizontal="left"/>
      <protection hidden="1"/>
    </xf>
    <xf numFmtId="170" fontId="16" fillId="0" borderId="20" xfId="65" applyNumberFormat="1" applyBorder="1" applyAlignment="1" applyProtection="1">
      <alignment horizontal="center" vertical="center" wrapText="1"/>
      <protection hidden="1"/>
    </xf>
    <xf numFmtId="8" fontId="1" fillId="0" borderId="0" xfId="65" applyNumberFormat="1" applyFont="1" applyAlignment="1">
      <alignment horizontal="center" vertical="center"/>
    </xf>
    <xf numFmtId="8" fontId="1" fillId="0" borderId="0" xfId="65" quotePrefix="1" applyNumberFormat="1" applyFont="1" applyAlignment="1">
      <alignment horizontal="center" vertical="center"/>
    </xf>
    <xf numFmtId="170" fontId="16" fillId="0" borderId="0" xfId="65" applyNumberFormat="1" applyAlignment="1" applyProtection="1">
      <alignment horizontal="center" vertical="center" wrapText="1"/>
      <protection hidden="1"/>
    </xf>
    <xf numFmtId="8" fontId="16" fillId="0" borderId="0" xfId="65" quotePrefix="1" applyNumberFormat="1" applyAlignment="1">
      <alignment horizontal="right" vertical="center"/>
    </xf>
    <xf numFmtId="8" fontId="1" fillId="0" borderId="11" xfId="65" applyNumberFormat="1" applyFont="1" applyBorder="1" applyAlignment="1">
      <alignment horizontal="center" vertical="center"/>
    </xf>
    <xf numFmtId="8" fontId="1" fillId="0" borderId="0" xfId="65" quotePrefix="1" applyNumberFormat="1" applyFont="1" applyAlignment="1">
      <alignment horizontal="left" vertical="center"/>
    </xf>
    <xf numFmtId="8" fontId="16" fillId="0" borderId="0" xfId="65" applyNumberFormat="1" applyAlignment="1">
      <alignment vertical="center" wrapText="1"/>
    </xf>
    <xf numFmtId="8" fontId="16" fillId="0" borderId="0" xfId="65" applyNumberFormat="1" applyAlignment="1">
      <alignment horizontal="center" vertical="center" wrapText="1"/>
    </xf>
    <xf numFmtId="0" fontId="16" fillId="0" borderId="0" xfId="65" quotePrefix="1" applyAlignment="1">
      <alignment vertical="center" wrapText="1"/>
    </xf>
    <xf numFmtId="0" fontId="1" fillId="0" borderId="0" xfId="65" applyFont="1" applyAlignment="1">
      <alignment vertical="center" wrapText="1"/>
    </xf>
    <xf numFmtId="8" fontId="16" fillId="0" borderId="0" xfId="65" applyNumberFormat="1" applyAlignment="1" applyProtection="1">
      <alignment vertical="center" wrapText="1"/>
      <protection hidden="1"/>
    </xf>
    <xf numFmtId="0" fontId="16" fillId="0" borderId="11" xfId="65" applyBorder="1" applyAlignment="1">
      <alignment horizontal="center"/>
    </xf>
    <xf numFmtId="0" fontId="1" fillId="0" borderId="11" xfId="89" applyFont="1" applyBorder="1" applyAlignment="1">
      <alignment horizontal="center"/>
    </xf>
    <xf numFmtId="164" fontId="1" fillId="0" borderId="11" xfId="65" applyNumberFormat="1" applyFont="1" applyBorder="1" applyAlignment="1">
      <alignment horizontal="left" vertical="center" wrapText="1"/>
    </xf>
    <xf numFmtId="0" fontId="16" fillId="0" borderId="11" xfId="0" applyFont="1" applyBorder="1" applyAlignment="1" applyProtection="1">
      <alignment horizontal="center"/>
      <protection hidden="1"/>
    </xf>
    <xf numFmtId="0" fontId="16" fillId="0" borderId="11" xfId="62" applyBorder="1" applyAlignment="1" applyProtection="1">
      <alignment horizontal="center"/>
      <protection hidden="1"/>
    </xf>
    <xf numFmtId="1" fontId="16" fillId="0" borderId="11" xfId="0" applyNumberFormat="1" applyFont="1" applyBorder="1" applyAlignment="1" applyProtection="1">
      <alignment horizontal="center"/>
      <protection hidden="1"/>
    </xf>
    <xf numFmtId="0" fontId="16" fillId="0" borderId="11" xfId="0" applyFont="1" applyBorder="1" applyAlignment="1">
      <alignment horizontal="center" vertical="center"/>
    </xf>
    <xf numFmtId="1" fontId="16" fillId="0" borderId="11" xfId="90" applyNumberFormat="1" applyFont="1" applyBorder="1" applyAlignment="1">
      <alignment horizontal="center" vertical="center"/>
    </xf>
    <xf numFmtId="170" fontId="16" fillId="0" borderId="11" xfId="65" applyNumberFormat="1" applyBorder="1" applyAlignment="1">
      <alignment horizontal="center" vertical="center"/>
    </xf>
    <xf numFmtId="178" fontId="16" fillId="0" borderId="11" xfId="90" applyNumberFormat="1" applyFont="1" applyBorder="1" applyAlignment="1">
      <alignment horizontal="center" vertical="center"/>
    </xf>
    <xf numFmtId="1" fontId="16" fillId="0" borderId="11" xfId="0" applyNumberFormat="1" applyFont="1" applyBorder="1" applyAlignment="1">
      <alignment horizontal="center" vertical="center"/>
    </xf>
    <xf numFmtId="0" fontId="16" fillId="0" borderId="11" xfId="65" applyBorder="1" applyAlignment="1">
      <alignment horizontal="left" vertical="top" wrapText="1"/>
    </xf>
    <xf numFmtId="0" fontId="16" fillId="0" borderId="0" xfId="65" applyAlignment="1">
      <alignment horizontal="left" vertical="center"/>
    </xf>
    <xf numFmtId="0" fontId="1" fillId="0" borderId="11" xfId="65" applyFont="1" applyBorder="1" applyAlignment="1">
      <alignment horizontal="left" vertical="top" wrapText="1"/>
    </xf>
    <xf numFmtId="165" fontId="1" fillId="0" borderId="0" xfId="65" applyNumberFormat="1" applyFont="1" applyAlignment="1">
      <alignment vertical="center" wrapText="1"/>
    </xf>
    <xf numFmtId="165" fontId="16" fillId="0" borderId="0" xfId="65" applyNumberFormat="1" applyAlignment="1" applyProtection="1">
      <alignment vertical="center"/>
      <protection hidden="1"/>
    </xf>
    <xf numFmtId="164" fontId="1" fillId="0" borderId="11" xfId="65" applyNumberFormat="1" applyFont="1" applyBorder="1" applyAlignment="1">
      <alignment horizontal="right" vertical="center" wrapText="1"/>
    </xf>
    <xf numFmtId="164" fontId="1" fillId="0" borderId="11" xfId="65" applyNumberFormat="1" applyFont="1" applyBorder="1" applyAlignment="1">
      <alignment horizontal="center" vertical="center" wrapText="1"/>
    </xf>
    <xf numFmtId="0" fontId="2" fillId="0" borderId="11" xfId="0" applyFont="1" applyBorder="1" applyAlignment="1" applyProtection="1">
      <protection hidden="1"/>
    </xf>
    <xf numFmtId="0" fontId="16" fillId="0" borderId="11" xfId="65" applyBorder="1">
      <alignment horizontal="left"/>
    </xf>
    <xf numFmtId="0" fontId="16" fillId="0" borderId="11" xfId="65" applyBorder="1" applyAlignment="1">
      <alignment horizontal="left" vertical="center" wrapText="1"/>
    </xf>
    <xf numFmtId="0" fontId="61" fillId="0" borderId="11" xfId="52" applyFont="1" applyFill="1" applyBorder="1" applyAlignment="1" applyProtection="1">
      <alignment horizontal="center" vertical="center" wrapText="1"/>
    </xf>
    <xf numFmtId="164" fontId="1" fillId="0" borderId="11" xfId="65" applyNumberFormat="1" applyFont="1" applyBorder="1" applyAlignment="1" applyProtection="1">
      <alignment horizontal="center" vertical="center" wrapText="1"/>
      <protection hidden="1"/>
    </xf>
    <xf numFmtId="165" fontId="16" fillId="0" borderId="11" xfId="65" applyNumberFormat="1" applyBorder="1" applyAlignment="1" applyProtection="1">
      <alignment vertical="center"/>
      <protection hidden="1"/>
    </xf>
    <xf numFmtId="0" fontId="16" fillId="0" borderId="11" xfId="0" applyFont="1" applyBorder="1" applyAlignment="1" applyProtection="1">
      <alignment horizontal="center" vertical="center"/>
      <protection locked="0"/>
    </xf>
    <xf numFmtId="0" fontId="1" fillId="0" borderId="0" xfId="65" applyFont="1" applyAlignment="1" applyProtection="1">
      <alignment horizontal="center" wrapText="1"/>
      <protection hidden="1"/>
    </xf>
    <xf numFmtId="0" fontId="16" fillId="0" borderId="0" xfId="65" applyAlignment="1" applyProtection="1">
      <alignment horizontal="center" vertical="center" wrapText="1"/>
      <protection locked="0"/>
    </xf>
    <xf numFmtId="8" fontId="16" fillId="0" borderId="0" xfId="65" applyNumberFormat="1" applyAlignment="1">
      <alignment horizontal="center" vertical="top" wrapText="1"/>
    </xf>
    <xf numFmtId="1" fontId="16" fillId="0" borderId="11" xfId="88" applyNumberFormat="1" applyFont="1" applyBorder="1" applyAlignment="1">
      <alignment horizontal="center" vertical="center"/>
    </xf>
    <xf numFmtId="0" fontId="2" fillId="0" borderId="22" xfId="65" applyFont="1" applyBorder="1" applyAlignment="1" applyProtection="1">
      <alignment horizontal="center"/>
      <protection hidden="1"/>
    </xf>
    <xf numFmtId="0" fontId="2" fillId="0" borderId="28" xfId="65" applyFont="1" applyBorder="1" applyAlignment="1" applyProtection="1">
      <alignment horizontal="center"/>
      <protection hidden="1"/>
    </xf>
    <xf numFmtId="0" fontId="2" fillId="0" borderId="21" xfId="65" applyFont="1" applyBorder="1" applyAlignment="1" applyProtection="1">
      <alignment horizontal="center"/>
      <protection hidden="1"/>
    </xf>
    <xf numFmtId="0" fontId="2" fillId="0" borderId="13" xfId="65" applyFont="1" applyBorder="1" applyAlignment="1" applyProtection="1">
      <alignment horizontal="center"/>
      <protection hidden="1"/>
    </xf>
    <xf numFmtId="0" fontId="16" fillId="0" borderId="11" xfId="88" applyFont="1" applyBorder="1" applyAlignment="1">
      <alignment horizontal="left" vertical="center"/>
    </xf>
    <xf numFmtId="0" fontId="16" fillId="0" borderId="13" xfId="65" applyBorder="1">
      <alignment horizontal="left"/>
    </xf>
    <xf numFmtId="0" fontId="16" fillId="0" borderId="11" xfId="65" applyBorder="1" applyAlignment="1"/>
    <xf numFmtId="0" fontId="16" fillId="0" borderId="11" xfId="88" applyFont="1" applyBorder="1"/>
    <xf numFmtId="2" fontId="16" fillId="0" borderId="11" xfId="0" applyNumberFormat="1" applyFont="1" applyBorder="1" applyAlignment="1" applyProtection="1">
      <alignment horizontal="center"/>
      <protection hidden="1"/>
    </xf>
    <xf numFmtId="0" fontId="16" fillId="0" borderId="11" xfId="65" applyBorder="1" applyAlignment="1">
      <alignment vertical="center"/>
    </xf>
    <xf numFmtId="0" fontId="16" fillId="0" borderId="0" xfId="65" applyAlignment="1">
      <alignment vertical="center" wrapText="1"/>
    </xf>
    <xf numFmtId="0" fontId="16" fillId="0" borderId="0" xfId="65" quotePrefix="1" applyAlignment="1">
      <alignment horizontal="center" vertical="center" wrapText="1"/>
    </xf>
    <xf numFmtId="0" fontId="16" fillId="0" borderId="0" xfId="65" quotePrefix="1">
      <alignment horizontal="left"/>
    </xf>
    <xf numFmtId="0" fontId="1" fillId="0" borderId="0" xfId="65" applyFont="1" applyAlignment="1">
      <alignment horizontal="left" vertical="center"/>
    </xf>
    <xf numFmtId="3" fontId="16" fillId="0" borderId="0" xfId="65" applyNumberFormat="1" applyAlignment="1">
      <alignment vertical="center" wrapText="1"/>
    </xf>
    <xf numFmtId="3" fontId="16" fillId="0" borderId="0" xfId="65" applyNumberFormat="1" applyAlignment="1">
      <alignment vertical="center"/>
    </xf>
    <xf numFmtId="165" fontId="1" fillId="0" borderId="0" xfId="65" applyNumberFormat="1" applyFont="1" applyAlignment="1">
      <alignment horizontal="center" vertical="center" wrapText="1"/>
    </xf>
    <xf numFmtId="0" fontId="1" fillId="0" borderId="0" xfId="65" applyFont="1" applyAlignment="1">
      <alignment horizontal="center" vertical="center" wrapText="1"/>
    </xf>
    <xf numFmtId="8" fontId="16" fillId="0" borderId="0" xfId="65" applyNumberFormat="1" applyAlignment="1" applyProtection="1">
      <alignment horizontal="center" vertical="center" wrapText="1"/>
      <protection locked="0" hidden="1"/>
    </xf>
    <xf numFmtId="0" fontId="1" fillId="0" borderId="0" xfId="65" applyFont="1" applyProtection="1">
      <alignment horizontal="left"/>
      <protection hidden="1"/>
    </xf>
    <xf numFmtId="171" fontId="16" fillId="0" borderId="0" xfId="0" applyNumberFormat="1" applyFont="1" applyAlignment="1" applyProtection="1">
      <alignment horizontal="center"/>
      <protection hidden="1"/>
    </xf>
    <xf numFmtId="0" fontId="1" fillId="0" borderId="0" xfId="65" applyFont="1" applyAlignment="1">
      <alignment horizontal="center" vertical="center"/>
    </xf>
    <xf numFmtId="167" fontId="16" fillId="0" borderId="0" xfId="65" applyNumberFormat="1" applyAlignment="1">
      <alignment vertical="center"/>
    </xf>
    <xf numFmtId="0" fontId="1" fillId="0" borderId="0" xfId="65" applyFont="1" applyAlignment="1">
      <alignment horizontal="right"/>
    </xf>
    <xf numFmtId="165" fontId="16" fillId="0" borderId="0" xfId="65" applyNumberFormat="1" applyAlignment="1">
      <alignment vertical="center" wrapText="1"/>
    </xf>
    <xf numFmtId="0" fontId="16" fillId="0" borderId="0" xfId="88" applyFont="1" applyAlignment="1">
      <alignment horizontal="left" vertical="center"/>
    </xf>
    <xf numFmtId="165" fontId="16" fillId="0" borderId="0" xfId="88" applyNumberFormat="1" applyFont="1" applyAlignment="1" applyProtection="1">
      <alignment horizontal="center"/>
      <protection locked="0"/>
    </xf>
    <xf numFmtId="9" fontId="16" fillId="0" borderId="0" xfId="88" applyNumberFormat="1" applyFont="1" applyAlignment="1" applyProtection="1">
      <alignment horizontal="center"/>
      <protection locked="0"/>
    </xf>
    <xf numFmtId="11" fontId="16" fillId="0" borderId="0" xfId="65" applyNumberFormat="1" applyAlignment="1">
      <alignment horizontal="center" wrapText="1"/>
    </xf>
    <xf numFmtId="0" fontId="16" fillId="0" borderId="0" xfId="65" applyAlignment="1">
      <alignment horizontal="center" wrapText="1"/>
    </xf>
    <xf numFmtId="0" fontId="16" fillId="0" borderId="0" xfId="88" applyFont="1"/>
    <xf numFmtId="176" fontId="16" fillId="0" borderId="0" xfId="65" applyNumberFormat="1">
      <alignment horizontal="left"/>
    </xf>
    <xf numFmtId="0" fontId="11" fillId="21" borderId="12" xfId="0" applyFont="1" applyFill="1" applyBorder="1" applyAlignment="1" applyProtection="1">
      <alignment horizontal="center"/>
      <protection hidden="1"/>
    </xf>
    <xf numFmtId="0" fontId="11" fillId="21" borderId="29" xfId="65" applyFont="1" applyFill="1" applyBorder="1" applyAlignment="1">
      <alignment vertical="center" wrapText="1"/>
    </xf>
    <xf numFmtId="0" fontId="11" fillId="21" borderId="30" xfId="65" applyFont="1" applyFill="1" applyBorder="1" applyAlignment="1">
      <alignment vertical="center" wrapText="1"/>
    </xf>
    <xf numFmtId="0" fontId="30" fillId="21" borderId="29" xfId="52" applyFont="1" applyFill="1" applyBorder="1" applyAlignment="1" applyProtection="1">
      <alignment vertical="center" wrapText="1"/>
    </xf>
    <xf numFmtId="0" fontId="30" fillId="21" borderId="30" xfId="52" applyFont="1" applyFill="1" applyBorder="1" applyAlignment="1" applyProtection="1">
      <alignment vertical="center" wrapText="1"/>
    </xf>
    <xf numFmtId="0" fontId="24" fillId="21" borderId="0" xfId="65" applyFont="1" applyFill="1" applyAlignment="1">
      <alignment vertical="center"/>
    </xf>
    <xf numFmtId="0" fontId="2" fillId="21" borderId="0" xfId="65" applyFont="1" applyFill="1">
      <alignment horizontal="left"/>
    </xf>
    <xf numFmtId="0" fontId="8" fillId="21" borderId="0" xfId="65" applyFont="1" applyFill="1" applyAlignment="1"/>
    <xf numFmtId="0" fontId="11" fillId="21" borderId="31" xfId="0" applyFont="1" applyFill="1" applyBorder="1" applyAlignment="1" applyProtection="1">
      <alignment horizontal="center"/>
      <protection hidden="1"/>
    </xf>
    <xf numFmtId="49" fontId="11" fillId="24" borderId="22" xfId="65" applyNumberFormat="1" applyFont="1" applyFill="1" applyBorder="1" applyAlignment="1">
      <alignment horizontal="left" vertical="center"/>
    </xf>
    <xf numFmtId="49" fontId="11" fillId="24" borderId="23" xfId="65" applyNumberFormat="1" applyFont="1" applyFill="1" applyBorder="1" applyAlignment="1">
      <alignment horizontal="left" vertical="center"/>
    </xf>
    <xf numFmtId="0" fontId="10" fillId="21" borderId="17" xfId="65" applyFont="1" applyFill="1" applyBorder="1" applyAlignment="1">
      <alignment horizontal="left" vertical="top"/>
    </xf>
    <xf numFmtId="0" fontId="12" fillId="21" borderId="17" xfId="65" applyFont="1" applyFill="1" applyBorder="1" applyProtection="1">
      <alignment horizontal="left"/>
      <protection hidden="1"/>
    </xf>
    <xf numFmtId="166" fontId="28" fillId="21" borderId="11" xfId="102" applyNumberFormat="1" applyFont="1" applyFill="1" applyBorder="1" applyAlignment="1" applyProtection="1">
      <alignment horizontal="center" vertical="center"/>
      <protection hidden="1"/>
    </xf>
    <xf numFmtId="0" fontId="67" fillId="22" borderId="0" xfId="0" applyFont="1" applyFill="1" applyProtection="1">
      <alignment horizontal="left"/>
      <protection hidden="1"/>
    </xf>
    <xf numFmtId="0" fontId="68" fillId="22" borderId="0" xfId="0" applyFont="1" applyFill="1" applyAlignment="1">
      <alignment vertical="center" wrapText="1"/>
    </xf>
    <xf numFmtId="0" fontId="66" fillId="20" borderId="19" xfId="0" applyFont="1" applyFill="1" applyBorder="1" applyAlignment="1" applyProtection="1">
      <alignment horizontal="center" vertical="top"/>
      <protection hidden="1"/>
    </xf>
    <xf numFmtId="0" fontId="2" fillId="20" borderId="22" xfId="0" applyFont="1" applyFill="1" applyBorder="1" applyAlignment="1" applyProtection="1">
      <alignment horizontal="center" vertical="top"/>
      <protection hidden="1"/>
    </xf>
    <xf numFmtId="0" fontId="66" fillId="20" borderId="11" xfId="0" applyFont="1" applyFill="1" applyBorder="1" applyAlignment="1" applyProtection="1">
      <alignment horizontal="center" vertical="top"/>
      <protection hidden="1"/>
    </xf>
    <xf numFmtId="0" fontId="2" fillId="20" borderId="11" xfId="0" applyFont="1" applyFill="1" applyBorder="1" applyAlignment="1" applyProtection="1">
      <alignment horizontal="center" vertical="top"/>
      <protection hidden="1"/>
    </xf>
    <xf numFmtId="8" fontId="68" fillId="22" borderId="0" xfId="0" applyNumberFormat="1" applyFont="1" applyFill="1" applyAlignment="1">
      <alignment vertical="center" wrapText="1"/>
    </xf>
    <xf numFmtId="0" fontId="16" fillId="22" borderId="20" xfId="0" applyFont="1" applyFill="1" applyBorder="1" applyAlignment="1" applyProtection="1">
      <alignment horizontal="center" vertical="center"/>
      <protection hidden="1"/>
    </xf>
    <xf numFmtId="0" fontId="69" fillId="22" borderId="24" xfId="0" applyFont="1" applyFill="1" applyBorder="1" applyAlignment="1" applyProtection="1">
      <alignment horizontal="center" vertical="center"/>
      <protection hidden="1"/>
    </xf>
    <xf numFmtId="0" fontId="16" fillId="22" borderId="18" xfId="65" applyFill="1" applyBorder="1" applyAlignment="1" applyProtection="1">
      <alignment vertical="center"/>
      <protection hidden="1"/>
    </xf>
    <xf numFmtId="8" fontId="16" fillId="22" borderId="0" xfId="65" applyNumberFormat="1" applyFill="1" applyAlignment="1">
      <alignment vertical="center" wrapText="1"/>
    </xf>
    <xf numFmtId="8" fontId="28" fillId="21" borderId="11" xfId="65" applyNumberFormat="1" applyFont="1" applyFill="1" applyBorder="1" applyAlignment="1" applyProtection="1">
      <alignment horizontal="center" vertical="center"/>
      <protection hidden="1"/>
    </xf>
    <xf numFmtId="0" fontId="16" fillId="21" borderId="11" xfId="65" applyFill="1" applyBorder="1" applyAlignment="1" applyProtection="1">
      <alignment vertical="center"/>
      <protection hidden="1"/>
    </xf>
    <xf numFmtId="8" fontId="1" fillId="0" borderId="11" xfId="65" applyNumberFormat="1" applyFont="1" applyBorder="1" applyAlignment="1" applyProtection="1">
      <alignment horizontal="center" vertical="center"/>
      <protection hidden="1"/>
    </xf>
    <xf numFmtId="8" fontId="16" fillId="0" borderId="11" xfId="65" applyNumberFormat="1" applyBorder="1" applyAlignment="1">
      <alignment vertical="center" wrapText="1"/>
    </xf>
    <xf numFmtId="0" fontId="68" fillId="0" borderId="11" xfId="0" applyFont="1" applyBorder="1" applyAlignment="1">
      <alignment vertical="center" wrapText="1"/>
    </xf>
    <xf numFmtId="0" fontId="68" fillId="0" borderId="11" xfId="0" quotePrefix="1" applyFont="1" applyBorder="1" applyAlignment="1">
      <alignment vertical="center"/>
    </xf>
    <xf numFmtId="0" fontId="68" fillId="0" borderId="11" xfId="0" quotePrefix="1" applyFont="1" applyBorder="1" applyAlignment="1">
      <alignment vertical="center" wrapText="1"/>
    </xf>
    <xf numFmtId="0" fontId="68" fillId="0" borderId="11" xfId="0" quotePrefix="1" applyFont="1" applyBorder="1">
      <alignment horizontal="left"/>
    </xf>
    <xf numFmtId="0" fontId="1" fillId="0" borderId="11" xfId="65" applyFont="1" applyBorder="1" applyAlignment="1">
      <alignment vertical="center"/>
    </xf>
    <xf numFmtId="0" fontId="16" fillId="0" borderId="11" xfId="0" applyFont="1" applyBorder="1">
      <alignment horizontal="left"/>
    </xf>
    <xf numFmtId="0" fontId="16" fillId="0" borderId="11" xfId="65" quotePrefix="1" applyBorder="1" applyAlignment="1">
      <alignment vertical="center" wrapText="1"/>
    </xf>
    <xf numFmtId="0" fontId="3" fillId="21" borderId="37" xfId="65" applyFont="1" applyFill="1" applyBorder="1" applyAlignment="1">
      <alignment horizontal="left" vertical="center" wrapText="1"/>
    </xf>
    <xf numFmtId="0" fontId="1" fillId="21" borderId="9" xfId="65" applyFont="1" applyFill="1" applyBorder="1" applyAlignment="1">
      <alignment horizontal="left" vertical="center"/>
    </xf>
    <xf numFmtId="14" fontId="12" fillId="23" borderId="13" xfId="65" applyNumberFormat="1" applyFont="1" applyFill="1" applyBorder="1" applyAlignment="1" applyProtection="1">
      <alignment horizontal="center" vertical="center"/>
      <protection locked="0" hidden="1"/>
    </xf>
    <xf numFmtId="40" fontId="19" fillId="20" borderId="0" xfId="0" quotePrefix="1" applyNumberFormat="1" applyFont="1" applyFill="1" applyAlignment="1" applyProtection="1">
      <alignment horizontal="left" vertical="center" wrapText="1"/>
      <protection hidden="1"/>
    </xf>
    <xf numFmtId="0" fontId="12" fillId="21" borderId="31" xfId="0" applyFont="1" applyFill="1" applyBorder="1" applyAlignment="1" applyProtection="1">
      <alignment horizontal="center"/>
      <protection hidden="1"/>
    </xf>
    <xf numFmtId="0" fontId="30" fillId="21" borderId="7" xfId="52" applyFont="1" applyFill="1" applyBorder="1" applyAlignment="1" applyProtection="1">
      <alignment vertical="top" wrapText="1"/>
    </xf>
    <xf numFmtId="0" fontId="10" fillId="24" borderId="0" xfId="65" applyFont="1" applyFill="1" applyAlignment="1" applyProtection="1">
      <alignment horizontal="right" vertical="center"/>
      <protection locked="0"/>
    </xf>
    <xf numFmtId="0" fontId="10" fillId="24" borderId="25" xfId="65" applyFont="1" applyFill="1" applyBorder="1" applyAlignment="1" applyProtection="1">
      <alignment horizontal="right" vertical="center"/>
      <protection locked="0"/>
    </xf>
    <xf numFmtId="0" fontId="5" fillId="21" borderId="0" xfId="52" applyFill="1" applyAlignment="1" applyProtection="1">
      <alignment horizontal="left"/>
      <protection hidden="1"/>
    </xf>
    <xf numFmtId="0" fontId="5" fillId="21" borderId="0" xfId="52" applyFill="1" applyAlignment="1" applyProtection="1">
      <protection hidden="1"/>
    </xf>
    <xf numFmtId="0" fontId="16" fillId="21" borderId="0" xfId="62" applyFill="1" applyAlignment="1">
      <alignment horizontal="left" vertical="top" wrapText="1"/>
    </xf>
    <xf numFmtId="0" fontId="70" fillId="21" borderId="0" xfId="52" applyFont="1" applyFill="1" applyAlignment="1" applyProtection="1">
      <alignment horizontal="left"/>
      <protection hidden="1"/>
    </xf>
    <xf numFmtId="0" fontId="4" fillId="0" borderId="0" xfId="62" applyFont="1" applyAlignment="1">
      <alignment horizontal="center" vertical="center" readingOrder="1"/>
    </xf>
    <xf numFmtId="0" fontId="16" fillId="21" borderId="0" xfId="62" applyFill="1" applyAlignment="1" applyProtection="1">
      <alignment horizontal="center"/>
      <protection hidden="1"/>
    </xf>
    <xf numFmtId="0" fontId="6" fillId="21" borderId="0" xfId="62" applyFont="1" applyFill="1" applyAlignment="1" applyProtection="1">
      <alignment horizontal="center"/>
      <protection hidden="1"/>
    </xf>
    <xf numFmtId="0" fontId="27" fillId="21" borderId="0" xfId="62" applyFont="1" applyFill="1" applyAlignment="1" applyProtection="1">
      <alignment horizontal="center"/>
      <protection hidden="1"/>
    </xf>
    <xf numFmtId="0" fontId="59" fillId="21" borderId="0" xfId="62" applyFont="1" applyFill="1" applyAlignment="1" applyProtection="1">
      <alignment horizontal="center"/>
      <protection hidden="1"/>
    </xf>
    <xf numFmtId="0" fontId="13" fillId="21" borderId="0" xfId="62" applyFont="1" applyFill="1" applyAlignment="1" applyProtection="1">
      <alignment horizontal="center"/>
      <protection hidden="1"/>
    </xf>
    <xf numFmtId="0" fontId="13" fillId="21" borderId="0" xfId="62" applyFont="1" applyFill="1" applyAlignment="1" applyProtection="1">
      <alignment horizontal="center" wrapText="1"/>
      <protection hidden="1"/>
    </xf>
    <xf numFmtId="0" fontId="2" fillId="21" borderId="22" xfId="0" applyFont="1" applyFill="1" applyBorder="1" applyAlignment="1" applyProtection="1">
      <alignment horizontal="center" vertical="center"/>
      <protection hidden="1"/>
    </xf>
    <xf numFmtId="0" fontId="2" fillId="21" borderId="20" xfId="0" applyFont="1" applyFill="1" applyBorder="1" applyAlignment="1" applyProtection="1">
      <alignment horizontal="center" vertical="center"/>
      <protection hidden="1"/>
    </xf>
    <xf numFmtId="0" fontId="2" fillId="20" borderId="22" xfId="0" applyFont="1" applyFill="1" applyBorder="1" applyAlignment="1" applyProtection="1">
      <alignment horizontal="center" vertical="top"/>
      <protection hidden="1"/>
    </xf>
    <xf numFmtId="0" fontId="2" fillId="20" borderId="20" xfId="0" applyFont="1" applyFill="1" applyBorder="1" applyAlignment="1" applyProtection="1">
      <alignment horizontal="center" vertical="top"/>
      <protection hidden="1"/>
    </xf>
    <xf numFmtId="14" fontId="12" fillId="24" borderId="0" xfId="65" applyNumberFormat="1" applyFont="1" applyFill="1" applyAlignment="1" applyProtection="1">
      <alignment horizontal="center" vertical="center"/>
      <protection locked="0"/>
    </xf>
    <xf numFmtId="14" fontId="12" fillId="24" borderId="20" xfId="65" applyNumberFormat="1" applyFont="1" applyFill="1" applyBorder="1" applyAlignment="1" applyProtection="1">
      <alignment horizontal="center" vertical="center"/>
      <protection locked="0"/>
    </xf>
    <xf numFmtId="0" fontId="10" fillId="26" borderId="11" xfId="65" applyFont="1" applyFill="1" applyBorder="1" applyAlignment="1" applyProtection="1">
      <alignment horizontal="center" vertical="center"/>
      <protection hidden="1"/>
    </xf>
    <xf numFmtId="0" fontId="19" fillId="25" borderId="19" xfId="65" applyFont="1" applyFill="1" applyBorder="1" applyAlignment="1" applyProtection="1">
      <alignment horizontal="center" vertical="center"/>
      <protection hidden="1"/>
    </xf>
    <xf numFmtId="0" fontId="19" fillId="25" borderId="25" xfId="65" applyFont="1" applyFill="1" applyBorder="1" applyAlignment="1" applyProtection="1">
      <alignment horizontal="center" vertical="center"/>
      <protection hidden="1"/>
    </xf>
    <xf numFmtId="0" fontId="19" fillId="25" borderId="12" xfId="65" applyFont="1" applyFill="1" applyBorder="1" applyAlignment="1" applyProtection="1">
      <alignment horizontal="center" vertical="center"/>
      <protection hidden="1"/>
    </xf>
    <xf numFmtId="49" fontId="18" fillId="23" borderId="11" xfId="65" applyNumberFormat="1" applyFont="1" applyFill="1" applyBorder="1" applyAlignment="1" applyProtection="1">
      <alignment horizontal="center" vertical="center" wrapText="1"/>
      <protection locked="0"/>
    </xf>
    <xf numFmtId="0" fontId="3" fillId="0" borderId="34" xfId="65" applyFont="1" applyBorder="1" applyAlignment="1" applyProtection="1">
      <alignment horizontal="center" vertical="center"/>
      <protection hidden="1"/>
    </xf>
    <xf numFmtId="0" fontId="3" fillId="0" borderId="0" xfId="65" applyFont="1" applyAlignment="1" applyProtection="1">
      <alignment horizontal="center" vertical="center"/>
      <protection hidden="1"/>
    </xf>
    <xf numFmtId="0" fontId="3" fillId="0" borderId="35" xfId="65" applyFont="1" applyBorder="1" applyAlignment="1" applyProtection="1">
      <alignment horizontal="center" vertical="center"/>
      <protection hidden="1"/>
    </xf>
    <xf numFmtId="0" fontId="3" fillId="0" borderId="36" xfId="65" applyFont="1" applyBorder="1" applyAlignment="1" applyProtection="1">
      <alignment horizontal="center" vertical="center"/>
      <protection hidden="1"/>
    </xf>
    <xf numFmtId="0" fontId="3" fillId="0" borderId="37" xfId="65" applyFont="1" applyBorder="1" applyAlignment="1" applyProtection="1">
      <alignment horizontal="center" vertical="center"/>
      <protection hidden="1"/>
    </xf>
    <xf numFmtId="0" fontId="3" fillId="0" borderId="38" xfId="65" applyFont="1" applyBorder="1" applyAlignment="1" applyProtection="1">
      <alignment horizontal="center" vertical="center"/>
      <protection hidden="1"/>
    </xf>
    <xf numFmtId="8" fontId="28" fillId="20" borderId="11" xfId="0" applyNumberFormat="1" applyFont="1" applyFill="1" applyBorder="1" applyAlignment="1" applyProtection="1">
      <alignment horizontal="center" vertical="center"/>
      <protection hidden="1"/>
    </xf>
    <xf numFmtId="0" fontId="28" fillId="20" borderId="11" xfId="0" applyFont="1" applyFill="1" applyBorder="1" applyAlignment="1">
      <alignment horizontal="center" vertical="center"/>
    </xf>
    <xf numFmtId="49" fontId="18" fillId="23" borderId="11" xfId="65" applyNumberFormat="1" applyFont="1" applyFill="1" applyBorder="1" applyAlignment="1" applyProtection="1">
      <alignment horizontal="center" vertical="center"/>
      <protection locked="0"/>
    </xf>
    <xf numFmtId="0" fontId="28" fillId="21" borderId="34" xfId="65" applyFont="1" applyFill="1" applyBorder="1" applyAlignment="1" applyProtection="1">
      <alignment horizontal="center" vertical="center"/>
      <protection hidden="1"/>
    </xf>
    <xf numFmtId="0" fontId="28" fillId="21" borderId="0" xfId="65" applyFont="1" applyFill="1" applyAlignment="1" applyProtection="1">
      <alignment horizontal="center" vertical="center"/>
      <protection hidden="1"/>
    </xf>
    <xf numFmtId="0" fontId="28" fillId="21" borderId="35" xfId="65" applyFont="1" applyFill="1" applyBorder="1" applyAlignment="1" applyProtection="1">
      <alignment horizontal="center" vertical="center"/>
      <protection hidden="1"/>
    </xf>
    <xf numFmtId="0" fontId="28" fillId="21" borderId="36" xfId="65" applyFont="1" applyFill="1" applyBorder="1" applyAlignment="1" applyProtection="1">
      <alignment horizontal="center" vertical="center"/>
      <protection hidden="1"/>
    </xf>
    <xf numFmtId="0" fontId="28" fillId="21" borderId="37" xfId="65" applyFont="1" applyFill="1" applyBorder="1" applyAlignment="1" applyProtection="1">
      <alignment horizontal="center" vertical="center"/>
      <protection hidden="1"/>
    </xf>
    <xf numFmtId="0" fontId="28" fillId="21" borderId="38" xfId="65" applyFont="1" applyFill="1" applyBorder="1" applyAlignment="1" applyProtection="1">
      <alignment horizontal="center" vertical="center"/>
      <protection hidden="1"/>
    </xf>
    <xf numFmtId="0" fontId="66" fillId="20" borderId="22" xfId="0" applyFont="1" applyFill="1" applyBorder="1" applyAlignment="1" applyProtection="1">
      <alignment horizontal="center" vertical="center"/>
      <protection hidden="1"/>
    </xf>
    <xf numFmtId="0" fontId="66" fillId="20" borderId="20" xfId="0" applyFont="1" applyFill="1" applyBorder="1" applyAlignment="1" applyProtection="1">
      <alignment horizontal="center" vertical="center"/>
      <protection hidden="1"/>
    </xf>
    <xf numFmtId="0" fontId="66" fillId="20" borderId="22" xfId="0" applyFont="1" applyFill="1" applyBorder="1" applyAlignment="1" applyProtection="1">
      <alignment horizontal="center" vertical="top"/>
      <protection hidden="1"/>
    </xf>
    <xf numFmtId="0" fontId="66" fillId="20" borderId="20" xfId="0" applyFont="1" applyFill="1" applyBorder="1" applyAlignment="1" applyProtection="1">
      <alignment horizontal="center" vertical="top"/>
      <protection hidden="1"/>
    </xf>
    <xf numFmtId="8" fontId="28" fillId="21" borderId="19" xfId="65" applyNumberFormat="1" applyFont="1" applyFill="1" applyBorder="1" applyAlignment="1" applyProtection="1">
      <alignment horizontal="center" vertical="center"/>
      <protection hidden="1"/>
    </xf>
    <xf numFmtId="8" fontId="28" fillId="21" borderId="12" xfId="65" applyNumberFormat="1" applyFont="1" applyFill="1" applyBorder="1" applyAlignment="1" applyProtection="1">
      <alignment horizontal="center" vertical="center"/>
      <protection hidden="1"/>
    </xf>
    <xf numFmtId="0" fontId="28" fillId="21" borderId="25" xfId="65" applyFont="1" applyFill="1" applyBorder="1" applyAlignment="1">
      <alignment horizontal="center" vertical="center"/>
    </xf>
    <xf numFmtId="0" fontId="28" fillId="21" borderId="12" xfId="65" applyFont="1" applyFill="1" applyBorder="1" applyAlignment="1">
      <alignment horizontal="center" vertical="center"/>
    </xf>
    <xf numFmtId="0" fontId="16" fillId="21" borderId="34" xfId="65" applyFill="1" applyBorder="1" applyAlignment="1" applyProtection="1">
      <alignment horizontal="center" vertical="center"/>
      <protection hidden="1"/>
    </xf>
    <xf numFmtId="0" fontId="16" fillId="21" borderId="0" xfId="65" applyFill="1" applyAlignment="1" applyProtection="1">
      <alignment horizontal="center" vertical="center"/>
      <protection hidden="1"/>
    </xf>
    <xf numFmtId="0" fontId="16" fillId="21" borderId="35" xfId="65" applyFill="1" applyBorder="1" applyAlignment="1" applyProtection="1">
      <alignment horizontal="center" vertical="center"/>
      <protection hidden="1"/>
    </xf>
    <xf numFmtId="0" fontId="16" fillId="21" borderId="36" xfId="65" applyFill="1" applyBorder="1" applyAlignment="1" applyProtection="1">
      <alignment horizontal="center" vertical="center"/>
      <protection hidden="1"/>
    </xf>
    <xf numFmtId="0" fontId="16" fillId="21" borderId="37" xfId="65" applyFill="1" applyBorder="1" applyAlignment="1" applyProtection="1">
      <alignment horizontal="center" vertical="center"/>
      <protection hidden="1"/>
    </xf>
    <xf numFmtId="0" fontId="16" fillId="21" borderId="38" xfId="65" applyFill="1" applyBorder="1" applyAlignment="1" applyProtection="1">
      <alignment horizontal="center" vertical="center"/>
      <protection hidden="1"/>
    </xf>
    <xf numFmtId="0" fontId="10" fillId="21" borderId="22" xfId="65" applyFont="1" applyFill="1" applyBorder="1" applyAlignment="1">
      <alignment horizontal="left" vertical="top" wrapText="1"/>
    </xf>
    <xf numFmtId="0" fontId="10" fillId="21" borderId="20" xfId="65" applyFont="1" applyFill="1" applyBorder="1" applyAlignment="1">
      <alignment horizontal="left" vertical="top" wrapText="1"/>
    </xf>
    <xf numFmtId="0" fontId="10" fillId="21" borderId="23" xfId="65" applyFont="1" applyFill="1" applyBorder="1" applyAlignment="1">
      <alignment horizontal="left" vertical="top" wrapText="1"/>
    </xf>
    <xf numFmtId="0" fontId="10" fillId="21" borderId="0" xfId="65" applyFont="1" applyFill="1" applyAlignment="1">
      <alignment horizontal="left" vertical="top" wrapText="1"/>
    </xf>
    <xf numFmtId="0" fontId="12" fillId="21" borderId="13" xfId="65" applyFont="1" applyFill="1" applyBorder="1" applyAlignment="1" applyProtection="1">
      <alignment horizontal="center" vertical="center" wrapText="1"/>
      <protection hidden="1"/>
    </xf>
    <xf numFmtId="164" fontId="16" fillId="23" borderId="13" xfId="65" applyNumberFormat="1" applyFill="1" applyBorder="1" applyAlignment="1" applyProtection="1">
      <alignment horizontal="left" vertical="center" wrapText="1"/>
      <protection locked="0"/>
    </xf>
    <xf numFmtId="164" fontId="1" fillId="25" borderId="19" xfId="65" applyNumberFormat="1" applyFont="1" applyFill="1" applyBorder="1" applyAlignment="1">
      <alignment horizontal="left" vertical="center" wrapText="1"/>
    </xf>
    <xf numFmtId="164" fontId="1" fillId="25" borderId="25" xfId="65" applyNumberFormat="1" applyFont="1" applyFill="1" applyBorder="1" applyAlignment="1">
      <alignment horizontal="left" vertical="center" wrapText="1"/>
    </xf>
    <xf numFmtId="164" fontId="1" fillId="25" borderId="12" xfId="65" applyNumberFormat="1" applyFont="1" applyFill="1" applyBorder="1" applyAlignment="1">
      <alignment horizontal="left" vertical="center" wrapText="1"/>
    </xf>
    <xf numFmtId="0" fontId="11" fillId="21" borderId="11" xfId="0" applyFont="1" applyFill="1" applyBorder="1" applyAlignment="1" applyProtection="1">
      <alignment horizontal="center"/>
      <protection hidden="1"/>
    </xf>
    <xf numFmtId="0" fontId="16" fillId="21" borderId="47" xfId="65" applyFill="1" applyBorder="1" applyAlignment="1">
      <alignment horizontal="center" vertical="top" wrapText="1"/>
    </xf>
    <xf numFmtId="0" fontId="16" fillId="21" borderId="9" xfId="65" applyFill="1" applyBorder="1" applyAlignment="1">
      <alignment horizontal="center" vertical="top" wrapText="1"/>
    </xf>
    <xf numFmtId="0" fontId="16" fillId="21" borderId="10" xfId="65" applyFill="1" applyBorder="1" applyAlignment="1">
      <alignment horizontal="center" vertical="top" wrapText="1"/>
    </xf>
    <xf numFmtId="0" fontId="16" fillId="21" borderId="36" xfId="65" applyFill="1" applyBorder="1" applyAlignment="1">
      <alignment horizontal="center" vertical="top" wrapText="1"/>
    </xf>
    <xf numFmtId="0" fontId="16" fillId="21" borderId="37" xfId="65" applyFill="1" applyBorder="1" applyAlignment="1">
      <alignment horizontal="center" vertical="top" wrapText="1"/>
    </xf>
    <xf numFmtId="0" fontId="16" fillId="21" borderId="38" xfId="65" applyFill="1" applyBorder="1" applyAlignment="1">
      <alignment horizontal="center" vertical="top" wrapText="1"/>
    </xf>
    <xf numFmtId="0" fontId="16" fillId="24" borderId="47" xfId="65" applyFill="1" applyBorder="1" applyAlignment="1">
      <alignment horizontal="center" vertical="top" wrapText="1"/>
    </xf>
    <xf numFmtId="0" fontId="16" fillId="24" borderId="9" xfId="65" applyFill="1" applyBorder="1" applyAlignment="1">
      <alignment horizontal="center" vertical="top" wrapText="1"/>
    </xf>
    <xf numFmtId="0" fontId="16" fillId="24" borderId="10" xfId="65" applyFill="1" applyBorder="1" applyAlignment="1">
      <alignment horizontal="center" vertical="top" wrapText="1"/>
    </xf>
    <xf numFmtId="0" fontId="16" fillId="24" borderId="36" xfId="65" applyFill="1" applyBorder="1" applyAlignment="1">
      <alignment horizontal="center" vertical="top" wrapText="1"/>
    </xf>
    <xf numFmtId="0" fontId="16" fillId="24" borderId="37" xfId="65" applyFill="1" applyBorder="1" applyAlignment="1">
      <alignment horizontal="center" vertical="top" wrapText="1"/>
    </xf>
    <xf numFmtId="0" fontId="16" fillId="24" borderId="38" xfId="65" applyFill="1" applyBorder="1" applyAlignment="1">
      <alignment horizontal="center" vertical="top" wrapText="1"/>
    </xf>
    <xf numFmtId="49" fontId="16" fillId="23" borderId="13" xfId="65" applyNumberFormat="1" applyFill="1" applyBorder="1" applyAlignment="1" applyProtection="1">
      <alignment horizontal="center" vertical="center" wrapText="1"/>
      <protection locked="0"/>
    </xf>
    <xf numFmtId="0" fontId="3" fillId="21" borderId="36" xfId="65" applyFont="1" applyFill="1" applyBorder="1" applyAlignment="1">
      <alignment horizontal="left" vertical="center" wrapText="1"/>
    </xf>
    <xf numFmtId="0" fontId="3" fillId="21" borderId="37" xfId="65" applyFont="1" applyFill="1" applyBorder="1" applyAlignment="1">
      <alignment horizontal="left" vertical="center" wrapText="1"/>
    </xf>
    <xf numFmtId="0" fontId="1" fillId="21" borderId="47" xfId="65" applyFont="1" applyFill="1" applyBorder="1" applyAlignment="1">
      <alignment horizontal="left" vertical="center"/>
    </xf>
    <xf numFmtId="0" fontId="1" fillId="21" borderId="9" xfId="65" applyFont="1" applyFill="1" applyBorder="1" applyAlignment="1">
      <alignment horizontal="left" vertical="center"/>
    </xf>
    <xf numFmtId="14" fontId="3" fillId="21" borderId="9" xfId="65" applyNumberFormat="1" applyFont="1" applyFill="1" applyBorder="1" applyAlignment="1">
      <alignment horizontal="right" vertical="center"/>
    </xf>
    <xf numFmtId="0" fontId="3" fillId="21" borderId="10" xfId="65" applyFont="1" applyFill="1" applyBorder="1" applyAlignment="1">
      <alignment horizontal="right" vertical="center"/>
    </xf>
    <xf numFmtId="0" fontId="3" fillId="21" borderId="37" xfId="65" applyFont="1" applyFill="1" applyBorder="1" applyAlignment="1">
      <alignment horizontal="right" vertical="center"/>
    </xf>
    <xf numFmtId="0" fontId="3" fillId="21" borderId="38" xfId="65" applyFont="1" applyFill="1" applyBorder="1" applyAlignment="1">
      <alignment horizontal="right" vertical="center"/>
    </xf>
    <xf numFmtId="172" fontId="16" fillId="0" borderId="11" xfId="88" applyNumberFormat="1" applyFont="1" applyBorder="1" applyAlignment="1">
      <alignment horizontal="center" vertical="center"/>
    </xf>
    <xf numFmtId="172" fontId="16" fillId="0" borderId="11" xfId="88" applyNumberFormat="1" applyFont="1" applyBorder="1" applyAlignment="1" applyProtection="1">
      <alignment horizontal="center" vertical="center"/>
      <protection locked="0"/>
    </xf>
    <xf numFmtId="0" fontId="1" fillId="0" borderId="19" xfId="65" applyFont="1" applyBorder="1" applyAlignment="1">
      <alignment horizontal="center" vertical="center" wrapText="1"/>
    </xf>
    <xf numFmtId="0" fontId="1" fillId="0" borderId="25" xfId="65" applyFont="1" applyBorder="1" applyAlignment="1">
      <alignment horizontal="center" vertical="center" wrapText="1"/>
    </xf>
    <xf numFmtId="0" fontId="1" fillId="0" borderId="12" xfId="65" applyFont="1" applyBorder="1" applyAlignment="1">
      <alignment horizontal="center" vertical="center" wrapText="1"/>
    </xf>
    <xf numFmtId="0" fontId="16" fillId="21" borderId="23" xfId="65" applyFill="1" applyBorder="1" applyAlignment="1">
      <alignment horizontal="left" vertical="top" wrapText="1"/>
    </xf>
    <xf numFmtId="0" fontId="16" fillId="21" borderId="0" xfId="65" applyFill="1" applyAlignment="1">
      <alignment horizontal="left" vertical="top" wrapText="1"/>
    </xf>
    <xf numFmtId="0" fontId="16" fillId="21" borderId="7" xfId="65" applyFill="1" applyBorder="1" applyAlignment="1">
      <alignment horizontal="left" vertical="top" wrapText="1"/>
    </xf>
    <xf numFmtId="2" fontId="16" fillId="21" borderId="39" xfId="46" applyFont="1" applyFill="1" applyBorder="1" applyAlignment="1" applyProtection="1">
      <alignment horizontal="left" vertical="top" wrapText="1"/>
    </xf>
    <xf numFmtId="2" fontId="16" fillId="21" borderId="40" xfId="46" applyFont="1" applyFill="1" applyBorder="1" applyAlignment="1" applyProtection="1">
      <alignment horizontal="left" vertical="top" wrapText="1"/>
    </xf>
    <xf numFmtId="2" fontId="16" fillId="21" borderId="41" xfId="46" applyFont="1" applyFill="1" applyBorder="1" applyAlignment="1" applyProtection="1">
      <alignment horizontal="left" vertical="top" wrapText="1"/>
    </xf>
    <xf numFmtId="164" fontId="1" fillId="25" borderId="21" xfId="65" applyNumberFormat="1" applyFont="1" applyFill="1" applyBorder="1" applyAlignment="1">
      <alignment horizontal="left" vertical="center" wrapText="1"/>
    </xf>
    <xf numFmtId="164" fontId="1" fillId="25" borderId="17" xfId="65" applyNumberFormat="1" applyFont="1" applyFill="1" applyBorder="1" applyAlignment="1">
      <alignment horizontal="left" vertical="center" wrapText="1"/>
    </xf>
    <xf numFmtId="164" fontId="1" fillId="25" borderId="18" xfId="65" applyNumberFormat="1" applyFont="1" applyFill="1" applyBorder="1" applyAlignment="1">
      <alignment horizontal="left" vertical="center" wrapText="1"/>
    </xf>
    <xf numFmtId="0" fontId="12" fillId="21" borderId="42" xfId="52" applyFont="1" applyFill="1" applyBorder="1" applyAlignment="1" applyProtection="1">
      <alignment horizontal="left" vertical="center" wrapText="1" indent="1"/>
    </xf>
    <xf numFmtId="0" fontId="12" fillId="21" borderId="43" xfId="52" applyFont="1" applyFill="1" applyBorder="1" applyAlignment="1" applyProtection="1">
      <alignment horizontal="left" vertical="center" wrapText="1" indent="1"/>
    </xf>
    <xf numFmtId="0" fontId="12" fillId="21" borderId="44" xfId="52" applyFont="1" applyFill="1" applyBorder="1" applyAlignment="1" applyProtection="1">
      <alignment horizontal="left" vertical="center" wrapText="1" indent="1"/>
    </xf>
    <xf numFmtId="0" fontId="30" fillId="24" borderId="45" xfId="52" applyFont="1" applyFill="1" applyBorder="1" applyAlignment="1" applyProtection="1">
      <alignment horizontal="center" vertical="center" wrapText="1"/>
    </xf>
    <xf numFmtId="0" fontId="11" fillId="21" borderId="29" xfId="65" applyFont="1" applyFill="1" applyBorder="1" applyAlignment="1">
      <alignment horizontal="right" vertical="center" wrapText="1"/>
    </xf>
    <xf numFmtId="0" fontId="11" fillId="21" borderId="30" xfId="65" applyFont="1" applyFill="1" applyBorder="1" applyAlignment="1">
      <alignment horizontal="right" vertical="center" wrapText="1"/>
    </xf>
    <xf numFmtId="0" fontId="30" fillId="21" borderId="29" xfId="52" applyFont="1" applyFill="1" applyBorder="1" applyAlignment="1" applyProtection="1">
      <alignment horizontal="left" vertical="center" wrapText="1"/>
    </xf>
    <xf numFmtId="0" fontId="30" fillId="21" borderId="30" xfId="52" applyFont="1" applyFill="1" applyBorder="1" applyAlignment="1" applyProtection="1">
      <alignment horizontal="left" vertical="center" wrapText="1"/>
    </xf>
    <xf numFmtId="0" fontId="26" fillId="21" borderId="19" xfId="0" applyFont="1" applyFill="1" applyBorder="1" applyAlignment="1" applyProtection="1">
      <alignment horizontal="center"/>
      <protection hidden="1"/>
    </xf>
    <xf numFmtId="0" fontId="26" fillId="21" borderId="25" xfId="0" applyFont="1" applyFill="1" applyBorder="1" applyAlignment="1" applyProtection="1">
      <alignment horizontal="center"/>
      <protection hidden="1"/>
    </xf>
    <xf numFmtId="0" fontId="26" fillId="21" borderId="46" xfId="0" applyFont="1" applyFill="1" applyBorder="1" applyAlignment="1" applyProtection="1">
      <alignment horizontal="center"/>
      <protection hidden="1"/>
    </xf>
    <xf numFmtId="0" fontId="26" fillId="21" borderId="12" xfId="0" applyFont="1" applyFill="1" applyBorder="1" applyAlignment="1" applyProtection="1">
      <alignment horizontal="center"/>
      <protection hidden="1"/>
    </xf>
    <xf numFmtId="0" fontId="10" fillId="26" borderId="19" xfId="65" applyFont="1" applyFill="1" applyBorder="1" applyAlignment="1" applyProtection="1">
      <alignment horizontal="center" vertical="center"/>
      <protection hidden="1"/>
    </xf>
    <xf numFmtId="0" fontId="10" fillId="26" borderId="25" xfId="65" applyFont="1" applyFill="1" applyBorder="1" applyAlignment="1" applyProtection="1">
      <alignment horizontal="center" vertical="center"/>
      <protection hidden="1"/>
    </xf>
    <xf numFmtId="0" fontId="10" fillId="26" borderId="12" xfId="65" applyFont="1" applyFill="1" applyBorder="1" applyAlignment="1" applyProtection="1">
      <alignment horizontal="center" vertical="center"/>
      <protection hidden="1"/>
    </xf>
    <xf numFmtId="0" fontId="12" fillId="24" borderId="19" xfId="65" applyFont="1" applyFill="1" applyBorder="1" applyAlignment="1" applyProtection="1">
      <alignment horizontal="center" textRotation="90" wrapText="1"/>
      <protection hidden="1"/>
    </xf>
    <xf numFmtId="0" fontId="12" fillId="24" borderId="12" xfId="65" applyFont="1" applyFill="1" applyBorder="1" applyAlignment="1" applyProtection="1">
      <alignment horizontal="center" textRotation="90" wrapText="1"/>
      <protection hidden="1"/>
    </xf>
    <xf numFmtId="0" fontId="57" fillId="24" borderId="22" xfId="52" applyFont="1" applyFill="1" applyBorder="1" applyAlignment="1" applyProtection="1">
      <alignment horizontal="center" textRotation="90" wrapText="1"/>
      <protection hidden="1"/>
    </xf>
    <xf numFmtId="0" fontId="57" fillId="24" borderId="24" xfId="52" applyFont="1" applyFill="1" applyBorder="1" applyAlignment="1" applyProtection="1">
      <alignment horizontal="center" textRotation="90" wrapText="1"/>
      <protection hidden="1"/>
    </xf>
    <xf numFmtId="0" fontId="10" fillId="21" borderId="23" xfId="68" applyFont="1" applyFill="1" applyBorder="1" applyAlignment="1" applyProtection="1">
      <alignment horizontal="left" vertical="center"/>
      <protection hidden="1"/>
    </xf>
    <xf numFmtId="0" fontId="10" fillId="21" borderId="0" xfId="68" applyFont="1" applyFill="1" applyAlignment="1" applyProtection="1">
      <alignment horizontal="left" vertical="center"/>
      <protection hidden="1"/>
    </xf>
    <xf numFmtId="49" fontId="18" fillId="23" borderId="19" xfId="65" applyNumberFormat="1" applyFont="1" applyFill="1" applyBorder="1" applyAlignment="1" applyProtection="1">
      <alignment horizontal="center" vertical="center" wrapText="1"/>
      <protection locked="0"/>
    </xf>
    <xf numFmtId="49" fontId="18" fillId="23" borderId="12" xfId="65" applyNumberFormat="1" applyFont="1" applyFill="1" applyBorder="1" applyAlignment="1" applyProtection="1">
      <alignment horizontal="center" vertical="center" wrapText="1"/>
      <protection locked="0"/>
    </xf>
    <xf numFmtId="0" fontId="18" fillId="21" borderId="27" xfId="65" applyFont="1" applyFill="1" applyBorder="1" applyAlignment="1" applyProtection="1">
      <alignment horizontal="center" vertical="center" wrapText="1"/>
      <protection hidden="1"/>
    </xf>
    <xf numFmtId="0" fontId="18" fillId="21" borderId="33" xfId="65" applyFont="1" applyFill="1" applyBorder="1" applyAlignment="1" applyProtection="1">
      <alignment horizontal="center" vertical="center" wrapText="1"/>
      <protection hidden="1"/>
    </xf>
    <xf numFmtId="49" fontId="18" fillId="23" borderId="48" xfId="65" applyNumberFormat="1" applyFont="1" applyFill="1" applyBorder="1" applyAlignment="1" applyProtection="1">
      <alignment horizontal="center" vertical="center"/>
      <protection locked="0"/>
    </xf>
    <xf numFmtId="49" fontId="18" fillId="23" borderId="19" xfId="65" applyNumberFormat="1" applyFont="1" applyFill="1" applyBorder="1" applyAlignment="1" applyProtection="1">
      <alignment horizontal="center" vertical="center"/>
      <protection locked="0"/>
    </xf>
    <xf numFmtId="49" fontId="18" fillId="23" borderId="12" xfId="65" applyNumberFormat="1" applyFont="1" applyFill="1" applyBorder="1" applyAlignment="1" applyProtection="1">
      <alignment horizontal="center" vertical="center"/>
      <protection locked="0"/>
    </xf>
    <xf numFmtId="0" fontId="18" fillId="21" borderId="27" xfId="65" applyFont="1" applyFill="1" applyBorder="1" applyAlignment="1" applyProtection="1">
      <alignment horizontal="left" vertical="center" wrapText="1"/>
      <protection hidden="1"/>
    </xf>
    <xf numFmtId="0" fontId="18" fillId="21" borderId="33" xfId="65" applyFont="1" applyFill="1" applyBorder="1" applyAlignment="1" applyProtection="1">
      <alignment horizontal="left" vertical="center" wrapText="1"/>
      <protection hidden="1"/>
    </xf>
    <xf numFmtId="164" fontId="1" fillId="25" borderId="19" xfId="65" applyNumberFormat="1" applyFont="1" applyFill="1" applyBorder="1" applyAlignment="1">
      <alignment horizontal="center" vertical="center" wrapText="1"/>
    </xf>
    <xf numFmtId="164" fontId="1" fillId="25" borderId="25" xfId="65" applyNumberFormat="1" applyFont="1" applyFill="1" applyBorder="1" applyAlignment="1">
      <alignment horizontal="center" vertical="center" wrapText="1"/>
    </xf>
    <xf numFmtId="167" fontId="18" fillId="23" borderId="19" xfId="65" applyNumberFormat="1" applyFont="1" applyFill="1" applyBorder="1" applyAlignment="1" applyProtection="1">
      <alignment horizontal="center" vertical="center"/>
      <protection locked="0"/>
    </xf>
    <xf numFmtId="167" fontId="18" fillId="23" borderId="25" xfId="65" applyNumberFormat="1" applyFont="1" applyFill="1" applyBorder="1" applyAlignment="1" applyProtection="1">
      <alignment horizontal="center" vertical="center"/>
      <protection locked="0"/>
    </xf>
    <xf numFmtId="0" fontId="12" fillId="23" borderId="19" xfId="65" applyFont="1" applyFill="1" applyBorder="1" applyAlignment="1" applyProtection="1">
      <alignment horizontal="center" vertical="center" wrapText="1"/>
      <protection locked="0"/>
    </xf>
    <xf numFmtId="0" fontId="12" fillId="23" borderId="25" xfId="65" applyFont="1" applyFill="1" applyBorder="1" applyAlignment="1" applyProtection="1">
      <alignment horizontal="center" vertical="center" wrapText="1"/>
      <protection locked="0"/>
    </xf>
    <xf numFmtId="0" fontId="12" fillId="23" borderId="12" xfId="65" applyFont="1" applyFill="1" applyBorder="1" applyAlignment="1" applyProtection="1">
      <alignment horizontal="center" vertical="center" wrapText="1"/>
      <protection locked="0"/>
    </xf>
    <xf numFmtId="164" fontId="28" fillId="24" borderId="19" xfId="65" applyNumberFormat="1" applyFont="1" applyFill="1" applyBorder="1" applyAlignment="1">
      <alignment horizontal="center" vertical="center" wrapText="1"/>
    </xf>
    <xf numFmtId="164" fontId="28" fillId="24" borderId="12" xfId="65" applyNumberFormat="1" applyFont="1" applyFill="1" applyBorder="1" applyAlignment="1">
      <alignment horizontal="center" vertical="center" wrapText="1"/>
    </xf>
    <xf numFmtId="164" fontId="19" fillId="21" borderId="19" xfId="65" applyNumberFormat="1" applyFont="1" applyFill="1" applyBorder="1" applyAlignment="1" applyProtection="1">
      <alignment horizontal="center" vertical="center" wrapText="1"/>
      <protection hidden="1"/>
    </xf>
    <xf numFmtId="164" fontId="19" fillId="21" borderId="25" xfId="65" applyNumberFormat="1" applyFont="1" applyFill="1" applyBorder="1" applyAlignment="1" applyProtection="1">
      <alignment horizontal="center" vertical="center" wrapText="1"/>
      <protection hidden="1"/>
    </xf>
    <xf numFmtId="164" fontId="19" fillId="21" borderId="12" xfId="65" applyNumberFormat="1" applyFont="1" applyFill="1" applyBorder="1" applyAlignment="1" applyProtection="1">
      <alignment horizontal="center" vertical="center" wrapText="1"/>
      <protection hidden="1"/>
    </xf>
    <xf numFmtId="0" fontId="16" fillId="21" borderId="19" xfId="65" applyFill="1" applyBorder="1" applyAlignment="1">
      <alignment horizontal="center" vertical="top" wrapText="1"/>
    </xf>
    <xf numFmtId="0" fontId="16" fillId="21" borderId="25" xfId="65" applyFill="1" applyBorder="1" applyAlignment="1">
      <alignment horizontal="center" vertical="top" wrapText="1"/>
    </xf>
    <xf numFmtId="0" fontId="16" fillId="21" borderId="12" xfId="65" applyFill="1" applyBorder="1" applyAlignment="1">
      <alignment horizontal="center" vertical="top" wrapText="1"/>
    </xf>
    <xf numFmtId="0" fontId="16" fillId="21" borderId="22" xfId="65" applyFill="1" applyBorder="1" applyAlignment="1" applyProtection="1">
      <alignment horizontal="center"/>
      <protection hidden="1"/>
    </xf>
    <xf numFmtId="0" fontId="16" fillId="21" borderId="20" xfId="65" applyFill="1" applyBorder="1" applyAlignment="1" applyProtection="1">
      <alignment horizontal="center"/>
      <protection hidden="1"/>
    </xf>
    <xf numFmtId="0" fontId="16" fillId="21" borderId="21" xfId="65" applyFill="1" applyBorder="1" applyAlignment="1" applyProtection="1">
      <alignment horizontal="center"/>
      <protection hidden="1"/>
    </xf>
    <xf numFmtId="0" fontId="16" fillId="21" borderId="17" xfId="65" applyFill="1" applyBorder="1" applyAlignment="1" applyProtection="1">
      <alignment horizontal="center"/>
      <protection hidden="1"/>
    </xf>
    <xf numFmtId="0" fontId="16" fillId="21" borderId="18" xfId="65" applyFill="1" applyBorder="1" applyAlignment="1" applyProtection="1">
      <alignment horizontal="center"/>
      <protection hidden="1"/>
    </xf>
    <xf numFmtId="2" fontId="19" fillId="21" borderId="11" xfId="0" applyNumberFormat="1" applyFont="1" applyFill="1" applyBorder="1" applyAlignment="1" applyProtection="1">
      <alignment horizontal="center"/>
      <protection hidden="1"/>
    </xf>
    <xf numFmtId="2" fontId="19" fillId="21" borderId="32" xfId="0" applyNumberFormat="1" applyFont="1" applyFill="1" applyBorder="1" applyAlignment="1" applyProtection="1">
      <alignment horizontal="center"/>
      <protection hidden="1"/>
    </xf>
    <xf numFmtId="0" fontId="11" fillId="21" borderId="19" xfId="52" applyFont="1" applyFill="1" applyBorder="1" applyAlignment="1" applyProtection="1">
      <alignment horizontal="center" vertical="top" wrapText="1"/>
    </xf>
    <xf numFmtId="0" fontId="11" fillId="21" borderId="12" xfId="52" applyFont="1" applyFill="1" applyBorder="1" applyAlignment="1" applyProtection="1">
      <alignment horizontal="center" vertical="top" wrapText="1"/>
    </xf>
    <xf numFmtId="164" fontId="28" fillId="24" borderId="19" xfId="65" applyNumberFormat="1" applyFont="1" applyFill="1" applyBorder="1" applyAlignment="1">
      <alignment horizontal="right" vertical="center" wrapText="1"/>
    </xf>
    <xf numFmtId="164" fontId="28" fillId="24" borderId="25" xfId="65" applyNumberFormat="1" applyFont="1" applyFill="1" applyBorder="1" applyAlignment="1">
      <alignment horizontal="right" vertical="center" wrapText="1"/>
    </xf>
    <xf numFmtId="164" fontId="28" fillId="24" borderId="12" xfId="65" applyNumberFormat="1" applyFont="1" applyFill="1" applyBorder="1" applyAlignment="1">
      <alignment horizontal="right" vertical="center" wrapText="1"/>
    </xf>
    <xf numFmtId="0" fontId="11" fillId="21" borderId="19" xfId="0" applyFont="1" applyFill="1" applyBorder="1" applyAlignment="1" applyProtection="1">
      <alignment horizontal="center"/>
      <protection hidden="1"/>
    </xf>
    <xf numFmtId="2" fontId="19" fillId="21" borderId="19" xfId="0" applyNumberFormat="1" applyFont="1" applyFill="1" applyBorder="1" applyAlignment="1" applyProtection="1">
      <alignment horizontal="center"/>
      <protection hidden="1"/>
    </xf>
    <xf numFmtId="0" fontId="16" fillId="21" borderId="21" xfId="65" applyFill="1" applyBorder="1" applyAlignment="1">
      <alignment horizontal="left" vertical="top" wrapText="1"/>
    </xf>
    <xf numFmtId="0" fontId="16" fillId="21" borderId="17" xfId="65" applyFill="1" applyBorder="1" applyAlignment="1">
      <alignment horizontal="left" vertical="top" wrapText="1"/>
    </xf>
    <xf numFmtId="0" fontId="16" fillId="21" borderId="18" xfId="65" applyFill="1" applyBorder="1" applyAlignment="1">
      <alignment horizontal="left" vertical="top" wrapText="1"/>
    </xf>
    <xf numFmtId="0" fontId="14" fillId="23" borderId="11" xfId="0" applyFont="1" applyFill="1" applyBorder="1" applyAlignment="1" applyProtection="1">
      <alignment horizontal="center"/>
      <protection locked="0"/>
    </xf>
    <xf numFmtId="0" fontId="14" fillId="23" borderId="19" xfId="0" applyFont="1" applyFill="1" applyBorder="1" applyAlignment="1" applyProtection="1">
      <alignment horizontal="center"/>
      <protection locked="0"/>
    </xf>
    <xf numFmtId="2" fontId="11" fillId="21" borderId="11" xfId="0" applyNumberFormat="1" applyFont="1" applyFill="1" applyBorder="1" applyAlignment="1" applyProtection="1">
      <alignment horizontal="center"/>
      <protection hidden="1"/>
    </xf>
    <xf numFmtId="2" fontId="11" fillId="21" borderId="19" xfId="0" applyNumberFormat="1" applyFont="1" applyFill="1" applyBorder="1" applyAlignment="1" applyProtection="1">
      <alignment horizontal="center"/>
      <protection hidden="1"/>
    </xf>
    <xf numFmtId="0" fontId="16" fillId="21" borderId="11" xfId="65" applyFill="1" applyBorder="1" applyAlignment="1">
      <alignment horizontal="center"/>
    </xf>
    <xf numFmtId="0" fontId="16" fillId="21" borderId="19" xfId="65" applyFill="1" applyBorder="1" applyAlignment="1">
      <alignment horizontal="center"/>
    </xf>
    <xf numFmtId="49" fontId="18" fillId="23" borderId="48" xfId="65" applyNumberFormat="1" applyFont="1" applyFill="1" applyBorder="1" applyAlignment="1" applyProtection="1">
      <alignment horizontal="center" vertical="center" wrapText="1"/>
      <protection locked="0"/>
    </xf>
    <xf numFmtId="164" fontId="28" fillId="21" borderId="19" xfId="65" applyNumberFormat="1" applyFont="1" applyFill="1" applyBorder="1" applyAlignment="1">
      <alignment horizontal="left" vertical="center" wrapText="1"/>
    </xf>
    <xf numFmtId="164" fontId="28" fillId="21" borderId="25" xfId="65" applyNumberFormat="1" applyFont="1" applyFill="1" applyBorder="1" applyAlignment="1">
      <alignment horizontal="left" vertical="center" wrapText="1"/>
    </xf>
    <xf numFmtId="0" fontId="2" fillId="20" borderId="11" xfId="0" applyFont="1" applyFill="1" applyBorder="1" applyAlignment="1" applyProtection="1">
      <alignment horizontal="center" vertical="top"/>
      <protection hidden="1"/>
    </xf>
    <xf numFmtId="0" fontId="66" fillId="20" borderId="11" xfId="0" applyFont="1" applyFill="1" applyBorder="1" applyAlignment="1" applyProtection="1">
      <alignment horizontal="center" vertical="top"/>
      <protection hidden="1"/>
    </xf>
    <xf numFmtId="177" fontId="2" fillId="20" borderId="11" xfId="0" applyNumberFormat="1" applyFont="1" applyFill="1" applyBorder="1" applyAlignment="1" applyProtection="1">
      <alignment horizontal="center" vertical="top"/>
      <protection hidden="1"/>
    </xf>
    <xf numFmtId="177" fontId="2" fillId="20" borderId="19" xfId="0" applyNumberFormat="1" applyFont="1" applyFill="1" applyBorder="1" applyAlignment="1" applyProtection="1">
      <alignment horizontal="center" vertical="top"/>
      <protection hidden="1"/>
    </xf>
    <xf numFmtId="177" fontId="2" fillId="20" borderId="12" xfId="0" applyNumberFormat="1" applyFont="1" applyFill="1" applyBorder="1" applyAlignment="1" applyProtection="1">
      <alignment horizontal="center" vertical="top"/>
      <protection hidden="1"/>
    </xf>
    <xf numFmtId="0" fontId="66" fillId="20" borderId="19" xfId="0" applyFont="1" applyFill="1" applyBorder="1" applyAlignment="1" applyProtection="1">
      <alignment horizontal="center" vertical="top"/>
      <protection hidden="1"/>
    </xf>
    <xf numFmtId="0" fontId="66" fillId="20" borderId="12" xfId="0" applyFont="1" applyFill="1" applyBorder="1" applyAlignment="1" applyProtection="1">
      <alignment horizontal="center" vertical="top"/>
      <protection hidden="1"/>
    </xf>
    <xf numFmtId="0" fontId="2" fillId="20" borderId="22" xfId="0" applyFont="1" applyFill="1" applyBorder="1" applyAlignment="1" applyProtection="1">
      <alignment horizontal="center" vertical="center"/>
      <protection hidden="1"/>
    </xf>
    <xf numFmtId="0" fontId="2" fillId="20" borderId="20" xfId="0" applyFont="1" applyFill="1" applyBorder="1" applyAlignment="1" applyProtection="1">
      <alignment horizontal="center" vertical="center"/>
      <protection hidden="1"/>
    </xf>
    <xf numFmtId="0" fontId="2" fillId="0" borderId="22" xfId="0" applyFont="1" applyBorder="1" applyAlignment="1" applyProtection="1">
      <alignment horizontal="center" vertical="top"/>
      <protection hidden="1"/>
    </xf>
    <xf numFmtId="0" fontId="2" fillId="0" borderId="20" xfId="0" applyFont="1" applyBorder="1" applyAlignment="1" applyProtection="1">
      <alignment horizontal="center" vertical="top"/>
      <protection hidden="1"/>
    </xf>
    <xf numFmtId="0" fontId="2" fillId="22" borderId="11" xfId="0" applyFont="1" applyFill="1" applyBorder="1" applyAlignment="1" applyProtection="1">
      <alignment horizontal="center" vertical="top"/>
      <protection hidden="1"/>
    </xf>
    <xf numFmtId="0" fontId="23" fillId="21" borderId="0" xfId="52" quotePrefix="1" applyFont="1" applyFill="1" applyAlignment="1" applyProtection="1">
      <alignment horizontal="left"/>
    </xf>
    <xf numFmtId="0" fontId="23" fillId="21" borderId="0" xfId="52" applyFont="1" applyFill="1" applyAlignment="1" applyProtection="1">
      <alignment horizontal="left"/>
    </xf>
    <xf numFmtId="0" fontId="16" fillId="21" borderId="0" xfId="0" applyFont="1" applyFill="1" applyAlignment="1">
      <alignment horizontal="left" vertical="top" wrapText="1"/>
    </xf>
    <xf numFmtId="0" fontId="23" fillId="0" borderId="0" xfId="52" quotePrefix="1" applyFont="1" applyAlignment="1" applyProtection="1">
      <alignment horizontal="left"/>
    </xf>
    <xf numFmtId="0" fontId="16" fillId="21" borderId="0" xfId="0" applyFont="1" applyFill="1" applyAlignment="1" applyProtection="1">
      <alignment horizontal="left" wrapText="1"/>
      <protection locked="0"/>
    </xf>
    <xf numFmtId="0" fontId="23" fillId="21" borderId="0" xfId="52" applyFont="1" applyFill="1" applyBorder="1" applyAlignment="1" applyProtection="1">
      <alignment horizontal="left"/>
    </xf>
    <xf numFmtId="0" fontId="6" fillId="21" borderId="0" xfId="65" applyFont="1" applyFill="1" applyAlignment="1" applyProtection="1">
      <alignment horizontal="left" vertical="center"/>
      <protection hidden="1"/>
    </xf>
    <xf numFmtId="0" fontId="16" fillId="21" borderId="0" xfId="65" applyFill="1">
      <alignment horizontal="left"/>
    </xf>
    <xf numFmtId="0" fontId="65" fillId="21" borderId="0" xfId="65" applyFont="1" applyFill="1" applyAlignment="1">
      <alignment horizontal="left" vertical="top" wrapText="1"/>
    </xf>
  </cellXfs>
  <cellStyles count="11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heck Cell 2" xfId="27" xr:uid="{00000000-0005-0000-0000-00001A000000}"/>
    <cellStyle name="Comma 2" xfId="28" xr:uid="{00000000-0005-0000-0000-00001B000000}"/>
    <cellStyle name="Comma 2 2" xfId="29" xr:uid="{00000000-0005-0000-0000-00001C000000}"/>
    <cellStyle name="Comma 2 3" xfId="30" xr:uid="{00000000-0005-0000-0000-00001D000000}"/>
    <cellStyle name="Comma 3" xfId="31" xr:uid="{00000000-0005-0000-0000-00001E000000}"/>
    <cellStyle name="Comma 3 2" xfId="32" xr:uid="{00000000-0005-0000-0000-00001F000000}"/>
    <cellStyle name="Comma 4" xfId="33" xr:uid="{00000000-0005-0000-0000-000020000000}"/>
    <cellStyle name="Comma 5" xfId="34" xr:uid="{00000000-0005-0000-0000-000021000000}"/>
    <cellStyle name="Comma0" xfId="35" xr:uid="{00000000-0005-0000-0000-000022000000}"/>
    <cellStyle name="Currency 2" xfId="36" xr:uid="{00000000-0005-0000-0000-000023000000}"/>
    <cellStyle name="Currency 2 2" xfId="37" xr:uid="{00000000-0005-0000-0000-000024000000}"/>
    <cellStyle name="Currency 2 3" xfId="38" xr:uid="{00000000-0005-0000-0000-000025000000}"/>
    <cellStyle name="Currency 2 4" xfId="39" xr:uid="{00000000-0005-0000-0000-000026000000}"/>
    <cellStyle name="Currency 2 5" xfId="40" xr:uid="{00000000-0005-0000-0000-000027000000}"/>
    <cellStyle name="Currency 3" xfId="41" xr:uid="{00000000-0005-0000-0000-000028000000}"/>
    <cellStyle name="Currency 4" xfId="42" xr:uid="{00000000-0005-0000-0000-000029000000}"/>
    <cellStyle name="Currency0" xfId="43" xr:uid="{00000000-0005-0000-0000-00002A000000}"/>
    <cellStyle name="Date" xfId="44" xr:uid="{00000000-0005-0000-0000-00002B000000}"/>
    <cellStyle name="Explanatory Text 2" xfId="45" xr:uid="{00000000-0005-0000-0000-00002C000000}"/>
    <cellStyle name="Fixed" xfId="46" xr:uid="{00000000-0005-0000-0000-00002D000000}"/>
    <cellStyle name="Good 2" xfId="47" xr:uid="{00000000-0005-0000-0000-00002E000000}"/>
    <cellStyle name="Heading 1 2" xfId="48" xr:uid="{00000000-0005-0000-0000-00002F000000}"/>
    <cellStyle name="Heading 2 2" xfId="49" xr:uid="{00000000-0005-0000-0000-000030000000}"/>
    <cellStyle name="Heading 3 2" xfId="50" xr:uid="{00000000-0005-0000-0000-000031000000}"/>
    <cellStyle name="Heading 4 2" xfId="51" xr:uid="{00000000-0005-0000-0000-000032000000}"/>
    <cellStyle name="Hyperlink" xfId="52" builtinId="8"/>
    <cellStyle name="Hyperlink 2" xfId="53" xr:uid="{00000000-0005-0000-0000-000034000000}"/>
    <cellStyle name="Hyperlink 3" xfId="54" xr:uid="{00000000-0005-0000-0000-000035000000}"/>
    <cellStyle name="Hyperlink 4" xfId="55" xr:uid="{00000000-0005-0000-0000-000036000000}"/>
    <cellStyle name="Input 2" xfId="56" xr:uid="{00000000-0005-0000-0000-000037000000}"/>
    <cellStyle name="Linked Cell 2" xfId="57" xr:uid="{00000000-0005-0000-0000-000038000000}"/>
    <cellStyle name="Neutral 2" xfId="58" xr:uid="{00000000-0005-0000-0000-000039000000}"/>
    <cellStyle name="Normal" xfId="0" builtinId="0"/>
    <cellStyle name="Normal 10" xfId="59" xr:uid="{00000000-0005-0000-0000-00003B000000}"/>
    <cellStyle name="Normal 11" xfId="60" xr:uid="{00000000-0005-0000-0000-00003C000000}"/>
    <cellStyle name="Normal 12" xfId="61" xr:uid="{00000000-0005-0000-0000-00003D000000}"/>
    <cellStyle name="Normal 13" xfId="62" xr:uid="{00000000-0005-0000-0000-00003E000000}"/>
    <cellStyle name="Normal 13 2" xfId="63" xr:uid="{00000000-0005-0000-0000-00003F000000}"/>
    <cellStyle name="Normal 2" xfId="64" xr:uid="{00000000-0005-0000-0000-000040000000}"/>
    <cellStyle name="Normal 2 2" xfId="65" xr:uid="{00000000-0005-0000-0000-000041000000}"/>
    <cellStyle name="Normal 2 2 2" xfId="66" xr:uid="{00000000-0005-0000-0000-000042000000}"/>
    <cellStyle name="Normal 2 2 3" xfId="67" xr:uid="{00000000-0005-0000-0000-000043000000}"/>
    <cellStyle name="Normal 2 2 4" xfId="68" xr:uid="{00000000-0005-0000-0000-000044000000}"/>
    <cellStyle name="Normal 2 3" xfId="69" xr:uid="{00000000-0005-0000-0000-000045000000}"/>
    <cellStyle name="Normal 2 3 2" xfId="70" xr:uid="{00000000-0005-0000-0000-000046000000}"/>
    <cellStyle name="Normal 2 3 3" xfId="71" xr:uid="{00000000-0005-0000-0000-000047000000}"/>
    <cellStyle name="Normal 2 4" xfId="72" xr:uid="{00000000-0005-0000-0000-000048000000}"/>
    <cellStyle name="Normal 2 4 2" xfId="73" xr:uid="{00000000-0005-0000-0000-000049000000}"/>
    <cellStyle name="Normal 2 4 3" xfId="74" xr:uid="{00000000-0005-0000-0000-00004A000000}"/>
    <cellStyle name="Normal 2 5" xfId="75" xr:uid="{00000000-0005-0000-0000-00004B000000}"/>
    <cellStyle name="Normal 2_TRC" xfId="76" xr:uid="{00000000-0005-0000-0000-00004C000000}"/>
    <cellStyle name="Normal 3" xfId="77" xr:uid="{00000000-0005-0000-0000-00004D000000}"/>
    <cellStyle name="Normal 3 2" xfId="78" xr:uid="{00000000-0005-0000-0000-00004E000000}"/>
    <cellStyle name="Normal 3 3" xfId="79" xr:uid="{00000000-0005-0000-0000-00004F000000}"/>
    <cellStyle name="Normal 4" xfId="80" xr:uid="{00000000-0005-0000-0000-000050000000}"/>
    <cellStyle name="Normal 4 2" xfId="81" xr:uid="{00000000-0005-0000-0000-000051000000}"/>
    <cellStyle name="Normal 4 3" xfId="82" xr:uid="{00000000-0005-0000-0000-000052000000}"/>
    <cellStyle name="Normal 5" xfId="83" xr:uid="{00000000-0005-0000-0000-000053000000}"/>
    <cellStyle name="Normal 6" xfId="84" xr:uid="{00000000-0005-0000-0000-000054000000}"/>
    <cellStyle name="Normal 7" xfId="85" xr:uid="{00000000-0005-0000-0000-000055000000}"/>
    <cellStyle name="Normal 8" xfId="86" xr:uid="{00000000-0005-0000-0000-000056000000}"/>
    <cellStyle name="Normal 9" xfId="87" xr:uid="{00000000-0005-0000-0000-000057000000}"/>
    <cellStyle name="Normal_Custom Lighting TRC Worksheet 2" xfId="88" xr:uid="{00000000-0005-0000-0000-000058000000}"/>
    <cellStyle name="Normal_TRC" xfId="89" xr:uid="{00000000-0005-0000-0000-000059000000}"/>
    <cellStyle name="Normal_TRC_1" xfId="90" xr:uid="{00000000-0005-0000-0000-00005A000000}"/>
    <cellStyle name="Note 2" xfId="91" xr:uid="{00000000-0005-0000-0000-00005B000000}"/>
    <cellStyle name="Output 2" xfId="92" xr:uid="{00000000-0005-0000-0000-00005C000000}"/>
    <cellStyle name="OUTPUT AMOUNTS" xfId="93" xr:uid="{00000000-0005-0000-0000-00005D000000}"/>
    <cellStyle name="OUTPUT AMOUNTS 2" xfId="94" xr:uid="{00000000-0005-0000-0000-00005E000000}"/>
    <cellStyle name="OUTPUT COLUMN HEADINGS" xfId="95" xr:uid="{00000000-0005-0000-0000-00005F000000}"/>
    <cellStyle name="OUTPUT COLUMN HEADINGS 2" xfId="96" xr:uid="{00000000-0005-0000-0000-000060000000}"/>
    <cellStyle name="OUTPUT LINE ITEMS" xfId="97" xr:uid="{00000000-0005-0000-0000-000061000000}"/>
    <cellStyle name="OUTPUT LINE ITEMS 2" xfId="98" xr:uid="{00000000-0005-0000-0000-000062000000}"/>
    <cellStyle name="Output Line Items_TEP Revenue_Summary_Report-Monthly 11-08 run 12-15-08" xfId="99" xr:uid="{00000000-0005-0000-0000-000063000000}"/>
    <cellStyle name="OUTPUT REPORT TITLE" xfId="100" xr:uid="{00000000-0005-0000-0000-000064000000}"/>
    <cellStyle name="Percent 2" xfId="101" xr:uid="{00000000-0005-0000-0000-000065000000}"/>
    <cellStyle name="Percent 2 2" xfId="102" xr:uid="{00000000-0005-0000-0000-000066000000}"/>
    <cellStyle name="Percent 2 3" xfId="103" xr:uid="{00000000-0005-0000-0000-000067000000}"/>
    <cellStyle name="Percent 2 3 2" xfId="104" xr:uid="{00000000-0005-0000-0000-000068000000}"/>
    <cellStyle name="Percent 2 3 3" xfId="105" xr:uid="{00000000-0005-0000-0000-000069000000}"/>
    <cellStyle name="Percent 2 4" xfId="106" xr:uid="{00000000-0005-0000-0000-00006A000000}"/>
    <cellStyle name="Percent 3" xfId="107" xr:uid="{00000000-0005-0000-0000-00006B000000}"/>
    <cellStyle name="Percent 4" xfId="108" xr:uid="{00000000-0005-0000-0000-00006C000000}"/>
    <cellStyle name="Percent 5" xfId="109" xr:uid="{00000000-0005-0000-0000-00006D000000}"/>
    <cellStyle name="Percent 6" xfId="110" xr:uid="{00000000-0005-0000-0000-00006E000000}"/>
    <cellStyle name="Title 2" xfId="111" xr:uid="{00000000-0005-0000-0000-00006F000000}"/>
    <cellStyle name="Total 2" xfId="112" xr:uid="{00000000-0005-0000-0000-000070000000}"/>
    <cellStyle name="Warning Text 2" xfId="113" xr:uid="{00000000-0005-0000-0000-000071000000}"/>
  </cellStyles>
  <dxfs count="15">
    <dxf>
      <numFmt numFmtId="177" formatCode="0.0000000000"/>
    </dxf>
    <dxf>
      <numFmt numFmtId="177" formatCode="0.0000000000"/>
    </dxf>
    <dxf>
      <numFmt numFmtId="177" formatCode="0.0000000000"/>
    </dxf>
    <dxf>
      <numFmt numFmtId="177" formatCode="0.0000000000"/>
    </dxf>
    <dxf>
      <numFmt numFmtId="177" formatCode="0.0000000000"/>
    </dxf>
    <dxf>
      <numFmt numFmtId="177" formatCode="0.0000000000"/>
    </dxf>
    <dxf>
      <numFmt numFmtId="177" formatCode="0.0000000000"/>
    </dxf>
    <dxf>
      <numFmt numFmtId="177" formatCode="0.0000000000"/>
    </dxf>
    <dxf>
      <numFmt numFmtId="177" formatCode="0.0000000000"/>
    </dxf>
    <dxf>
      <numFmt numFmtId="177" formatCode="0.0000000000"/>
    </dxf>
    <dxf>
      <numFmt numFmtId="177" formatCode="0.0000000000"/>
    </dxf>
    <dxf>
      <numFmt numFmtId="177" formatCode="0.0000000000"/>
    </dxf>
    <dxf>
      <font>
        <color rgb="FFFF0000"/>
      </font>
    </dxf>
    <dxf>
      <font>
        <color rgb="FFFF0000"/>
      </font>
    </dxf>
    <dxf>
      <font>
        <color rgb="FF9C0006"/>
      </font>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33CC"/>
      <rgbColor rgb="00FFFF66"/>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2E1FF"/>
      <rgbColor rgb="00CCFFCC"/>
      <rgbColor rgb="00FFFFCC"/>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5.jpeg"/><Relationship Id="rId13" Type="http://schemas.openxmlformats.org/officeDocument/2006/relationships/image" Target="../media/image20.jpeg"/><Relationship Id="rId3" Type="http://schemas.openxmlformats.org/officeDocument/2006/relationships/image" Target="../media/image10.jpeg"/><Relationship Id="rId7" Type="http://schemas.openxmlformats.org/officeDocument/2006/relationships/image" Target="../media/image14.jpeg"/><Relationship Id="rId12" Type="http://schemas.openxmlformats.org/officeDocument/2006/relationships/image" Target="../media/image19.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11" Type="http://schemas.openxmlformats.org/officeDocument/2006/relationships/image" Target="../media/image18.jpeg"/><Relationship Id="rId5" Type="http://schemas.openxmlformats.org/officeDocument/2006/relationships/image" Target="../media/image12.jpeg"/><Relationship Id="rId10" Type="http://schemas.openxmlformats.org/officeDocument/2006/relationships/image" Target="../media/image17.jpeg"/><Relationship Id="rId4" Type="http://schemas.openxmlformats.org/officeDocument/2006/relationships/image" Target="../media/image11.jpeg"/><Relationship Id="rId9" Type="http://schemas.openxmlformats.org/officeDocument/2006/relationships/image" Target="../media/image16.jpeg"/></Relationships>
</file>

<file path=xl/drawings/_rels/drawing4.xml.rels><?xml version="1.0" encoding="UTF-8" standalone="yes"?>
<Relationships xmlns="http://schemas.openxmlformats.org/package/2006/relationships"><Relationship Id="rId8" Type="http://schemas.openxmlformats.org/officeDocument/2006/relationships/image" Target="../media/image28.jpeg"/><Relationship Id="rId3" Type="http://schemas.openxmlformats.org/officeDocument/2006/relationships/image" Target="../media/image23.jpeg"/><Relationship Id="rId7" Type="http://schemas.openxmlformats.org/officeDocument/2006/relationships/image" Target="../media/image27.jpeg"/><Relationship Id="rId2" Type="http://schemas.openxmlformats.org/officeDocument/2006/relationships/image" Target="../media/image22.jpeg"/><Relationship Id="rId1" Type="http://schemas.openxmlformats.org/officeDocument/2006/relationships/image" Target="../media/image21.jpeg"/><Relationship Id="rId6" Type="http://schemas.openxmlformats.org/officeDocument/2006/relationships/image" Target="../media/image26.jpeg"/><Relationship Id="rId5" Type="http://schemas.openxmlformats.org/officeDocument/2006/relationships/image" Target="../media/image25.jpeg"/><Relationship Id="rId4" Type="http://schemas.openxmlformats.org/officeDocument/2006/relationships/image" Target="../media/image2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1</xdr:row>
      <xdr:rowOff>152400</xdr:rowOff>
    </xdr:from>
    <xdr:to>
      <xdr:col>6</xdr:col>
      <xdr:colOff>95250</xdr:colOff>
      <xdr:row>5</xdr:row>
      <xdr:rowOff>152400</xdr:rowOff>
    </xdr:to>
    <xdr:pic>
      <xdr:nvPicPr>
        <xdr:cNvPr id="1143" name="Picture 1">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314325"/>
          <a:ext cx="340042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371475</xdr:colOff>
      <xdr:row>0</xdr:row>
      <xdr:rowOff>57150</xdr:rowOff>
    </xdr:from>
    <xdr:to>
      <xdr:col>14</xdr:col>
      <xdr:colOff>87630</xdr:colOff>
      <xdr:row>1</xdr:row>
      <xdr:rowOff>342900</xdr:rowOff>
    </xdr:to>
    <xdr:pic>
      <xdr:nvPicPr>
        <xdr:cNvPr id="133518" name="Picture 4">
          <a:extLst>
            <a:ext uri="{FF2B5EF4-FFF2-40B4-BE49-F238E27FC236}">
              <a16:creationId xmlns:a16="http://schemas.microsoft.com/office/drawing/2014/main" id="{00000000-0008-0000-0200-00008E09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3175" y="57150"/>
          <a:ext cx="13430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561975</xdr:colOff>
      <xdr:row>53</xdr:row>
      <xdr:rowOff>85725</xdr:rowOff>
    </xdr:from>
    <xdr:to>
      <xdr:col>14</xdr:col>
      <xdr:colOff>278130</xdr:colOff>
      <xdr:row>55</xdr:row>
      <xdr:rowOff>163830</xdr:rowOff>
    </xdr:to>
    <xdr:pic>
      <xdr:nvPicPr>
        <xdr:cNvPr id="133519" name="Picture 5">
          <a:extLst>
            <a:ext uri="{FF2B5EF4-FFF2-40B4-BE49-F238E27FC236}">
              <a16:creationId xmlns:a16="http://schemas.microsoft.com/office/drawing/2014/main" id="{00000000-0008-0000-0200-00008F0902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53675" y="15801975"/>
          <a:ext cx="13430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9</xdr:col>
      <xdr:colOff>180975</xdr:colOff>
      <xdr:row>43</xdr:row>
      <xdr:rowOff>95250</xdr:rowOff>
    </xdr:to>
    <xdr:pic>
      <xdr:nvPicPr>
        <xdr:cNvPr id="137727" name="Picture 1">
          <a:extLst>
            <a:ext uri="{FF2B5EF4-FFF2-40B4-BE49-F238E27FC236}">
              <a16:creationId xmlns:a16="http://schemas.microsoft.com/office/drawing/2014/main" id="{00000000-0008-0000-0300-0000FF19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3962400"/>
          <a:ext cx="5057775" cy="398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49</xdr:row>
      <xdr:rowOff>0</xdr:rowOff>
    </xdr:from>
    <xdr:to>
      <xdr:col>9</xdr:col>
      <xdr:colOff>581025</xdr:colOff>
      <xdr:row>74</xdr:row>
      <xdr:rowOff>28575</xdr:rowOff>
    </xdr:to>
    <xdr:pic>
      <xdr:nvPicPr>
        <xdr:cNvPr id="137728" name="Picture 2">
          <a:extLst>
            <a:ext uri="{FF2B5EF4-FFF2-40B4-BE49-F238E27FC236}">
              <a16:creationId xmlns:a16="http://schemas.microsoft.com/office/drawing/2014/main" id="{00000000-0008-0000-0300-0000001A0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8820150"/>
          <a:ext cx="5457825" cy="407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81</xdr:row>
      <xdr:rowOff>0</xdr:rowOff>
    </xdr:from>
    <xdr:to>
      <xdr:col>8</xdr:col>
      <xdr:colOff>257175</xdr:colOff>
      <xdr:row>114</xdr:row>
      <xdr:rowOff>9525</xdr:rowOff>
    </xdr:to>
    <xdr:pic>
      <xdr:nvPicPr>
        <xdr:cNvPr id="137729" name="Picture 3">
          <a:extLst>
            <a:ext uri="{FF2B5EF4-FFF2-40B4-BE49-F238E27FC236}">
              <a16:creationId xmlns:a16="http://schemas.microsoft.com/office/drawing/2014/main" id="{00000000-0008-0000-0300-0000011A02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14001750"/>
          <a:ext cx="4524375" cy="535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116</xdr:row>
      <xdr:rowOff>161925</xdr:rowOff>
    </xdr:from>
    <xdr:to>
      <xdr:col>8</xdr:col>
      <xdr:colOff>219075</xdr:colOff>
      <xdr:row>150</xdr:row>
      <xdr:rowOff>114300</xdr:rowOff>
    </xdr:to>
    <xdr:pic>
      <xdr:nvPicPr>
        <xdr:cNvPr id="137730" name="Picture 4">
          <a:extLst>
            <a:ext uri="{FF2B5EF4-FFF2-40B4-BE49-F238E27FC236}">
              <a16:creationId xmlns:a16="http://schemas.microsoft.com/office/drawing/2014/main" id="{00000000-0008-0000-0300-0000021A02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5275" y="19831050"/>
          <a:ext cx="4486275" cy="545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609600</xdr:colOff>
      <xdr:row>154</xdr:row>
      <xdr:rowOff>0</xdr:rowOff>
    </xdr:from>
    <xdr:to>
      <xdr:col>8</xdr:col>
      <xdr:colOff>247650</xdr:colOff>
      <xdr:row>186</xdr:row>
      <xdr:rowOff>47625</xdr:rowOff>
    </xdr:to>
    <xdr:pic>
      <xdr:nvPicPr>
        <xdr:cNvPr id="137731" name="Picture 5">
          <a:extLst>
            <a:ext uri="{FF2B5EF4-FFF2-40B4-BE49-F238E27FC236}">
              <a16:creationId xmlns:a16="http://schemas.microsoft.com/office/drawing/2014/main" id="{00000000-0008-0000-0300-0000031A02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5275" y="25822275"/>
          <a:ext cx="4514850" cy="522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190</xdr:row>
      <xdr:rowOff>0</xdr:rowOff>
    </xdr:from>
    <xdr:to>
      <xdr:col>8</xdr:col>
      <xdr:colOff>333375</xdr:colOff>
      <xdr:row>220</xdr:row>
      <xdr:rowOff>38100</xdr:rowOff>
    </xdr:to>
    <xdr:pic>
      <xdr:nvPicPr>
        <xdr:cNvPr id="137732" name="Picture 6">
          <a:extLst>
            <a:ext uri="{FF2B5EF4-FFF2-40B4-BE49-F238E27FC236}">
              <a16:creationId xmlns:a16="http://schemas.microsoft.com/office/drawing/2014/main" id="{00000000-0008-0000-0300-0000041A02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5275" y="31803975"/>
          <a:ext cx="4600575" cy="489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224</xdr:row>
      <xdr:rowOff>0</xdr:rowOff>
    </xdr:from>
    <xdr:to>
      <xdr:col>8</xdr:col>
      <xdr:colOff>314325</xdr:colOff>
      <xdr:row>251</xdr:row>
      <xdr:rowOff>104775</xdr:rowOff>
    </xdr:to>
    <xdr:pic>
      <xdr:nvPicPr>
        <xdr:cNvPr id="137733" name="Picture 7">
          <a:extLst>
            <a:ext uri="{FF2B5EF4-FFF2-40B4-BE49-F238E27FC236}">
              <a16:creationId xmlns:a16="http://schemas.microsoft.com/office/drawing/2014/main" id="{00000000-0008-0000-0300-0000051A02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7309425"/>
          <a:ext cx="4581525" cy="447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255</xdr:row>
      <xdr:rowOff>0</xdr:rowOff>
    </xdr:from>
    <xdr:to>
      <xdr:col>8</xdr:col>
      <xdr:colOff>352425</xdr:colOff>
      <xdr:row>282</xdr:row>
      <xdr:rowOff>142875</xdr:rowOff>
    </xdr:to>
    <xdr:pic>
      <xdr:nvPicPr>
        <xdr:cNvPr id="137734" name="Picture 9">
          <a:extLst>
            <a:ext uri="{FF2B5EF4-FFF2-40B4-BE49-F238E27FC236}">
              <a16:creationId xmlns:a16="http://schemas.microsoft.com/office/drawing/2014/main" id="{00000000-0008-0000-0300-0000061A02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95275" y="42329100"/>
          <a:ext cx="4619625" cy="451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285</xdr:row>
      <xdr:rowOff>76200</xdr:rowOff>
    </xdr:from>
    <xdr:to>
      <xdr:col>8</xdr:col>
      <xdr:colOff>257175</xdr:colOff>
      <xdr:row>308</xdr:row>
      <xdr:rowOff>133350</xdr:rowOff>
    </xdr:to>
    <xdr:pic>
      <xdr:nvPicPr>
        <xdr:cNvPr id="137735" name="Picture 10">
          <a:extLst>
            <a:ext uri="{FF2B5EF4-FFF2-40B4-BE49-F238E27FC236}">
              <a16:creationId xmlns:a16="http://schemas.microsoft.com/office/drawing/2014/main" id="{00000000-0008-0000-0300-0000071A02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33375" y="47263050"/>
          <a:ext cx="44862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314</xdr:row>
      <xdr:rowOff>0</xdr:rowOff>
    </xdr:from>
    <xdr:to>
      <xdr:col>9</xdr:col>
      <xdr:colOff>590550</xdr:colOff>
      <xdr:row>327</xdr:row>
      <xdr:rowOff>47625</xdr:rowOff>
    </xdr:to>
    <xdr:pic>
      <xdr:nvPicPr>
        <xdr:cNvPr id="137736" name="Picture 12">
          <a:extLst>
            <a:ext uri="{FF2B5EF4-FFF2-40B4-BE49-F238E27FC236}">
              <a16:creationId xmlns:a16="http://schemas.microsoft.com/office/drawing/2014/main" id="{00000000-0008-0000-0300-0000081A02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95275" y="51882675"/>
          <a:ext cx="5467350" cy="215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331</xdr:row>
      <xdr:rowOff>95250</xdr:rowOff>
    </xdr:from>
    <xdr:to>
      <xdr:col>8</xdr:col>
      <xdr:colOff>323850</xdr:colOff>
      <xdr:row>362</xdr:row>
      <xdr:rowOff>142875</xdr:rowOff>
    </xdr:to>
    <xdr:pic>
      <xdr:nvPicPr>
        <xdr:cNvPr id="137737" name="Picture 13">
          <a:extLst>
            <a:ext uri="{FF2B5EF4-FFF2-40B4-BE49-F238E27FC236}">
              <a16:creationId xmlns:a16="http://schemas.microsoft.com/office/drawing/2014/main" id="{00000000-0008-0000-0300-0000091A02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95275" y="54730650"/>
          <a:ext cx="4591050" cy="506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367</xdr:row>
      <xdr:rowOff>0</xdr:rowOff>
    </xdr:from>
    <xdr:to>
      <xdr:col>8</xdr:col>
      <xdr:colOff>352425</xdr:colOff>
      <xdr:row>391</xdr:row>
      <xdr:rowOff>66675</xdr:rowOff>
    </xdr:to>
    <xdr:pic>
      <xdr:nvPicPr>
        <xdr:cNvPr id="137738" name="Picture 14">
          <a:extLst>
            <a:ext uri="{FF2B5EF4-FFF2-40B4-BE49-F238E27FC236}">
              <a16:creationId xmlns:a16="http://schemas.microsoft.com/office/drawing/2014/main" id="{00000000-0008-0000-0300-00000A1A02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95275" y="60464700"/>
          <a:ext cx="4619625" cy="395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xdr:colOff>
      <xdr:row>0</xdr:row>
      <xdr:rowOff>85725</xdr:rowOff>
    </xdr:from>
    <xdr:to>
      <xdr:col>9</xdr:col>
      <xdr:colOff>504825</xdr:colOff>
      <xdr:row>1</xdr:row>
      <xdr:rowOff>257175</xdr:rowOff>
    </xdr:to>
    <xdr:pic>
      <xdr:nvPicPr>
        <xdr:cNvPr id="137739" name="Picture 4">
          <a:extLst>
            <a:ext uri="{FF2B5EF4-FFF2-40B4-BE49-F238E27FC236}">
              <a16:creationId xmlns:a16="http://schemas.microsoft.com/office/drawing/2014/main" id="{00000000-0008-0000-0300-00000B1A02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629150" y="85725"/>
          <a:ext cx="10477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54</xdr:row>
      <xdr:rowOff>28575</xdr:rowOff>
    </xdr:from>
    <xdr:to>
      <xdr:col>1</xdr:col>
      <xdr:colOff>2743200</xdr:colOff>
      <xdr:row>77</xdr:row>
      <xdr:rowOff>152400</xdr:rowOff>
    </xdr:to>
    <xdr:pic>
      <xdr:nvPicPr>
        <xdr:cNvPr id="138515" name="Picture 3">
          <a:extLst>
            <a:ext uri="{FF2B5EF4-FFF2-40B4-BE49-F238E27FC236}">
              <a16:creationId xmlns:a16="http://schemas.microsoft.com/office/drawing/2014/main" id="{00000000-0008-0000-0400-0000131D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9086850"/>
          <a:ext cx="3248025" cy="421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87</xdr:row>
      <xdr:rowOff>85725</xdr:rowOff>
    </xdr:from>
    <xdr:to>
      <xdr:col>1</xdr:col>
      <xdr:colOff>2743200</xdr:colOff>
      <xdr:row>113</xdr:row>
      <xdr:rowOff>76200</xdr:rowOff>
    </xdr:to>
    <xdr:pic>
      <xdr:nvPicPr>
        <xdr:cNvPr id="138516" name="Picture 4">
          <a:extLst>
            <a:ext uri="{FF2B5EF4-FFF2-40B4-BE49-F238E27FC236}">
              <a16:creationId xmlns:a16="http://schemas.microsoft.com/office/drawing/2014/main" id="{00000000-0008-0000-0400-0000141D0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4049375"/>
          <a:ext cx="3238500" cy="427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14</xdr:row>
      <xdr:rowOff>66675</xdr:rowOff>
    </xdr:from>
    <xdr:to>
      <xdr:col>1</xdr:col>
      <xdr:colOff>5314950</xdr:colOff>
      <xdr:row>36</xdr:row>
      <xdr:rowOff>142875</xdr:rowOff>
    </xdr:to>
    <xdr:pic>
      <xdr:nvPicPr>
        <xdr:cNvPr id="138517" name="Picture 6">
          <a:extLst>
            <a:ext uri="{FF2B5EF4-FFF2-40B4-BE49-F238E27FC236}">
              <a16:creationId xmlns:a16="http://schemas.microsoft.com/office/drawing/2014/main" id="{00000000-0008-0000-0400-0000151D02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7300" y="2676525"/>
          <a:ext cx="4657725" cy="3638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1447800</xdr:colOff>
      <xdr:row>32</xdr:row>
      <xdr:rowOff>9525</xdr:rowOff>
    </xdr:from>
    <xdr:to>
      <xdr:col>1</xdr:col>
      <xdr:colOff>4210050</xdr:colOff>
      <xdr:row>48</xdr:row>
      <xdr:rowOff>133350</xdr:rowOff>
    </xdr:to>
    <xdr:pic>
      <xdr:nvPicPr>
        <xdr:cNvPr id="138518" name="Picture 7">
          <a:extLst>
            <a:ext uri="{FF2B5EF4-FFF2-40B4-BE49-F238E27FC236}">
              <a16:creationId xmlns:a16="http://schemas.microsoft.com/office/drawing/2014/main" id="{00000000-0008-0000-0400-0000161D02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47875" y="5534025"/>
          <a:ext cx="2762250" cy="271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3162300</xdr:colOff>
      <xdr:row>54</xdr:row>
      <xdr:rowOff>133350</xdr:rowOff>
    </xdr:from>
    <xdr:to>
      <xdr:col>1</xdr:col>
      <xdr:colOff>6086475</xdr:colOff>
      <xdr:row>77</xdr:row>
      <xdr:rowOff>57150</xdr:rowOff>
    </xdr:to>
    <xdr:pic>
      <xdr:nvPicPr>
        <xdr:cNvPr id="138519" name="Picture 13">
          <a:extLst>
            <a:ext uri="{FF2B5EF4-FFF2-40B4-BE49-F238E27FC236}">
              <a16:creationId xmlns:a16="http://schemas.microsoft.com/office/drawing/2014/main" id="{00000000-0008-0000-0400-0000171D02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62375" y="9191625"/>
          <a:ext cx="2924175" cy="401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1714500</xdr:colOff>
      <xdr:row>66</xdr:row>
      <xdr:rowOff>104775</xdr:rowOff>
    </xdr:from>
    <xdr:to>
      <xdr:col>1</xdr:col>
      <xdr:colOff>4133850</xdr:colOff>
      <xdr:row>70</xdr:row>
      <xdr:rowOff>2</xdr:rowOff>
    </xdr:to>
    <xdr:cxnSp macro="">
      <xdr:nvCxnSpPr>
        <xdr:cNvPr id="8" name="Elbow Connector 7">
          <a:extLst>
            <a:ext uri="{FF2B5EF4-FFF2-40B4-BE49-F238E27FC236}">
              <a16:creationId xmlns:a16="http://schemas.microsoft.com/office/drawing/2014/main" id="{00000000-0008-0000-0400-000008000000}"/>
            </a:ext>
          </a:extLst>
        </xdr:cNvPr>
        <xdr:cNvCxnSpPr/>
      </xdr:nvCxnSpPr>
      <xdr:spPr bwMode="auto">
        <a:xfrm flipV="1">
          <a:off x="2314575" y="11487150"/>
          <a:ext cx="2419350" cy="809627"/>
        </a:xfrm>
        <a:prstGeom prst="bentConnector3">
          <a:avLst>
            <a:gd name="adj1" fmla="val 50000"/>
          </a:avLst>
        </a:prstGeom>
        <a:ln>
          <a:tailEnd type="triangle" w="lg" len="lg"/>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1</xdr:col>
      <xdr:colOff>3076575</xdr:colOff>
      <xdr:row>88</xdr:row>
      <xdr:rowOff>114300</xdr:rowOff>
    </xdr:from>
    <xdr:to>
      <xdr:col>1</xdr:col>
      <xdr:colOff>6105525</xdr:colOff>
      <xdr:row>112</xdr:row>
      <xdr:rowOff>28575</xdr:rowOff>
    </xdr:to>
    <xdr:pic>
      <xdr:nvPicPr>
        <xdr:cNvPr id="138521" name="Picture 15">
          <a:extLst>
            <a:ext uri="{FF2B5EF4-FFF2-40B4-BE49-F238E27FC236}">
              <a16:creationId xmlns:a16="http://schemas.microsoft.com/office/drawing/2014/main" id="{00000000-0008-0000-0400-0000191D02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676650" y="14239875"/>
          <a:ext cx="3028950" cy="387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2295525</xdr:colOff>
      <xdr:row>102</xdr:row>
      <xdr:rowOff>152400</xdr:rowOff>
    </xdr:from>
    <xdr:to>
      <xdr:col>1</xdr:col>
      <xdr:colOff>5353050</xdr:colOff>
      <xdr:row>105</xdr:row>
      <xdr:rowOff>66677</xdr:rowOff>
    </xdr:to>
    <xdr:cxnSp macro="">
      <xdr:nvCxnSpPr>
        <xdr:cNvPr id="9" name="Elbow Connector 8">
          <a:extLst>
            <a:ext uri="{FF2B5EF4-FFF2-40B4-BE49-F238E27FC236}">
              <a16:creationId xmlns:a16="http://schemas.microsoft.com/office/drawing/2014/main" id="{00000000-0008-0000-0400-000009000000}"/>
            </a:ext>
          </a:extLst>
        </xdr:cNvPr>
        <xdr:cNvCxnSpPr/>
      </xdr:nvCxnSpPr>
      <xdr:spPr bwMode="auto">
        <a:xfrm flipV="1">
          <a:off x="2895600" y="16821150"/>
          <a:ext cx="3057525" cy="438152"/>
        </a:xfrm>
        <a:prstGeom prst="bentConnector3">
          <a:avLst>
            <a:gd name="adj1" fmla="val 17290"/>
          </a:avLst>
        </a:prstGeom>
        <a:ln>
          <a:tailEnd type="triangle" w="lg" len="lg"/>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5524500</xdr:colOff>
      <xdr:row>19</xdr:row>
      <xdr:rowOff>104775</xdr:rowOff>
    </xdr:from>
    <xdr:to>
      <xdr:col>2</xdr:col>
      <xdr:colOff>497681</xdr:colOff>
      <xdr:row>31</xdr:row>
      <xdr:rowOff>42864</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6124575" y="3800475"/>
          <a:ext cx="1231106" cy="18811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OR</a:t>
          </a:r>
        </a:p>
        <a:p>
          <a:pPr algn="ctr"/>
          <a:r>
            <a:rPr lang="en-US" sz="1100"/>
            <a:t>If</a:t>
          </a:r>
          <a:r>
            <a:rPr lang="en-US" sz="1100" baseline="0"/>
            <a:t> you only have a COMcheck generated PDF file and a program such as Adobe Acrobat (not Adobe Reader)  you can save the file as a .RTF file</a:t>
          </a:r>
          <a:endParaRPr lang="en-US" sz="1100"/>
        </a:p>
      </xdr:txBody>
    </xdr:sp>
    <xdr:clientData/>
  </xdr:twoCellAnchor>
  <xdr:twoCellAnchor editAs="oneCell">
    <xdr:from>
      <xdr:col>3</xdr:col>
      <xdr:colOff>0</xdr:colOff>
      <xdr:row>13</xdr:row>
      <xdr:rowOff>47625</xdr:rowOff>
    </xdr:from>
    <xdr:to>
      <xdr:col>10</xdr:col>
      <xdr:colOff>361950</xdr:colOff>
      <xdr:row>40</xdr:row>
      <xdr:rowOff>142875</xdr:rowOff>
    </xdr:to>
    <xdr:pic>
      <xdr:nvPicPr>
        <xdr:cNvPr id="138524" name="Picture 2">
          <a:extLst>
            <a:ext uri="{FF2B5EF4-FFF2-40B4-BE49-F238E27FC236}">
              <a16:creationId xmlns:a16="http://schemas.microsoft.com/office/drawing/2014/main" id="{00000000-0008-0000-0400-00001C1D02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t="43" r="23071" b="42300"/>
        <a:stretch>
          <a:fillRect/>
        </a:stretch>
      </xdr:blipFill>
      <xdr:spPr bwMode="auto">
        <a:xfrm>
          <a:off x="7467600" y="2495550"/>
          <a:ext cx="4619625" cy="446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552450</xdr:colOff>
      <xdr:row>0</xdr:row>
      <xdr:rowOff>114300</xdr:rowOff>
    </xdr:from>
    <xdr:to>
      <xdr:col>10</xdr:col>
      <xdr:colOff>457200</xdr:colOff>
      <xdr:row>1</xdr:row>
      <xdr:rowOff>314325</xdr:rowOff>
    </xdr:to>
    <xdr:pic>
      <xdr:nvPicPr>
        <xdr:cNvPr id="138525" name="Picture 4">
          <a:extLst>
            <a:ext uri="{FF2B5EF4-FFF2-40B4-BE49-F238E27FC236}">
              <a16:creationId xmlns:a16="http://schemas.microsoft.com/office/drawing/2014/main" id="{00000000-0008-0000-0400-00001D1D02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058525" y="114300"/>
          <a:ext cx="11239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epbes@franklinenergy.com?subject=Custom%20Lighting%20Application%20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designlights.org/QPL" TargetMode="External"/><Relationship Id="rId1" Type="http://schemas.openxmlformats.org/officeDocument/2006/relationships/hyperlink" Target="http://www.energystar.gov/productfinder/"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indexed="41"/>
    <pageSetUpPr fitToPage="1"/>
  </sheetPr>
  <dimension ref="A1:Q45"/>
  <sheetViews>
    <sheetView topLeftCell="A16" zoomScaleNormal="100" zoomScaleSheetLayoutView="90" workbookViewId="0">
      <selection activeCell="G3" sqref="G3:N3"/>
    </sheetView>
  </sheetViews>
  <sheetFormatPr defaultColWidth="0" defaultRowHeight="12.75" zeroHeight="1"/>
  <cols>
    <col min="1" max="6" width="9.140625" style="76" customWidth="1"/>
    <col min="7" max="7" width="9" style="76" customWidth="1"/>
    <col min="8" max="8" width="7.7109375" style="76" customWidth="1"/>
    <col min="9" max="11" width="9.140625" style="76" customWidth="1"/>
    <col min="12" max="12" width="10.7109375" style="76" customWidth="1"/>
    <col min="13" max="13" width="9.140625" style="76" customWidth="1"/>
    <col min="14" max="14" width="7.42578125" style="76" customWidth="1"/>
    <col min="15" max="15" width="9.140625" style="76" hidden="1" customWidth="1"/>
    <col min="16" max="16" width="2.5703125" style="76" hidden="1" customWidth="1"/>
    <col min="17" max="17" width="0" style="76" hidden="1" customWidth="1"/>
    <col min="18" max="16384" width="9.140625" style="76" hidden="1"/>
  </cols>
  <sheetData>
    <row r="1" spans="1:17">
      <c r="A1" s="75"/>
      <c r="B1" s="75"/>
      <c r="C1" s="75"/>
      <c r="D1" s="75"/>
      <c r="E1" s="75"/>
      <c r="F1" s="75"/>
      <c r="G1" s="75"/>
      <c r="H1" s="75"/>
      <c r="I1" s="75"/>
      <c r="J1" s="75"/>
      <c r="K1" s="75"/>
      <c r="L1" s="75"/>
      <c r="M1" s="75"/>
      <c r="N1" s="75"/>
    </row>
    <row r="2" spans="1:17">
      <c r="A2" s="75"/>
      <c r="B2" s="75"/>
      <c r="C2" s="75"/>
      <c r="D2" s="75"/>
      <c r="E2" s="75"/>
      <c r="F2" s="75"/>
      <c r="G2" s="75"/>
      <c r="H2" s="75"/>
      <c r="I2" s="75"/>
      <c r="J2" s="75"/>
      <c r="K2" s="75"/>
      <c r="L2" s="75"/>
      <c r="M2" s="75"/>
      <c r="N2" s="75"/>
    </row>
    <row r="3" spans="1:17" ht="30">
      <c r="A3" s="75"/>
      <c r="B3" s="75"/>
      <c r="C3" s="75"/>
      <c r="D3" s="75"/>
      <c r="E3" s="75"/>
      <c r="F3" s="75"/>
      <c r="G3" s="366" t="s">
        <v>254</v>
      </c>
      <c r="H3" s="366"/>
      <c r="I3" s="366"/>
      <c r="J3" s="366"/>
      <c r="K3" s="366"/>
      <c r="L3" s="366"/>
      <c r="M3" s="366"/>
      <c r="N3" s="366"/>
    </row>
    <row r="4" spans="1:17" ht="30">
      <c r="A4" s="75"/>
      <c r="B4" s="75"/>
      <c r="C4" s="75"/>
      <c r="D4" s="75"/>
      <c r="E4" s="75"/>
      <c r="F4" s="75"/>
      <c r="G4" s="367" t="s">
        <v>155</v>
      </c>
      <c r="H4" s="366"/>
      <c r="I4" s="366"/>
      <c r="J4" s="366"/>
      <c r="K4" s="366"/>
      <c r="L4" s="366"/>
      <c r="M4" s="366"/>
      <c r="N4" s="366"/>
    </row>
    <row r="5" spans="1:17" ht="30">
      <c r="A5" s="75"/>
      <c r="B5" s="75"/>
      <c r="C5" s="75"/>
      <c r="D5" s="75"/>
      <c r="E5" s="75"/>
      <c r="F5" s="75"/>
      <c r="G5" s="366" t="s">
        <v>248</v>
      </c>
      <c r="H5" s="366"/>
      <c r="I5" s="366"/>
      <c r="J5" s="366"/>
      <c r="K5" s="366"/>
      <c r="L5" s="366"/>
      <c r="M5" s="366"/>
      <c r="N5" s="366"/>
      <c r="Q5" s="77"/>
    </row>
    <row r="6" spans="1:17">
      <c r="A6" s="75"/>
      <c r="B6" s="75"/>
      <c r="C6" s="75"/>
      <c r="D6" s="75"/>
      <c r="E6" s="75"/>
      <c r="F6" s="75"/>
      <c r="G6" s="75"/>
      <c r="H6" s="75"/>
      <c r="I6" s="75"/>
      <c r="J6" s="75"/>
      <c r="K6" s="75"/>
      <c r="L6" s="75"/>
      <c r="M6" s="75"/>
      <c r="N6" s="75"/>
    </row>
    <row r="7" spans="1:17">
      <c r="A7" s="75"/>
      <c r="B7" s="75"/>
      <c r="C7" s="75"/>
      <c r="D7" s="75"/>
      <c r="E7" s="75"/>
      <c r="F7" s="75"/>
      <c r="G7" s="75"/>
      <c r="H7" s="75"/>
      <c r="I7" s="75"/>
      <c r="J7" s="75"/>
      <c r="K7" s="75"/>
      <c r="L7" s="75"/>
      <c r="M7" s="75"/>
      <c r="N7" s="75"/>
    </row>
    <row r="8" spans="1:17">
      <c r="A8" s="75"/>
      <c r="B8" s="75"/>
      <c r="C8" s="75"/>
      <c r="D8" s="75"/>
      <c r="E8" s="75"/>
      <c r="F8" s="75"/>
      <c r="G8" s="75"/>
      <c r="H8" s="75"/>
      <c r="I8" s="75"/>
      <c r="J8" s="75"/>
      <c r="K8" s="75"/>
      <c r="L8" s="75"/>
      <c r="M8" s="75"/>
      <c r="N8" s="75"/>
    </row>
    <row r="9" spans="1:17" ht="33.75">
      <c r="A9" s="75"/>
      <c r="B9" s="365"/>
      <c r="C9" s="365"/>
      <c r="D9" s="365"/>
      <c r="E9" s="365"/>
      <c r="F9" s="365"/>
      <c r="G9" s="365"/>
      <c r="H9" s="365"/>
      <c r="I9" s="365"/>
      <c r="J9" s="365"/>
      <c r="K9" s="365"/>
      <c r="L9" s="365"/>
      <c r="M9" s="365"/>
      <c r="N9" s="75"/>
    </row>
    <row r="10" spans="1:17" ht="33.75">
      <c r="A10" s="75"/>
      <c r="B10" s="365"/>
      <c r="C10" s="365"/>
      <c r="D10" s="365"/>
      <c r="E10" s="365"/>
      <c r="F10" s="365"/>
      <c r="G10" s="365"/>
      <c r="H10" s="365"/>
      <c r="I10" s="365"/>
      <c r="J10" s="365"/>
      <c r="K10" s="365"/>
      <c r="L10" s="365"/>
      <c r="M10" s="365"/>
      <c r="N10" s="75"/>
    </row>
    <row r="11" spans="1:17" ht="33.75">
      <c r="A11" s="75"/>
      <c r="B11" s="365"/>
      <c r="C11" s="365"/>
      <c r="D11" s="365"/>
      <c r="E11" s="365"/>
      <c r="F11" s="365"/>
      <c r="G11" s="365"/>
      <c r="H11" s="365"/>
      <c r="I11" s="365"/>
      <c r="J11" s="365"/>
      <c r="K11" s="365"/>
      <c r="L11" s="365"/>
      <c r="M11" s="365"/>
      <c r="N11" s="75"/>
    </row>
    <row r="12" spans="1:17">
      <c r="A12" s="75"/>
      <c r="B12" s="75"/>
      <c r="C12" s="72"/>
      <c r="D12" s="71"/>
      <c r="E12" s="71"/>
      <c r="F12" s="71"/>
      <c r="G12" s="71"/>
      <c r="H12" s="71"/>
      <c r="I12" s="71"/>
      <c r="J12" s="71"/>
      <c r="K12" s="71"/>
      <c r="L12" s="71"/>
      <c r="M12" s="71"/>
      <c r="N12" s="75"/>
    </row>
    <row r="13" spans="1:17" ht="33.75">
      <c r="A13" s="75"/>
      <c r="B13" s="365" t="s">
        <v>117</v>
      </c>
      <c r="C13" s="365"/>
      <c r="D13" s="365"/>
      <c r="E13" s="365"/>
      <c r="F13" s="365"/>
      <c r="G13" s="365"/>
      <c r="H13" s="365"/>
      <c r="I13" s="365"/>
      <c r="J13" s="365"/>
      <c r="K13" s="365"/>
      <c r="L13" s="365"/>
      <c r="M13" s="365"/>
      <c r="N13" s="75"/>
    </row>
    <row r="14" spans="1:17" ht="33.75">
      <c r="A14" s="75"/>
      <c r="B14" s="365" t="s">
        <v>244</v>
      </c>
      <c r="C14" s="365"/>
      <c r="D14" s="365"/>
      <c r="E14" s="365"/>
      <c r="F14" s="365"/>
      <c r="G14" s="365"/>
      <c r="H14" s="365"/>
      <c r="I14" s="365"/>
      <c r="J14" s="365"/>
      <c r="K14" s="365"/>
      <c r="L14" s="365"/>
      <c r="M14" s="365"/>
      <c r="N14" s="75"/>
    </row>
    <row r="15" spans="1:17" ht="33.75">
      <c r="A15" s="75"/>
      <c r="B15" s="365" t="s">
        <v>159</v>
      </c>
      <c r="C15" s="365"/>
      <c r="D15" s="365"/>
      <c r="E15" s="365"/>
      <c r="F15" s="365"/>
      <c r="G15" s="365"/>
      <c r="H15" s="365"/>
      <c r="I15" s="365"/>
      <c r="J15" s="365"/>
      <c r="K15" s="365"/>
      <c r="L15" s="365"/>
      <c r="M15" s="365"/>
      <c r="N15" s="75"/>
    </row>
    <row r="16" spans="1:17">
      <c r="A16" s="75"/>
      <c r="B16" s="108"/>
      <c r="C16" s="72"/>
      <c r="D16" s="72"/>
      <c r="E16" s="72"/>
      <c r="F16" s="72"/>
      <c r="G16" s="72"/>
      <c r="H16" s="72"/>
      <c r="I16" s="72"/>
      <c r="J16" s="72"/>
      <c r="K16" s="72"/>
      <c r="L16" s="72"/>
      <c r="M16" s="72"/>
      <c r="N16" s="75"/>
    </row>
    <row r="17" spans="1:14">
      <c r="A17" s="75"/>
      <c r="B17" s="108"/>
      <c r="C17" s="72"/>
      <c r="D17" s="72"/>
      <c r="E17" s="72"/>
      <c r="F17" s="72"/>
      <c r="G17" s="72"/>
      <c r="H17" s="72"/>
      <c r="I17" s="72"/>
      <c r="J17" s="72"/>
      <c r="K17" s="72"/>
      <c r="L17" s="72"/>
      <c r="M17" s="72"/>
      <c r="N17" s="75"/>
    </row>
    <row r="18" spans="1:14" ht="12.75" customHeight="1">
      <c r="A18" s="75"/>
      <c r="B18" s="108"/>
      <c r="C18" s="359"/>
      <c r="D18" s="359"/>
      <c r="E18" s="359"/>
      <c r="F18" s="359"/>
      <c r="G18" s="359"/>
      <c r="H18" s="359"/>
      <c r="I18" s="359"/>
      <c r="J18" s="359"/>
      <c r="K18" s="359"/>
      <c r="L18" s="359"/>
      <c r="M18" s="359"/>
      <c r="N18" s="75"/>
    </row>
    <row r="19" spans="1:14" ht="13.5" customHeight="1">
      <c r="A19" s="75"/>
      <c r="B19" s="108"/>
      <c r="C19" s="72"/>
      <c r="D19" s="107"/>
      <c r="E19" s="107"/>
      <c r="F19" s="107"/>
      <c r="G19" s="107"/>
      <c r="H19" s="107"/>
      <c r="I19" s="107"/>
      <c r="J19" s="107"/>
      <c r="K19" s="107"/>
      <c r="L19" s="107"/>
      <c r="M19" s="107"/>
      <c r="N19" s="75"/>
    </row>
    <row r="20" spans="1:14" ht="12.75" customHeight="1">
      <c r="A20" s="75"/>
      <c r="B20" s="108"/>
      <c r="C20" s="72"/>
      <c r="D20" s="107"/>
      <c r="E20" s="107"/>
      <c r="F20" s="107"/>
      <c r="G20" s="107"/>
      <c r="H20" s="107"/>
      <c r="I20" s="107"/>
      <c r="J20" s="107"/>
      <c r="K20" s="107"/>
      <c r="L20" s="107"/>
      <c r="M20" s="107"/>
      <c r="N20" s="75"/>
    </row>
    <row r="21" spans="1:14" ht="13.5" customHeight="1">
      <c r="A21" s="75"/>
      <c r="B21" s="108"/>
      <c r="C21" s="72"/>
      <c r="D21" s="72"/>
      <c r="E21" s="72"/>
      <c r="F21" s="72"/>
      <c r="G21" s="72"/>
      <c r="H21" s="72"/>
      <c r="I21" s="72"/>
      <c r="J21" s="72"/>
      <c r="K21" s="72"/>
      <c r="L21" s="72"/>
      <c r="M21" s="72"/>
      <c r="N21" s="75"/>
    </row>
    <row r="22" spans="1:14">
      <c r="A22" s="75"/>
      <c r="B22" s="108"/>
      <c r="C22" s="72"/>
      <c r="D22" s="72"/>
      <c r="E22" s="72"/>
      <c r="F22" s="72"/>
      <c r="G22" s="72"/>
      <c r="H22" s="72"/>
      <c r="I22" s="72"/>
      <c r="J22" s="72"/>
      <c r="K22" s="72"/>
      <c r="L22" s="72"/>
      <c r="M22" s="72"/>
      <c r="N22" s="75"/>
    </row>
    <row r="23" spans="1:14" ht="45" customHeight="1">
      <c r="A23" s="75"/>
      <c r="B23" s="108"/>
      <c r="C23" s="359"/>
      <c r="D23" s="359"/>
      <c r="E23" s="359"/>
      <c r="F23" s="359"/>
      <c r="G23" s="359"/>
      <c r="H23" s="359"/>
      <c r="I23" s="359"/>
      <c r="J23" s="359"/>
      <c r="K23" s="359"/>
      <c r="L23" s="359"/>
      <c r="M23" s="359"/>
      <c r="N23" s="75"/>
    </row>
    <row r="24" spans="1:14" ht="12.75" customHeight="1">
      <c r="A24" s="75"/>
      <c r="B24" s="108"/>
      <c r="C24" s="72"/>
      <c r="D24" s="72"/>
      <c r="E24" s="72"/>
      <c r="F24" s="72"/>
      <c r="G24" s="72"/>
      <c r="H24" s="72"/>
      <c r="I24" s="72"/>
      <c r="J24" s="72"/>
      <c r="K24" s="72"/>
      <c r="L24" s="72"/>
      <c r="M24" s="72"/>
      <c r="N24" s="75"/>
    </row>
    <row r="25" spans="1:14" ht="12.75" customHeight="1">
      <c r="A25" s="75"/>
      <c r="B25" s="108"/>
      <c r="C25" s="72"/>
      <c r="D25" s="72"/>
      <c r="E25" s="72"/>
      <c r="F25" s="72"/>
      <c r="G25" s="72"/>
      <c r="H25" s="72"/>
      <c r="I25" s="72"/>
      <c r="J25" s="72"/>
      <c r="K25" s="72"/>
      <c r="L25" s="72"/>
      <c r="M25" s="72"/>
      <c r="N25" s="75"/>
    </row>
    <row r="26" spans="1:14" ht="45" customHeight="1">
      <c r="A26" s="75"/>
      <c r="B26" s="108"/>
      <c r="C26" s="359"/>
      <c r="D26" s="359"/>
      <c r="E26" s="359"/>
      <c r="F26" s="359"/>
      <c r="G26" s="359"/>
      <c r="H26" s="359"/>
      <c r="I26" s="359"/>
      <c r="J26" s="359"/>
      <c r="K26" s="359"/>
      <c r="L26" s="359"/>
      <c r="M26" s="359"/>
      <c r="N26" s="75"/>
    </row>
    <row r="27" spans="1:14">
      <c r="A27" s="75"/>
      <c r="B27" s="75"/>
      <c r="C27" s="75"/>
      <c r="D27" s="75"/>
      <c r="E27" s="75"/>
      <c r="F27" s="75"/>
      <c r="G27" s="75"/>
      <c r="H27" s="75"/>
      <c r="I27" s="75"/>
      <c r="J27" s="75"/>
      <c r="K27" s="75"/>
      <c r="L27" s="75"/>
      <c r="M27" s="75"/>
      <c r="N27" s="75"/>
    </row>
    <row r="28" spans="1:14">
      <c r="A28" s="75"/>
      <c r="B28" s="75"/>
      <c r="C28" s="75"/>
      <c r="D28" s="75"/>
      <c r="E28" s="75"/>
      <c r="F28" s="75"/>
      <c r="G28" s="75"/>
      <c r="H28" s="75"/>
      <c r="I28" s="75"/>
      <c r="J28" s="75"/>
      <c r="K28" s="75"/>
      <c r="L28" s="75"/>
      <c r="M28" s="75"/>
      <c r="N28" s="75"/>
    </row>
    <row r="29" spans="1:14" ht="27">
      <c r="A29" s="75"/>
      <c r="B29" s="75"/>
      <c r="C29" s="80"/>
      <c r="D29" s="80" t="s">
        <v>118</v>
      </c>
      <c r="E29" s="80"/>
      <c r="F29" s="80"/>
      <c r="G29" s="80"/>
      <c r="H29" s="357" t="s">
        <v>250</v>
      </c>
      <c r="I29" s="358"/>
      <c r="J29" s="358"/>
      <c r="K29" s="358"/>
      <c r="L29" s="80"/>
      <c r="M29" s="80"/>
      <c r="N29" s="75"/>
    </row>
    <row r="30" spans="1:14">
      <c r="A30" s="75"/>
      <c r="B30" s="75"/>
      <c r="C30" s="75"/>
      <c r="D30" s="75"/>
      <c r="E30" s="75"/>
      <c r="F30" s="75"/>
      <c r="G30" s="75"/>
      <c r="H30" s="75"/>
      <c r="I30" s="75"/>
      <c r="J30" s="75"/>
      <c r="K30" s="75"/>
      <c r="L30" s="75"/>
      <c r="M30" s="75"/>
      <c r="N30" s="75"/>
    </row>
    <row r="31" spans="1:14" ht="26.25">
      <c r="A31" s="75"/>
      <c r="B31" s="363" t="s">
        <v>251</v>
      </c>
      <c r="C31" s="363"/>
      <c r="D31" s="363"/>
      <c r="E31" s="363"/>
      <c r="F31" s="363"/>
      <c r="G31" s="363"/>
      <c r="H31" s="363"/>
      <c r="I31" s="363"/>
      <c r="J31" s="363"/>
      <c r="K31" s="363"/>
      <c r="L31" s="363"/>
      <c r="M31" s="363"/>
      <c r="N31" s="75"/>
    </row>
    <row r="32" spans="1:14" ht="10.5" customHeight="1">
      <c r="A32" s="75"/>
      <c r="B32" s="75"/>
      <c r="C32" s="75"/>
      <c r="D32" s="75"/>
      <c r="E32" s="75"/>
      <c r="F32" s="75"/>
      <c r="G32" s="75"/>
      <c r="H32" s="75"/>
      <c r="I32" s="75"/>
      <c r="J32" s="75"/>
      <c r="K32" s="75"/>
      <c r="L32" s="75"/>
      <c r="M32" s="75"/>
      <c r="N32" s="75"/>
    </row>
    <row r="33" spans="1:14" ht="23.25">
      <c r="A33" s="75"/>
      <c r="B33" s="364"/>
      <c r="C33" s="364"/>
      <c r="D33" s="364"/>
      <c r="E33" s="364"/>
      <c r="F33" s="364"/>
      <c r="G33" s="364"/>
      <c r="H33" s="364"/>
      <c r="I33" s="364"/>
      <c r="J33" s="364"/>
      <c r="K33" s="364"/>
      <c r="L33" s="364"/>
      <c r="M33" s="364"/>
      <c r="N33" s="75"/>
    </row>
    <row r="34" spans="1:14" ht="23.25">
      <c r="A34" s="75"/>
      <c r="B34" s="364"/>
      <c r="C34" s="364"/>
      <c r="D34" s="364"/>
      <c r="E34" s="364"/>
      <c r="F34" s="364"/>
      <c r="G34" s="364"/>
      <c r="H34" s="364"/>
      <c r="I34" s="364"/>
      <c r="J34" s="364"/>
      <c r="K34" s="364"/>
      <c r="L34" s="364"/>
      <c r="M34" s="364"/>
      <c r="N34" s="75"/>
    </row>
    <row r="35" spans="1:14" ht="23.25">
      <c r="A35" s="75"/>
      <c r="B35" s="364"/>
      <c r="C35" s="364"/>
      <c r="D35" s="364"/>
      <c r="E35" s="364"/>
      <c r="F35" s="364"/>
      <c r="G35" s="364"/>
      <c r="H35" s="364"/>
      <c r="I35" s="364"/>
      <c r="J35" s="364"/>
      <c r="K35" s="364"/>
      <c r="L35" s="364"/>
      <c r="M35" s="364"/>
      <c r="N35" s="75"/>
    </row>
    <row r="36" spans="1:14">
      <c r="A36" s="75"/>
      <c r="B36" s="75"/>
      <c r="C36" s="75"/>
      <c r="D36" s="75"/>
      <c r="E36" s="75"/>
      <c r="F36" s="75"/>
      <c r="G36" s="75"/>
      <c r="H36" s="75"/>
      <c r="I36" s="75"/>
      <c r="J36" s="75"/>
      <c r="K36" s="75"/>
      <c r="L36" s="75"/>
      <c r="M36" s="75"/>
      <c r="N36" s="75"/>
    </row>
    <row r="37" spans="1:14" ht="23.25">
      <c r="A37" s="75"/>
      <c r="B37" s="364" t="s">
        <v>252</v>
      </c>
      <c r="C37" s="364"/>
      <c r="D37" s="364"/>
      <c r="E37" s="364"/>
      <c r="F37" s="364"/>
      <c r="G37" s="364"/>
      <c r="H37" s="364"/>
      <c r="I37" s="364"/>
      <c r="J37" s="364"/>
      <c r="K37" s="364"/>
      <c r="L37" s="364"/>
      <c r="M37" s="364"/>
      <c r="N37" s="75"/>
    </row>
    <row r="38" spans="1:14">
      <c r="A38" s="75"/>
      <c r="B38" s="75"/>
      <c r="C38" s="75"/>
      <c r="D38" s="75"/>
      <c r="E38" s="75"/>
      <c r="F38" s="75"/>
      <c r="G38" s="75"/>
      <c r="H38" s="75"/>
      <c r="I38" s="75"/>
      <c r="J38" s="75"/>
      <c r="K38" s="75"/>
      <c r="L38" s="75"/>
      <c r="M38" s="75"/>
      <c r="N38" s="75"/>
    </row>
    <row r="39" spans="1:14" ht="15">
      <c r="A39" s="75"/>
      <c r="B39" s="78"/>
      <c r="C39" s="78"/>
      <c r="D39" s="78"/>
      <c r="E39" s="78"/>
      <c r="F39" s="79"/>
      <c r="G39" s="360"/>
      <c r="H39" s="360"/>
      <c r="I39" s="360"/>
      <c r="J39" s="360"/>
      <c r="K39" s="360"/>
      <c r="L39" s="360"/>
      <c r="M39" s="360"/>
      <c r="N39" s="75"/>
    </row>
    <row r="40" spans="1:14">
      <c r="A40" s="75"/>
      <c r="B40" s="75"/>
      <c r="C40" s="75"/>
      <c r="D40" s="75"/>
      <c r="E40" s="75"/>
      <c r="F40" s="75"/>
      <c r="G40" s="75"/>
      <c r="H40" s="75"/>
      <c r="I40" s="75"/>
      <c r="J40" s="75"/>
      <c r="K40" s="75"/>
      <c r="L40" s="75"/>
      <c r="M40" s="75"/>
      <c r="N40" s="75"/>
    </row>
    <row r="41" spans="1:14" ht="25.5" customHeight="1">
      <c r="A41" s="362" t="s">
        <v>253</v>
      </c>
      <c r="B41" s="362"/>
      <c r="C41" s="362"/>
      <c r="D41" s="362"/>
      <c r="E41" s="362"/>
      <c r="F41" s="362"/>
      <c r="G41" s="362"/>
      <c r="H41" s="362"/>
      <c r="I41" s="362"/>
      <c r="J41" s="362"/>
      <c r="K41" s="362"/>
      <c r="L41" s="362"/>
      <c r="M41" s="362"/>
      <c r="N41" s="362"/>
    </row>
    <row r="42" spans="1:14">
      <c r="A42" s="75"/>
      <c r="B42" s="75"/>
      <c r="C42" s="75"/>
      <c r="D42" s="75"/>
      <c r="E42" s="75"/>
      <c r="F42" s="75"/>
      <c r="G42" s="75"/>
      <c r="H42" s="75"/>
      <c r="I42" s="75"/>
      <c r="J42" s="75"/>
      <c r="K42" s="75"/>
      <c r="L42" s="75"/>
      <c r="M42" s="75"/>
      <c r="N42" s="75"/>
    </row>
    <row r="43" spans="1:14" ht="15">
      <c r="A43" s="75"/>
      <c r="B43" s="361" t="s">
        <v>160</v>
      </c>
      <c r="C43" s="361"/>
      <c r="D43" s="361"/>
      <c r="E43" s="361"/>
      <c r="F43" s="361"/>
      <c r="G43" s="361"/>
      <c r="H43" s="361"/>
      <c r="I43" s="361"/>
      <c r="J43" s="361"/>
      <c r="K43" s="361"/>
      <c r="L43" s="361"/>
      <c r="M43" s="361"/>
      <c r="N43" s="75"/>
    </row>
    <row r="44" spans="1:14">
      <c r="A44" s="75"/>
      <c r="B44" s="75"/>
      <c r="C44" s="75"/>
      <c r="D44" s="75"/>
      <c r="E44" s="75"/>
      <c r="F44" s="75"/>
      <c r="G44" s="75"/>
      <c r="H44" s="75"/>
      <c r="I44" s="75"/>
      <c r="J44" s="75"/>
      <c r="K44" s="75"/>
      <c r="L44" s="75"/>
      <c r="M44" s="75"/>
      <c r="N44" s="75"/>
    </row>
    <row r="45" spans="1:14" ht="15" customHeight="1">
      <c r="A45" s="362"/>
      <c r="B45" s="362"/>
      <c r="C45" s="362"/>
      <c r="D45" s="362"/>
      <c r="E45" s="362"/>
      <c r="F45" s="362"/>
      <c r="G45" s="362"/>
      <c r="H45" s="362"/>
      <c r="I45" s="362"/>
      <c r="J45" s="362"/>
      <c r="K45" s="362"/>
      <c r="L45" s="362"/>
      <c r="M45" s="362"/>
      <c r="N45" s="362"/>
    </row>
  </sheetData>
  <sheetProtection selectLockedCells="1"/>
  <mergeCells count="21">
    <mergeCell ref="G3:N3"/>
    <mergeCell ref="G4:N4"/>
    <mergeCell ref="G5:N5"/>
    <mergeCell ref="B9:M9"/>
    <mergeCell ref="B10:M10"/>
    <mergeCell ref="B11:M11"/>
    <mergeCell ref="B14:M14"/>
    <mergeCell ref="B15:M15"/>
    <mergeCell ref="C18:M18"/>
    <mergeCell ref="B13:M13"/>
    <mergeCell ref="C23:M23"/>
    <mergeCell ref="C26:M26"/>
    <mergeCell ref="G39:M39"/>
    <mergeCell ref="B43:M43"/>
    <mergeCell ref="A45:N45"/>
    <mergeCell ref="B31:M31"/>
    <mergeCell ref="B33:M33"/>
    <mergeCell ref="B34:M34"/>
    <mergeCell ref="B35:M35"/>
    <mergeCell ref="B37:M37"/>
    <mergeCell ref="A41:N41"/>
  </mergeCells>
  <hyperlinks>
    <hyperlink ref="H29:K29" r:id="rId1" display=" TEPBES@franklinenergy.com" xr:uid="{E50F694C-B8D1-4A51-9D10-0D852A5E3438}"/>
  </hyperlinks>
  <pageMargins left="0.25" right="0.25" top="0.4" bottom="0.4" header="0.5" footer="0.34"/>
  <pageSetup scale="81" fitToHeight="2"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2:H13"/>
  <sheetViews>
    <sheetView workbookViewId="0">
      <selection activeCell="D16" sqref="D16"/>
    </sheetView>
  </sheetViews>
  <sheetFormatPr defaultColWidth="9.140625" defaultRowHeight="12.75"/>
  <cols>
    <col min="1" max="1" width="9.140625" style="27"/>
    <col min="2" max="2" width="27.140625" style="27" customWidth="1"/>
    <col min="3" max="3" width="16.5703125" style="27" customWidth="1"/>
    <col min="4" max="4" width="48.85546875" style="27" customWidth="1"/>
    <col min="5" max="5" width="16.5703125" style="27" customWidth="1"/>
    <col min="6" max="16384" width="9.140625" style="27"/>
  </cols>
  <sheetData>
    <row r="2" spans="2:8">
      <c r="B2" s="126" t="s">
        <v>183</v>
      </c>
      <c r="C2" s="126" t="s">
        <v>184</v>
      </c>
      <c r="D2" s="126" t="s">
        <v>185</v>
      </c>
      <c r="E2" s="126" t="s">
        <v>186</v>
      </c>
      <c r="F2" s="127"/>
      <c r="G2" s="127" t="s">
        <v>187</v>
      </c>
      <c r="H2" s="127"/>
    </row>
    <row r="3" spans="2:8" ht="165.75">
      <c r="B3" s="128" t="s">
        <v>190</v>
      </c>
      <c r="C3" s="129">
        <v>41963</v>
      </c>
      <c r="D3" s="128" t="s">
        <v>189</v>
      </c>
      <c r="E3" s="128" t="s">
        <v>188</v>
      </c>
      <c r="F3" s="130"/>
      <c r="G3" s="130"/>
      <c r="H3" s="130"/>
    </row>
    <row r="4" spans="2:8" ht="25.5">
      <c r="B4" s="128" t="s">
        <v>220</v>
      </c>
      <c r="C4" s="129">
        <v>42079</v>
      </c>
      <c r="D4" s="128" t="s">
        <v>221</v>
      </c>
      <c r="E4" s="128" t="s">
        <v>188</v>
      </c>
      <c r="F4" s="130"/>
      <c r="G4" s="130"/>
      <c r="H4" s="131"/>
    </row>
    <row r="5" spans="2:8">
      <c r="B5" s="128"/>
      <c r="C5" s="129"/>
      <c r="D5" s="128"/>
      <c r="E5" s="128"/>
      <c r="F5" s="130"/>
      <c r="G5" s="132"/>
      <c r="H5" s="130"/>
    </row>
    <row r="6" spans="2:8">
      <c r="B6" s="128"/>
      <c r="C6" s="129"/>
      <c r="D6" s="128"/>
      <c r="E6" s="128"/>
      <c r="F6" s="132"/>
      <c r="G6" s="132"/>
      <c r="H6" s="132"/>
    </row>
    <row r="7" spans="2:8">
      <c r="B7" s="128"/>
      <c r="C7" s="129"/>
      <c r="D7" s="128"/>
      <c r="E7" s="128"/>
      <c r="F7" s="132"/>
      <c r="G7" s="132"/>
      <c r="H7" s="132"/>
    </row>
    <row r="8" spans="2:8">
      <c r="B8" s="128"/>
      <c r="C8" s="129"/>
      <c r="D8" s="128"/>
      <c r="E8" s="128"/>
      <c r="F8" s="132"/>
      <c r="G8" s="132"/>
      <c r="H8" s="132"/>
    </row>
    <row r="9" spans="2:8">
      <c r="B9" s="128"/>
      <c r="C9" s="129"/>
      <c r="D9" s="128"/>
      <c r="E9" s="128"/>
      <c r="F9" s="132"/>
      <c r="G9" s="132"/>
      <c r="H9" s="132"/>
    </row>
    <row r="10" spans="2:8">
      <c r="B10" s="128"/>
      <c r="C10" s="129"/>
      <c r="D10" s="128"/>
      <c r="E10" s="128"/>
      <c r="F10" s="132"/>
      <c r="G10" s="132"/>
      <c r="H10" s="132"/>
    </row>
    <row r="11" spans="2:8">
      <c r="B11" s="128"/>
      <c r="C11" s="133"/>
      <c r="D11" s="128"/>
      <c r="E11" s="128"/>
      <c r="F11" s="132"/>
      <c r="G11" s="132"/>
      <c r="H11" s="132"/>
    </row>
    <row r="12" spans="2:8">
      <c r="B12" s="128"/>
      <c r="C12" s="133"/>
      <c r="D12" s="128"/>
      <c r="E12" s="128"/>
      <c r="F12" s="132"/>
      <c r="G12" s="132"/>
      <c r="H12" s="132"/>
    </row>
    <row r="13" spans="2:8">
      <c r="B13" s="128"/>
      <c r="C13" s="133"/>
      <c r="D13" s="128"/>
      <c r="E13" s="128"/>
      <c r="F13" s="132"/>
      <c r="G13" s="132"/>
      <c r="H13" s="132"/>
    </row>
  </sheetData>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FF99"/>
    <pageSetUpPr fitToPage="1"/>
  </sheetPr>
  <dimension ref="A1:BG505"/>
  <sheetViews>
    <sheetView tabSelected="1" topLeftCell="A10" zoomScaleNormal="100" zoomScaleSheetLayoutView="110" workbookViewId="0">
      <selection activeCell="K30" sqref="K30"/>
    </sheetView>
  </sheetViews>
  <sheetFormatPr defaultColWidth="0" defaultRowHeight="12.75" zeroHeight="1"/>
  <cols>
    <col min="1" max="1" width="12.7109375" style="139" customWidth="1"/>
    <col min="2" max="2" width="9.140625" style="139" customWidth="1"/>
    <col min="3" max="3" width="9.28515625" style="139" customWidth="1"/>
    <col min="4" max="4" width="9.42578125" style="139" customWidth="1"/>
    <col min="5" max="5" width="36.140625" style="139" customWidth="1"/>
    <col min="6" max="6" width="21.28515625" style="139" customWidth="1"/>
    <col min="7" max="7" width="17" style="139" bestFit="1" customWidth="1"/>
    <col min="8" max="8" width="10.5703125" style="139" customWidth="1"/>
    <col min="9" max="9" width="9.140625" style="139" customWidth="1"/>
    <col min="10" max="10" width="9.42578125" style="139" customWidth="1"/>
    <col min="11" max="11" width="8.85546875" style="139" customWidth="1"/>
    <col min="12" max="12" width="10.85546875" style="139" customWidth="1"/>
    <col min="13" max="13" width="13.140625" style="139" customWidth="1"/>
    <col min="14" max="15" width="11.28515625" style="139" customWidth="1"/>
    <col min="16" max="16" width="14.5703125" style="139" hidden="1" customWidth="1"/>
    <col min="17" max="17" width="13" style="139" hidden="1" customWidth="1"/>
    <col min="18" max="18" width="11.42578125" style="139" hidden="1" customWidth="1"/>
    <col min="19" max="19" width="12.85546875" style="139" hidden="1" customWidth="1"/>
    <col min="20" max="20" width="14.5703125" style="139" hidden="1" customWidth="1"/>
    <col min="21" max="34" width="14.85546875" style="139" hidden="1" customWidth="1"/>
    <col min="35" max="35" width="23" style="139" hidden="1" customWidth="1"/>
    <col min="36" max="36" width="22.140625" style="139" hidden="1" customWidth="1"/>
    <col min="37" max="37" width="23.28515625" style="139" hidden="1" customWidth="1"/>
    <col min="38" max="38" width="21.28515625" style="139" hidden="1" customWidth="1"/>
    <col min="39" max="39" width="24.5703125" style="139" hidden="1" customWidth="1"/>
    <col min="40" max="40" width="25" style="139" hidden="1" customWidth="1"/>
    <col min="41" max="41" width="23.28515625" style="139" hidden="1" customWidth="1"/>
    <col min="42" max="42" width="10.5703125" style="144" hidden="1" customWidth="1"/>
    <col min="43" max="43" width="26.140625" style="144" hidden="1" customWidth="1"/>
    <col min="44" max="44" width="18.28515625" style="144" hidden="1" customWidth="1"/>
    <col min="45" max="45" width="20.28515625" style="144" hidden="1" customWidth="1"/>
    <col min="46" max="46" width="12.7109375" style="144" hidden="1" customWidth="1"/>
    <col min="47" max="47" width="18.85546875" style="139" hidden="1" customWidth="1"/>
    <col min="48" max="48" width="28.85546875" style="139" hidden="1" customWidth="1"/>
    <col min="49" max="49" width="22" style="139" hidden="1" customWidth="1"/>
    <col min="50" max="50" width="28.7109375" style="139" hidden="1" customWidth="1"/>
    <col min="51" max="51" width="29.28515625" style="139" hidden="1" customWidth="1"/>
    <col min="52" max="53" width="9.140625" style="139" hidden="1" customWidth="1"/>
    <col min="54" max="54" width="18.5703125" style="139" hidden="1" customWidth="1"/>
    <col min="55" max="16384" width="9.140625" style="139" hidden="1"/>
  </cols>
  <sheetData>
    <row r="1" spans="1:46" ht="18" customHeight="1">
      <c r="A1" s="433" t="s">
        <v>249</v>
      </c>
      <c r="B1" s="434"/>
      <c r="C1" s="434"/>
      <c r="D1" s="434"/>
      <c r="E1" s="434"/>
      <c r="F1" s="350"/>
      <c r="G1" s="435">
        <v>44924</v>
      </c>
      <c r="H1" s="436"/>
      <c r="I1" s="424" t="s">
        <v>233</v>
      </c>
      <c r="J1" s="425"/>
      <c r="K1" s="425"/>
      <c r="L1" s="426"/>
      <c r="M1" s="418"/>
      <c r="N1" s="419"/>
      <c r="O1" s="420"/>
      <c r="P1" s="141"/>
      <c r="Q1" s="141"/>
      <c r="R1" s="142"/>
      <c r="S1" s="142"/>
      <c r="T1" s="142"/>
      <c r="U1" s="143"/>
      <c r="V1" s="143"/>
      <c r="W1" s="143"/>
      <c r="X1" s="143"/>
      <c r="Y1" s="143"/>
      <c r="Z1" s="143"/>
      <c r="AA1" s="143"/>
      <c r="AB1" s="143"/>
      <c r="AC1" s="143"/>
      <c r="AD1" s="143"/>
      <c r="AE1" s="143"/>
      <c r="AF1" s="143"/>
      <c r="AG1" s="143"/>
      <c r="AH1" s="143"/>
      <c r="AI1" s="143"/>
      <c r="AJ1" s="143"/>
      <c r="AK1" s="143"/>
      <c r="AL1" s="143"/>
      <c r="AM1" s="143"/>
      <c r="AN1" s="143"/>
      <c r="AO1" s="143"/>
    </row>
    <row r="2" spans="1:46" ht="36.75" customHeight="1" thickBot="1">
      <c r="A2" s="431" t="s">
        <v>234</v>
      </c>
      <c r="B2" s="432"/>
      <c r="C2" s="432"/>
      <c r="D2" s="432"/>
      <c r="E2" s="432"/>
      <c r="F2" s="349"/>
      <c r="G2" s="437"/>
      <c r="H2" s="438"/>
      <c r="I2" s="427"/>
      <c r="J2" s="428"/>
      <c r="K2" s="428"/>
      <c r="L2" s="429"/>
      <c r="M2" s="421"/>
      <c r="N2" s="422"/>
      <c r="O2" s="423"/>
      <c r="P2" s="145"/>
      <c r="Q2" s="145"/>
      <c r="R2" s="146"/>
      <c r="S2" s="146"/>
      <c r="T2" s="146"/>
      <c r="U2" s="147"/>
      <c r="V2" s="147"/>
      <c r="W2" s="147"/>
      <c r="X2" s="147"/>
      <c r="Y2" s="147"/>
      <c r="Z2" s="147"/>
      <c r="AA2" s="147"/>
      <c r="AB2" s="147"/>
      <c r="AC2" s="147"/>
      <c r="AD2" s="147"/>
      <c r="AE2" s="147"/>
      <c r="AF2" s="147"/>
      <c r="AG2" s="147"/>
      <c r="AH2" s="147"/>
      <c r="AI2" s="147"/>
      <c r="AJ2" s="147"/>
      <c r="AK2" s="147"/>
      <c r="AL2" s="147"/>
      <c r="AM2" s="147"/>
      <c r="AN2" s="147"/>
      <c r="AO2" s="147"/>
    </row>
    <row r="3" spans="1:46" ht="18" customHeight="1">
      <c r="A3" s="91" t="s">
        <v>53</v>
      </c>
      <c r="B3" s="413"/>
      <c r="C3" s="413"/>
      <c r="D3" s="413"/>
      <c r="E3" s="413"/>
      <c r="F3" s="413"/>
      <c r="G3" s="413"/>
      <c r="H3" s="413"/>
      <c r="I3" s="413"/>
      <c r="J3" s="413"/>
      <c r="K3" s="413"/>
      <c r="L3" s="412" t="s">
        <v>157</v>
      </c>
      <c r="M3" s="412"/>
      <c r="N3" s="430"/>
      <c r="O3" s="430"/>
      <c r="P3" s="148"/>
      <c r="Q3" s="148"/>
      <c r="R3" s="148"/>
      <c r="AF3" s="148"/>
      <c r="AG3" s="148"/>
    </row>
    <row r="4" spans="1:46" ht="19.5" customHeight="1">
      <c r="A4" s="414" t="s">
        <v>66</v>
      </c>
      <c r="B4" s="415"/>
      <c r="C4" s="415"/>
      <c r="D4" s="415"/>
      <c r="E4" s="415"/>
      <c r="F4" s="415"/>
      <c r="G4" s="415"/>
      <c r="H4" s="415"/>
      <c r="I4" s="415"/>
      <c r="J4" s="415"/>
      <c r="K4" s="415"/>
      <c r="L4" s="415"/>
      <c r="M4" s="415"/>
      <c r="N4" s="415"/>
      <c r="O4" s="416"/>
      <c r="P4" s="149"/>
      <c r="Q4" s="150"/>
      <c r="R4" s="148"/>
      <c r="AF4" s="146"/>
      <c r="AG4" s="146"/>
    </row>
    <row r="5" spans="1:46" ht="41.25" customHeight="1">
      <c r="A5" s="444" t="s">
        <v>246</v>
      </c>
      <c r="B5" s="445"/>
      <c r="C5" s="445"/>
      <c r="D5" s="445"/>
      <c r="E5" s="445"/>
      <c r="F5" s="445"/>
      <c r="G5" s="445"/>
      <c r="H5" s="445"/>
      <c r="I5" s="445"/>
      <c r="J5" s="445"/>
      <c r="K5" s="445"/>
      <c r="L5" s="445"/>
      <c r="M5" s="445"/>
      <c r="N5" s="445"/>
      <c r="O5" s="446"/>
      <c r="P5" s="151"/>
      <c r="Q5" s="151"/>
      <c r="R5" s="152"/>
      <c r="AF5" s="146"/>
      <c r="AG5" s="146"/>
    </row>
    <row r="6" spans="1:46" ht="28.5" customHeight="1">
      <c r="A6" s="444" t="s">
        <v>243</v>
      </c>
      <c r="B6" s="445"/>
      <c r="C6" s="445"/>
      <c r="D6" s="445"/>
      <c r="E6" s="445"/>
      <c r="F6" s="445"/>
      <c r="G6" s="445"/>
      <c r="H6" s="445"/>
      <c r="I6" s="445"/>
      <c r="J6" s="445"/>
      <c r="K6" s="445"/>
      <c r="L6" s="445"/>
      <c r="M6" s="445"/>
      <c r="N6" s="445"/>
      <c r="O6" s="446"/>
      <c r="P6" s="151"/>
      <c r="Q6" s="151"/>
      <c r="R6" s="152"/>
      <c r="AF6" s="146"/>
      <c r="AG6" s="146"/>
    </row>
    <row r="7" spans="1:46" ht="28.5" customHeight="1">
      <c r="A7" s="512" t="s">
        <v>241</v>
      </c>
      <c r="B7" s="513"/>
      <c r="C7" s="513"/>
      <c r="D7" s="513"/>
      <c r="E7" s="513"/>
      <c r="F7" s="513"/>
      <c r="G7" s="513"/>
      <c r="H7" s="513"/>
      <c r="I7" s="513"/>
      <c r="J7" s="513"/>
      <c r="K7" s="513"/>
      <c r="L7" s="513"/>
      <c r="M7" s="513"/>
      <c r="N7" s="513"/>
      <c r="O7" s="514"/>
      <c r="P7" s="151"/>
      <c r="Q7" s="151"/>
      <c r="R7" s="152"/>
      <c r="AF7" s="146"/>
      <c r="AG7" s="146"/>
    </row>
    <row r="8" spans="1:46" ht="19.5" customHeight="1">
      <c r="A8" s="414" t="s">
        <v>67</v>
      </c>
      <c r="B8" s="415"/>
      <c r="C8" s="415"/>
      <c r="D8" s="415"/>
      <c r="E8" s="415"/>
      <c r="F8" s="415"/>
      <c r="G8" s="415"/>
      <c r="H8" s="415"/>
      <c r="I8" s="415"/>
      <c r="J8" s="415"/>
      <c r="K8" s="415"/>
      <c r="L8" s="415"/>
      <c r="M8" s="415"/>
      <c r="N8" s="415"/>
      <c r="O8" s="416"/>
      <c r="P8" s="149"/>
      <c r="Q8" s="150"/>
      <c r="R8" s="148"/>
    </row>
    <row r="9" spans="1:46" ht="149.25" customHeight="1">
      <c r="A9" s="447" t="s">
        <v>245</v>
      </c>
      <c r="B9" s="448"/>
      <c r="C9" s="448"/>
      <c r="D9" s="448"/>
      <c r="E9" s="448"/>
      <c r="F9" s="448"/>
      <c r="G9" s="448"/>
      <c r="H9" s="448"/>
      <c r="I9" s="448"/>
      <c r="J9" s="448"/>
      <c r="K9" s="448"/>
      <c r="L9" s="448"/>
      <c r="M9" s="448"/>
      <c r="N9" s="448"/>
      <c r="O9" s="449"/>
      <c r="P9" s="151"/>
      <c r="Q9" s="153"/>
      <c r="R9" s="152"/>
      <c r="AF9" s="154"/>
      <c r="AG9" s="154"/>
    </row>
    <row r="10" spans="1:46" ht="12.75" customHeight="1">
      <c r="A10" s="457" t="s">
        <v>54</v>
      </c>
      <c r="B10" s="457"/>
      <c r="C10" s="457"/>
      <c r="D10" s="457"/>
      <c r="E10" s="457"/>
      <c r="F10" s="459" t="s">
        <v>55</v>
      </c>
      <c r="G10" s="459"/>
      <c r="H10" s="314"/>
      <c r="I10" s="314"/>
      <c r="K10" s="316"/>
      <c r="L10" s="316"/>
      <c r="M10" s="316"/>
      <c r="N10" s="316"/>
      <c r="O10" s="354"/>
      <c r="P10" s="155"/>
      <c r="Q10" s="155"/>
      <c r="R10" s="155"/>
    </row>
    <row r="11" spans="1:46" ht="15" customHeight="1" thickBot="1">
      <c r="A11" s="458" t="s">
        <v>242</v>
      </c>
      <c r="B11" s="458"/>
      <c r="C11" s="458"/>
      <c r="D11" s="458"/>
      <c r="E11" s="458"/>
      <c r="F11" s="460" t="s">
        <v>31</v>
      </c>
      <c r="G11" s="460"/>
      <c r="H11" s="315"/>
      <c r="I11" s="315"/>
      <c r="J11" s="4"/>
      <c r="L11" s="317"/>
      <c r="M11" s="317"/>
      <c r="N11" s="317"/>
      <c r="O11" s="354"/>
      <c r="P11" s="155"/>
      <c r="Q11" s="155"/>
      <c r="R11" s="155"/>
      <c r="AF11" s="156"/>
      <c r="AG11" s="156"/>
    </row>
    <row r="12" spans="1:46" ht="74.25" customHeight="1" thickTop="1" thickBot="1">
      <c r="A12" s="456" t="s">
        <v>99</v>
      </c>
      <c r="B12" s="456"/>
      <c r="C12" s="456" t="s">
        <v>102</v>
      </c>
      <c r="D12" s="456"/>
      <c r="E12" s="456"/>
      <c r="F12" s="456"/>
      <c r="G12" s="456" t="s">
        <v>100</v>
      </c>
      <c r="H12" s="456"/>
      <c r="I12" s="456" t="s">
        <v>101</v>
      </c>
      <c r="J12" s="456"/>
      <c r="K12" s="456"/>
      <c r="L12" s="453" t="s">
        <v>107</v>
      </c>
      <c r="M12" s="454"/>
      <c r="N12" s="454"/>
      <c r="O12" s="455"/>
      <c r="P12" s="155"/>
      <c r="Q12" s="157"/>
      <c r="R12" s="155"/>
      <c r="AF12" s="156"/>
      <c r="AG12" s="156"/>
    </row>
    <row r="13" spans="1:46" ht="19.5" customHeight="1" thickTop="1">
      <c r="A13" s="450" t="s">
        <v>56</v>
      </c>
      <c r="B13" s="451"/>
      <c r="C13" s="451"/>
      <c r="D13" s="451"/>
      <c r="E13" s="451"/>
      <c r="F13" s="451"/>
      <c r="G13" s="451"/>
      <c r="H13" s="451"/>
      <c r="I13" s="451"/>
      <c r="J13" s="451"/>
      <c r="K13" s="451"/>
      <c r="L13" s="451"/>
      <c r="M13" s="451"/>
      <c r="N13" s="451"/>
      <c r="O13" s="452"/>
      <c r="P13" s="149"/>
      <c r="Q13" s="150"/>
      <c r="R13" s="148"/>
      <c r="AF13" s="146"/>
      <c r="AG13" s="146"/>
      <c r="AP13" s="139"/>
      <c r="AQ13" s="139"/>
      <c r="AR13" s="139"/>
      <c r="AS13" s="139"/>
      <c r="AT13" s="139"/>
    </row>
    <row r="14" spans="1:46" ht="16.5" customHeight="1">
      <c r="A14" s="461" t="s">
        <v>114</v>
      </c>
      <c r="B14" s="462"/>
      <c r="C14" s="462"/>
      <c r="D14" s="462"/>
      <c r="E14" s="462"/>
      <c r="F14" s="462"/>
      <c r="G14" s="462"/>
      <c r="H14" s="462"/>
      <c r="I14" s="463" t="s">
        <v>115</v>
      </c>
      <c r="J14" s="462"/>
      <c r="K14" s="462"/>
      <c r="L14" s="462"/>
      <c r="M14" s="462"/>
      <c r="N14" s="462"/>
      <c r="O14" s="464"/>
      <c r="P14" s="148"/>
      <c r="Q14" s="148"/>
      <c r="R14" s="148"/>
      <c r="AF14" s="148"/>
      <c r="AG14" s="148"/>
    </row>
    <row r="15" spans="1:46" ht="15" customHeight="1">
      <c r="A15" s="16" t="s">
        <v>24</v>
      </c>
      <c r="B15" s="16" t="s">
        <v>12</v>
      </c>
      <c r="C15" s="16" t="s">
        <v>13</v>
      </c>
      <c r="D15" s="16" t="s">
        <v>69</v>
      </c>
      <c r="E15" s="519"/>
      <c r="F15" s="519"/>
      <c r="G15" s="519"/>
      <c r="H15" s="520"/>
      <c r="I15" s="353" t="s">
        <v>24</v>
      </c>
      <c r="J15" s="16" t="s">
        <v>12</v>
      </c>
      <c r="K15" s="16" t="s">
        <v>13</v>
      </c>
      <c r="L15" s="16" t="s">
        <v>113</v>
      </c>
      <c r="M15" s="417"/>
      <c r="N15" s="417"/>
      <c r="O15" s="45"/>
      <c r="P15" s="158"/>
      <c r="Q15" s="158"/>
      <c r="R15" s="159"/>
      <c r="AF15" s="148"/>
      <c r="AG15" s="148"/>
    </row>
    <row r="16" spans="1:46" ht="15" customHeight="1">
      <c r="A16" s="16" t="s">
        <v>5</v>
      </c>
      <c r="B16" s="20"/>
      <c r="C16" s="20"/>
      <c r="D16" s="44">
        <f>IF(OR($C16="",$V128=""),0,IF(W128&gt;V128, W128-V128, 24-V128+W128))</f>
        <v>0</v>
      </c>
      <c r="E16" s="417" t="s">
        <v>39</v>
      </c>
      <c r="F16" s="417"/>
      <c r="G16" s="515">
        <v>0</v>
      </c>
      <c r="H16" s="516"/>
      <c r="I16" s="321" t="s">
        <v>5</v>
      </c>
      <c r="J16" s="20"/>
      <c r="K16" s="20"/>
      <c r="L16" s="44">
        <f>IF(OR($K16="",$V150=""),0,IF(W150&gt;V150, W150-V150, 24-V150+W150))</f>
        <v>0</v>
      </c>
      <c r="M16" s="417" t="s">
        <v>39</v>
      </c>
      <c r="N16" s="417"/>
      <c r="O16" s="10">
        <v>0</v>
      </c>
      <c r="Q16" s="158"/>
      <c r="R16" s="159"/>
      <c r="AF16" s="148"/>
      <c r="AG16" s="148"/>
    </row>
    <row r="17" spans="1:59" ht="15" customHeight="1">
      <c r="A17" s="16" t="s">
        <v>6</v>
      </c>
      <c r="B17" s="20"/>
      <c r="C17" s="20"/>
      <c r="D17" s="44">
        <f>IF(OR($C17="",$V130=""),0,IF(W130&gt;V130, W130-V130, 24-V130+W130))</f>
        <v>0</v>
      </c>
      <c r="E17" s="417" t="s">
        <v>21</v>
      </c>
      <c r="F17" s="417"/>
      <c r="G17" s="517">
        <f>G16/7</f>
        <v>0</v>
      </c>
      <c r="H17" s="518"/>
      <c r="I17" s="321" t="s">
        <v>6</v>
      </c>
      <c r="J17" s="20"/>
      <c r="K17" s="20"/>
      <c r="L17" s="44">
        <f>IF(OR($K17="",$V152=""),0,IF(W152&gt;V152, W152-V152, 24-V152+W152))</f>
        <v>0</v>
      </c>
      <c r="M17" s="417" t="s">
        <v>21</v>
      </c>
      <c r="N17" s="417"/>
      <c r="O17" s="44">
        <f>O16/7</f>
        <v>0</v>
      </c>
      <c r="Q17" s="158"/>
      <c r="R17" s="159"/>
      <c r="AF17" s="148"/>
      <c r="AG17" s="148"/>
    </row>
    <row r="18" spans="1:59" ht="15" customHeight="1">
      <c r="A18" s="16" t="s">
        <v>7</v>
      </c>
      <c r="B18" s="20"/>
      <c r="C18" s="20"/>
      <c r="D18" s="44">
        <f>IF(OR($C18="",$V131=""),0,IF(W131&gt;V131, W131-V131, 24-V131+W131))</f>
        <v>0</v>
      </c>
      <c r="E18" s="417"/>
      <c r="F18" s="417"/>
      <c r="G18" s="417"/>
      <c r="H18" s="510"/>
      <c r="I18" s="353" t="s">
        <v>7</v>
      </c>
      <c r="J18" s="20"/>
      <c r="K18" s="20"/>
      <c r="L18" s="44">
        <f>IF(OR($K18="",$V153=""),0,IF(W153&gt;V153, W153-V153, 24-V153+W153))</f>
        <v>0</v>
      </c>
      <c r="M18" s="417"/>
      <c r="N18" s="417"/>
      <c r="O18" s="45"/>
      <c r="Q18" s="158"/>
      <c r="R18" s="159"/>
      <c r="AF18" s="148"/>
      <c r="AG18" s="148"/>
    </row>
    <row r="19" spans="1:59" ht="15" customHeight="1">
      <c r="A19" s="16" t="s">
        <v>8</v>
      </c>
      <c r="B19" s="20"/>
      <c r="C19" s="20"/>
      <c r="D19" s="44">
        <f>IF(OR($C19="",$V132=""),0,IF(W132&gt;V132, W132-V132, 24-V132+W132))</f>
        <v>0</v>
      </c>
      <c r="E19" s="417" t="s">
        <v>23</v>
      </c>
      <c r="F19" s="417"/>
      <c r="G19" s="503">
        <f>IF(G20&gt;0,(52.14-G17),0)</f>
        <v>0</v>
      </c>
      <c r="H19" s="504"/>
      <c r="I19" s="313" t="s">
        <v>8</v>
      </c>
      <c r="J19" s="20"/>
      <c r="K19" s="20"/>
      <c r="L19" s="44">
        <f>IF(OR($K19="",$V154=""),0,IF(W154&gt;V154, W154-V154, 24-V154+W154))</f>
        <v>0</v>
      </c>
      <c r="M19" s="417" t="s">
        <v>23</v>
      </c>
      <c r="N19" s="417"/>
      <c r="O19" s="19">
        <f>IF(O20&gt;0,(52.14-O17),0)</f>
        <v>0</v>
      </c>
      <c r="Q19" s="158"/>
      <c r="R19" s="159"/>
      <c r="AF19" s="148"/>
      <c r="AG19" s="148"/>
    </row>
    <row r="20" spans="1:59" s="140" customFormat="1" ht="15" customHeight="1">
      <c r="A20" s="16" t="s">
        <v>9</v>
      </c>
      <c r="B20" s="20"/>
      <c r="C20" s="20"/>
      <c r="D20" s="44">
        <f>IF(OR($C20="",$V133=""),0,IF(W133&gt;V133, W133-V133, 24-V133+W133))</f>
        <v>0</v>
      </c>
      <c r="E20" s="417" t="s">
        <v>22</v>
      </c>
      <c r="F20" s="417"/>
      <c r="G20" s="503">
        <f>D23</f>
        <v>0</v>
      </c>
      <c r="H20" s="511"/>
      <c r="I20" s="321" t="s">
        <v>9</v>
      </c>
      <c r="J20" s="20"/>
      <c r="K20" s="20"/>
      <c r="L20" s="44">
        <f>IF(OR($K20="",$V155=""),0,IF(W155&gt;V155, W155-V155, 24-V155+W155))</f>
        <v>0</v>
      </c>
      <c r="M20" s="417" t="s">
        <v>22</v>
      </c>
      <c r="N20" s="417"/>
      <c r="O20" s="19">
        <f>L23</f>
        <v>0</v>
      </c>
      <c r="Q20" s="158"/>
      <c r="R20" s="159"/>
      <c r="AF20" s="160"/>
      <c r="AG20" s="160"/>
      <c r="AU20" s="139"/>
      <c r="AV20" s="139"/>
      <c r="AW20" s="139"/>
      <c r="AX20" s="139"/>
      <c r="AY20" s="139"/>
      <c r="AZ20" s="139"/>
      <c r="BA20" s="139"/>
      <c r="BB20" s="139"/>
      <c r="BC20" s="139"/>
      <c r="BE20" s="139"/>
      <c r="BF20" s="139"/>
      <c r="BG20" s="139"/>
    </row>
    <row r="21" spans="1:59" s="140" customFormat="1" ht="15" customHeight="1">
      <c r="A21" s="16" t="s">
        <v>10</v>
      </c>
      <c r="B21" s="20"/>
      <c r="C21" s="20"/>
      <c r="D21" s="44">
        <f>IF(OR($C21="",$V135=""),0,IF(W135&gt;V135, W135-V135, 24-V135+W135))</f>
        <v>0</v>
      </c>
      <c r="E21" s="417" t="s">
        <v>38</v>
      </c>
      <c r="F21" s="417"/>
      <c r="G21" s="503">
        <f>G20*G19</f>
        <v>0</v>
      </c>
      <c r="H21" s="504"/>
      <c r="I21" s="313" t="s">
        <v>10</v>
      </c>
      <c r="J21" s="20"/>
      <c r="K21" s="20"/>
      <c r="L21" s="44">
        <f>IF(OR($K21="",$V157=""),0,IF(W157&gt;V157, W157-V157, 24-V157+W157))</f>
        <v>0</v>
      </c>
      <c r="M21" s="417" t="s">
        <v>38</v>
      </c>
      <c r="N21" s="417"/>
      <c r="O21" s="19">
        <f>O20*O19</f>
        <v>0</v>
      </c>
      <c r="Q21" s="158"/>
      <c r="R21" s="159"/>
      <c r="AF21" s="152"/>
      <c r="AG21" s="152"/>
      <c r="AW21" s="139"/>
      <c r="AX21" s="139"/>
      <c r="AY21" s="139"/>
      <c r="AZ21" s="139"/>
      <c r="BA21" s="139"/>
      <c r="BB21" s="139"/>
      <c r="BC21" s="139"/>
      <c r="BE21" s="139"/>
      <c r="BF21" s="139"/>
      <c r="BG21" s="139"/>
    </row>
    <row r="22" spans="1:59" s="140" customFormat="1">
      <c r="A22" s="16" t="s">
        <v>11</v>
      </c>
      <c r="B22" s="20"/>
      <c r="C22" s="20"/>
      <c r="D22" s="44">
        <f>IF(OR($C22="",$V136=""),0,IF(W136&gt;V136, W136-V136, 24-V136+W136))</f>
        <v>0</v>
      </c>
      <c r="E22" s="498"/>
      <c r="F22" s="499"/>
      <c r="G22" s="499"/>
      <c r="H22" s="499"/>
      <c r="I22" s="321" t="s">
        <v>11</v>
      </c>
      <c r="J22" s="20"/>
      <c r="K22" s="20"/>
      <c r="L22" s="44">
        <f>IF(OR($K22="",$V158=""),0,IF(W158&gt;V158, W158-V158, 24-V158+W158))</f>
        <v>0</v>
      </c>
      <c r="M22" s="505"/>
      <c r="N22" s="506"/>
      <c r="O22" s="49"/>
      <c r="P22" s="158"/>
      <c r="Q22" s="158"/>
      <c r="R22" s="159"/>
      <c r="AF22" s="161"/>
      <c r="AG22" s="161"/>
      <c r="AV22" s="162"/>
      <c r="AW22" s="139"/>
      <c r="AX22" s="139"/>
      <c r="AY22" s="139"/>
      <c r="AZ22" s="139"/>
      <c r="BA22" s="139"/>
      <c r="BB22" s="139"/>
      <c r="BC22" s="139"/>
      <c r="BE22" s="139"/>
      <c r="BF22" s="139"/>
      <c r="BG22" s="139"/>
    </row>
    <row r="23" spans="1:59" s="140" customFormat="1" ht="14.25" customHeight="1">
      <c r="A23" s="495"/>
      <c r="B23" s="496"/>
      <c r="C23" s="497"/>
      <c r="D23" s="18">
        <f>SUM(D16:D22)</f>
        <v>0</v>
      </c>
      <c r="E23" s="500"/>
      <c r="F23" s="501"/>
      <c r="G23" s="501"/>
      <c r="H23" s="502"/>
      <c r="I23" s="492"/>
      <c r="J23" s="493"/>
      <c r="K23" s="494"/>
      <c r="L23" s="48">
        <f>SUM(L16:L22)</f>
        <v>0</v>
      </c>
      <c r="M23" s="46"/>
      <c r="N23" s="46"/>
      <c r="O23" s="47"/>
      <c r="P23" s="158"/>
      <c r="Q23" s="158"/>
      <c r="R23" s="159"/>
      <c r="AF23" s="161"/>
      <c r="AG23" s="161"/>
      <c r="AU23" s="162"/>
      <c r="AV23" s="162"/>
      <c r="AW23" s="139"/>
      <c r="AX23" s="139"/>
      <c r="AY23" s="139"/>
      <c r="AZ23" s="139"/>
      <c r="BA23" s="139"/>
      <c r="BB23" s="139"/>
      <c r="BC23" s="139"/>
      <c r="BE23" s="139"/>
      <c r="BF23" s="139"/>
      <c r="BG23" s="139"/>
    </row>
    <row r="24" spans="1:59" s="140" customFormat="1" ht="19.5" customHeight="1">
      <c r="A24" s="414" t="s">
        <v>62</v>
      </c>
      <c r="B24" s="415"/>
      <c r="C24" s="415"/>
      <c r="D24" s="415"/>
      <c r="E24" s="415"/>
      <c r="F24" s="415"/>
      <c r="G24" s="415"/>
      <c r="H24" s="415"/>
      <c r="I24" s="415"/>
      <c r="J24" s="415"/>
      <c r="K24" s="415"/>
      <c r="L24" s="415"/>
      <c r="M24" s="415"/>
      <c r="N24" s="415"/>
      <c r="O24" s="416"/>
      <c r="P24" s="158"/>
      <c r="Q24" s="158"/>
      <c r="R24" s="159"/>
      <c r="S24" s="163"/>
      <c r="T24" s="163"/>
      <c r="U24" s="164" t="s">
        <v>218</v>
      </c>
      <c r="Z24" s="161"/>
      <c r="AA24" s="161"/>
      <c r="AB24" s="161"/>
      <c r="AC24" s="161"/>
      <c r="AD24" s="161"/>
      <c r="AE24" s="161"/>
      <c r="AF24" s="161"/>
      <c r="AG24" s="161"/>
      <c r="AH24" s="165"/>
      <c r="AU24" s="162"/>
      <c r="AV24" s="162"/>
      <c r="AW24" s="139"/>
      <c r="AX24" s="139"/>
      <c r="AY24" s="139"/>
      <c r="AZ24" s="139"/>
      <c r="BA24" s="139"/>
      <c r="BB24" s="139"/>
      <c r="BC24" s="139"/>
      <c r="BE24" s="139"/>
      <c r="BF24" s="139"/>
      <c r="BG24" s="139"/>
    </row>
    <row r="25" spans="1:59" s="140" customFormat="1" ht="14.25" customHeight="1">
      <c r="A25" s="490" t="s">
        <v>33</v>
      </c>
      <c r="B25" s="491"/>
      <c r="C25" s="487" t="s">
        <v>45</v>
      </c>
      <c r="D25" s="488"/>
      <c r="E25" s="488"/>
      <c r="F25" s="489"/>
      <c r="G25" s="522" t="s">
        <v>215</v>
      </c>
      <c r="H25" s="523"/>
      <c r="I25" s="523"/>
      <c r="J25" s="507" t="s">
        <v>216</v>
      </c>
      <c r="K25" s="508"/>
      <c r="L25" s="508"/>
      <c r="M25" s="509"/>
      <c r="N25" s="50" t="s">
        <v>25</v>
      </c>
      <c r="O25" s="17"/>
      <c r="P25" s="158"/>
      <c r="Q25" s="158"/>
      <c r="R25" s="159"/>
      <c r="S25" s="163"/>
      <c r="T25" s="163"/>
      <c r="Z25" s="161"/>
      <c r="AA25" s="161"/>
      <c r="AB25" s="161"/>
      <c r="AC25" s="161"/>
      <c r="AD25" s="161"/>
      <c r="AE25" s="161"/>
      <c r="AF25" s="161"/>
      <c r="AG25" s="161"/>
      <c r="AH25" s="161"/>
      <c r="AI25" s="161"/>
      <c r="AM25" s="161"/>
      <c r="AN25" s="161"/>
      <c r="AO25" s="161"/>
      <c r="AP25" s="144"/>
      <c r="AQ25" s="144"/>
      <c r="AR25" s="144"/>
      <c r="AS25" s="144"/>
      <c r="AT25" s="144"/>
      <c r="AU25" s="162"/>
      <c r="AV25" s="162"/>
      <c r="AW25" s="139"/>
      <c r="AX25" s="139"/>
      <c r="AY25" s="139"/>
      <c r="AZ25" s="139"/>
      <c r="BA25" s="139"/>
      <c r="BB25" s="139"/>
      <c r="BC25" s="139"/>
      <c r="BE25" s="139"/>
      <c r="BF25" s="139"/>
      <c r="BG25" s="139"/>
    </row>
    <row r="26" spans="1:59" s="140" customFormat="1" ht="82.5" customHeight="1">
      <c r="A26" s="109" t="s">
        <v>32</v>
      </c>
      <c r="B26" s="109" t="s">
        <v>235</v>
      </c>
      <c r="C26" s="109" t="s">
        <v>239</v>
      </c>
      <c r="D26" s="468" t="s">
        <v>231</v>
      </c>
      <c r="E26" s="469"/>
      <c r="F26" s="470" t="s">
        <v>228</v>
      </c>
      <c r="G26" s="471"/>
      <c r="H26" s="109" t="s">
        <v>236</v>
      </c>
      <c r="I26" s="109" t="s">
        <v>240</v>
      </c>
      <c r="J26" s="109" t="s">
        <v>105</v>
      </c>
      <c r="K26" s="109" t="s">
        <v>68</v>
      </c>
      <c r="L26" s="110" t="s">
        <v>237</v>
      </c>
      <c r="M26" s="110" t="s">
        <v>238</v>
      </c>
      <c r="N26" s="109" t="s">
        <v>227</v>
      </c>
      <c r="O26" s="109" t="s">
        <v>37</v>
      </c>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7"/>
      <c r="AM26" s="168" t="s">
        <v>169</v>
      </c>
      <c r="AN26" s="169" t="s">
        <v>170</v>
      </c>
      <c r="AO26" s="169" t="s">
        <v>226</v>
      </c>
      <c r="AP26" s="170" t="s">
        <v>181</v>
      </c>
      <c r="AQ26" s="170" t="s">
        <v>182</v>
      </c>
      <c r="AR26" s="171" t="s">
        <v>213</v>
      </c>
      <c r="AS26" s="172" t="s">
        <v>225</v>
      </c>
      <c r="AT26" s="141"/>
      <c r="AU26" s="141"/>
      <c r="AV26" s="141"/>
      <c r="AW26" s="141"/>
      <c r="AX26" s="142"/>
      <c r="AY26" s="142"/>
      <c r="BA26" s="139"/>
      <c r="BB26" s="139"/>
      <c r="BC26" s="139"/>
      <c r="BE26" s="139"/>
      <c r="BF26" s="139"/>
      <c r="BG26" s="139"/>
    </row>
    <row r="27" spans="1:59" s="140" customFormat="1" ht="16.5" customHeight="1" thickBot="1">
      <c r="A27" s="120" t="s">
        <v>60</v>
      </c>
      <c r="B27" s="120">
        <v>6</v>
      </c>
      <c r="C27" s="120">
        <v>100</v>
      </c>
      <c r="D27" s="476" t="s">
        <v>232</v>
      </c>
      <c r="E27" s="477"/>
      <c r="F27" s="481" t="s">
        <v>65</v>
      </c>
      <c r="G27" s="482"/>
      <c r="H27" s="125" t="s">
        <v>63</v>
      </c>
      <c r="I27" s="121">
        <v>41394</v>
      </c>
      <c r="J27" s="122" t="s">
        <v>162</v>
      </c>
      <c r="K27" s="123">
        <v>35000</v>
      </c>
      <c r="L27" s="120">
        <v>6</v>
      </c>
      <c r="M27" s="120">
        <v>9.5</v>
      </c>
      <c r="N27" s="124">
        <v>500</v>
      </c>
      <c r="O27" s="124">
        <v>250</v>
      </c>
      <c r="P27" s="173" t="str">
        <f t="shared" ref="P27:P47" si="0">IF(AND(A27="",B27="",C27="",F27="",I27="",H27="",J27="",K27="",L27="",M27="",N27=""),"",IF(OR(A27="",B27="",C27="",F27="",I27="",H27="",J27="",K27="",L27="",M27="",N27=""),"Incomplete",IF(AK27&lt;1,"DNQ",IF(I27&lt;&gt;"",ROUND(MIN((AF27+AG27)*$H$161,$H$162*$N27),2)))))</f>
        <v>DNQ</v>
      </c>
      <c r="Q27" s="174" t="e">
        <f t="shared" ref="Q27:Q47" si="1">IF(AND(AK$48&gt;=1,AK27&lt;1),ROUND(MIN((AF27+AG27)*$H$161,$H$162*$N27),2),IF(AK27&gt;=1,ROUND(MIN((AF27+AG27)*$H$161,$H$162*$N27),2),"DNQ"))</f>
        <v>#DIV/0!</v>
      </c>
      <c r="R27" s="175">
        <f t="shared" ref="R27:R32" si="2">AK27</f>
        <v>0</v>
      </c>
      <c r="S27" s="176">
        <f t="shared" ref="S27:S38" si="3">IF(C27="","",B27*C27)</f>
        <v>600</v>
      </c>
      <c r="T27" s="176">
        <f t="shared" ref="T27:T32" si="4">IF(M27="","",L27*M27)</f>
        <v>57</v>
      </c>
      <c r="U27" s="177">
        <f t="shared" ref="U27:U47" si="5">IF(OR(J27="Int-Non",J27="Int-AC"),VLOOKUP(H27,$G$165:$H$175,2),IF(J27="External",VLOOKUP(H27,$G$165:$I$175,3),0))</f>
        <v>1.3096918203155887E-4</v>
      </c>
      <c r="V27" s="178" t="e">
        <f t="shared" ref="V27:V32" si="6">ROUND(K27/(W27+X27),0)</f>
        <v>#DIV/0!</v>
      </c>
      <c r="W27" s="178">
        <f t="shared" ref="W27:W47" si="7">$S$145*$G$19</f>
        <v>0</v>
      </c>
      <c r="X27" s="178">
        <f t="shared" ref="X27:X47" si="8">$T$145*$G$19</f>
        <v>0</v>
      </c>
      <c r="Y27" s="178">
        <f t="shared" ref="Y27:Y47" si="9">S$167*$O$19</f>
        <v>0</v>
      </c>
      <c r="Z27" s="178">
        <f t="shared" ref="Z27:Z47" si="10">$T$167*$O$19</f>
        <v>0</v>
      </c>
      <c r="AA27" s="179">
        <f t="shared" ref="AA27:AA47" si="11">IF(OR(J27="Int-Non",J27="Int-AC"),VLOOKUP(H27,$G$165:$J$175,4),IF(J27="External",VLOOKUP(H27,$G$165:$K$175,5),0))</f>
        <v>2.1193729951743298E-4</v>
      </c>
      <c r="AB27" s="178">
        <f t="shared" ref="AB27:AB47" si="12">IF(OR(J27="Int-Non",J27="External"),0,IF(J27="Int-AC",VLOOKUP(H27,$G$165:$L$175,6),0))</f>
        <v>0.131128743283</v>
      </c>
      <c r="AC27" s="180">
        <f t="shared" ref="AC27:AC38" si="13">IF(OR(A27="",B27="",C27="",F27="",I27="",H27="",J27="",K27="",L27="",M27="",N27=""),"",IF(N27=0,"",AA27*AH27))</f>
        <v>0</v>
      </c>
      <c r="AD27" s="181" t="e">
        <f t="shared" ref="AD27:AD47" si="14">IF($V27&gt;30,30,$V27)</f>
        <v>#DIV/0!</v>
      </c>
      <c r="AE27" s="182">
        <f t="shared" ref="AE27:AE38" si="15">IF(OR(A27="",B27="",C27="",F27="",I27="",H27="",J27="",K27="",L27="",M27="",N27=""),"",U27*AH27)</f>
        <v>0</v>
      </c>
      <c r="AF27" s="183">
        <f t="shared" ref="AF27:AF38" si="16">IF(OR(A27="",B27="",C27="",F27="",I27="",H27="",J27="",K27="",L27="",M27="",N27=""),"",((S27/1000*W27)-(T27/1000*Y27))*(1+AB27))</f>
        <v>0</v>
      </c>
      <c r="AG27" s="183">
        <f t="shared" ref="AG27:AG38" si="17">IF(OR(A27="",B27="",C27="",F27="",I27="",H27="",J27="",K27="",L27="",M27="",N27=""),"", ((S27/1000*X27)-(T27/1000*Z27))*(1+AB27))</f>
        <v>0</v>
      </c>
      <c r="AH27" s="184">
        <f t="shared" ref="AH27:AH38" si="18">IF(OR(A27="",B27="",C27="",F27="",I27="",H27="",J27="",K27="",L27="",M27="",N27=""),"",((S27/1000*$G$21)-(T27/1000*$O$21))*(1+AB27))</f>
        <v>0</v>
      </c>
      <c r="AI27" s="185" t="b">
        <f t="array" ref="AI27">IF($AH27&gt;0,IF(OR(J27="Int-AC",J27="Int-Non"),NPV($AG$160,$AE27*(1+$AG$161)*(1+$AG$163)*$AI$128:INDEX($AI$128:$AI$157,MATCH($AD27,$AH$128:$AH$157,0)))+NPV($AG$160,AH27*(1+$AG$162)*$AJ$128:INDEX($AJ$128:$AJ$157,MATCH($AD27,$AH$128:$AH$157,0))),IF(J27="External",NPV($AG$160,$AE27*(1+$AG$161)*(1+$AG$163)*$AI$128:INDEX($AI$128:$AI$157,MATCH($AD27,$AH$128:$AH$157,0)))+NPV($AG$160,AH27*(1+$AG$162)*$AM$128:INDEX($AM$128:$AM$157,MATCH($AD27,$AH$128:$AH$157,0))),"")))</f>
        <v>0</v>
      </c>
      <c r="AJ27" s="174">
        <f t="shared" ref="AJ27:AJ47" si="19">N27*$H$163</f>
        <v>500</v>
      </c>
      <c r="AK27" s="186">
        <f t="shared" ref="AK27:AK32" si="20">IF(AE27="","",AI27/AJ27)</f>
        <v>0</v>
      </c>
      <c r="AL27" s="187"/>
      <c r="AM27" s="181">
        <f>IF(OR(O27="DNQ",O27="Incomplete",O27="No Hours?"),0,IF(S27="","",(S27/1000*(W27+X27))*(1+AB27)))</f>
        <v>0</v>
      </c>
      <c r="AN27" s="181">
        <f>IF(OR(O27="DNQ",O27="Incomplete",O27="No Hours?"),0,IF(T27="","",(T27/1000*(Y27+Z27))*(1+AB27)))</f>
        <v>0</v>
      </c>
      <c r="AO27" s="178">
        <f>IF(AM27="",0,AM27-AN27)</f>
        <v>0</v>
      </c>
      <c r="AP27" s="188">
        <f t="shared" ref="AP27:AP38" si="21">IF(N27="",0,$G$21)</f>
        <v>0</v>
      </c>
      <c r="AQ27" s="188">
        <f>IF(N27="",0,$O$21)</f>
        <v>0</v>
      </c>
      <c r="AR27" s="178">
        <f t="shared" ref="AR27:AR46" si="22">IF(OR(AM27="",AM27=0),0,(S27-T27)/1000)</f>
        <v>0</v>
      </c>
      <c r="AS27" s="178">
        <f>IF(OR(O27="Incomplete",O27="DNQ",O27=""),0,N27)</f>
        <v>500</v>
      </c>
      <c r="BA27" s="139"/>
      <c r="BB27" s="139"/>
      <c r="BC27" s="139"/>
      <c r="BE27" s="139"/>
      <c r="BF27" s="139"/>
      <c r="BG27" s="139"/>
    </row>
    <row r="28" spans="1:59" s="140" customFormat="1" ht="16.5" customHeight="1" thickTop="1">
      <c r="A28" s="53"/>
      <c r="B28" s="85"/>
      <c r="C28" s="86"/>
      <c r="D28" s="521"/>
      <c r="E28" s="521"/>
      <c r="F28" s="478"/>
      <c r="G28" s="478"/>
      <c r="H28" s="53"/>
      <c r="I28" s="351"/>
      <c r="J28" s="21"/>
      <c r="K28" s="87"/>
      <c r="L28" s="88"/>
      <c r="M28" s="89"/>
      <c r="N28" s="51"/>
      <c r="O28" s="90" t="str">
        <f t="shared" ref="O28:O38" si="23">IF(AND(A28="",B28="",C28="",F28="",I28="",H28="",J28="",K28="",L28="",M28="",N28=""),"",IF(OR(A28="",B28="",C28="",F28="",I28="",H28="",J28="",K28="",L28="",M28="",N28=""),"Incomplete",IF(OR(D$23=0,L$23=0),"No Hours?",IF(N$25="Yes",Q28,IF(AK28&lt;1,"DNQ",IF(I28&lt;&gt;"",P28))))))</f>
        <v/>
      </c>
      <c r="P28" s="189" t="str">
        <f t="shared" si="0"/>
        <v/>
      </c>
      <c r="Q28" s="190" t="e">
        <f t="shared" si="1"/>
        <v>#DIV/0!</v>
      </c>
      <c r="R28" s="191" t="str">
        <f t="shared" si="2"/>
        <v/>
      </c>
      <c r="S28" s="192" t="str">
        <f t="shared" si="3"/>
        <v/>
      </c>
      <c r="T28" s="192" t="str">
        <f t="shared" si="4"/>
        <v/>
      </c>
      <c r="U28" s="193">
        <f t="shared" si="5"/>
        <v>0</v>
      </c>
      <c r="V28" s="194" t="e">
        <f t="shared" si="6"/>
        <v>#DIV/0!</v>
      </c>
      <c r="W28" s="194">
        <f t="shared" si="7"/>
        <v>0</v>
      </c>
      <c r="X28" s="194">
        <f t="shared" si="8"/>
        <v>0</v>
      </c>
      <c r="Y28" s="194">
        <f t="shared" si="9"/>
        <v>0</v>
      </c>
      <c r="Z28" s="194">
        <f t="shared" si="10"/>
        <v>0</v>
      </c>
      <c r="AA28" s="195">
        <f t="shared" si="11"/>
        <v>0</v>
      </c>
      <c r="AB28" s="194">
        <f t="shared" si="12"/>
        <v>0</v>
      </c>
      <c r="AC28" s="196" t="str">
        <f t="shared" si="13"/>
        <v/>
      </c>
      <c r="AD28" s="197" t="e">
        <f t="shared" si="14"/>
        <v>#DIV/0!</v>
      </c>
      <c r="AE28" s="198" t="str">
        <f t="shared" si="15"/>
        <v/>
      </c>
      <c r="AF28" s="199" t="str">
        <f t="shared" si="16"/>
        <v/>
      </c>
      <c r="AG28" s="199" t="str">
        <f t="shared" si="17"/>
        <v/>
      </c>
      <c r="AH28" s="200" t="str">
        <f t="shared" si="18"/>
        <v/>
      </c>
      <c r="AI28" s="201" t="str">
        <f t="array" ref="AI28">IF($AH28&gt;0,IF(OR(J28="Int-AC",J28="Int-Non"),NPV($AG$160,$AE28*(1+$AG$161)*(1+$AG$163)*$AI$128:INDEX($AI$128:$AI$157,MATCH($AD28,$AH$128:$AH$157,0)))+NPV($AG$160,AH28*(1+$AG$162)*$AJ$128:INDEX($AJ$128:$AJ$157,MATCH($AD28,$AH$128:$AH$157,0))),IF(J28="External",NPV($AG$160,$AE28*(1+$AG$161)*(1+$AG$163)*$AI$128:INDEX($AI$128:$AI$157,MATCH($AD28,$AH$128:$AH$157,0)))+NPV($AG$160,AH28*(1+$AG$162)*$AM$128:INDEX($AM$128:$AM$157,MATCH($AD28,$AH$128:$AH$157,0))),"")))</f>
        <v/>
      </c>
      <c r="AJ28" s="190">
        <f t="shared" si="19"/>
        <v>0</v>
      </c>
      <c r="AK28" s="202" t="str">
        <f t="shared" si="20"/>
        <v/>
      </c>
      <c r="AL28" s="167"/>
      <c r="AM28" s="197" t="str">
        <f>IF(OR(O28="DNQ",O28="Incomplete",O28="No Hours?"),0,IF(S28="","",(S28/1000*(W28+X28))*(1+AB28)))</f>
        <v/>
      </c>
      <c r="AN28" s="197" t="str">
        <f>IF(OR(O28="DNQ",O28="Incomplete",O28="No Hours?"),0,IF(T28="","",(T28/1000*(Y28+Z28))*(1+AB28)))</f>
        <v/>
      </c>
      <c r="AO28" s="194">
        <f>IF(AM28="",0,AM28-AN28)</f>
        <v>0</v>
      </c>
      <c r="AP28" s="197">
        <f t="shared" si="21"/>
        <v>0</v>
      </c>
      <c r="AQ28" s="197">
        <f t="shared" ref="AQ28:AQ47" si="24">IF(N28="",0,$O$21)</f>
        <v>0</v>
      </c>
      <c r="AR28" s="194">
        <f t="shared" si="22"/>
        <v>0</v>
      </c>
      <c r="AS28" s="194">
        <f>IF(OR(O28="Incomplete",O28="DNQ",O28=""),0,N28)</f>
        <v>0</v>
      </c>
      <c r="AT28" s="144"/>
      <c r="AU28" s="139"/>
      <c r="AV28" s="139"/>
      <c r="AW28" s="139"/>
      <c r="AX28" s="139"/>
      <c r="AY28" s="139"/>
      <c r="BA28" s="139"/>
      <c r="BB28" s="139"/>
      <c r="BC28" s="139"/>
      <c r="BE28" s="139"/>
      <c r="BF28" s="139"/>
      <c r="BG28" s="139"/>
    </row>
    <row r="29" spans="1:59" s="140" customFormat="1" ht="16.5" customHeight="1">
      <c r="A29" s="53"/>
      <c r="B29" s="85"/>
      <c r="C29" s="86"/>
      <c r="D29" s="474"/>
      <c r="E29" s="475"/>
      <c r="F29" s="479"/>
      <c r="G29" s="480"/>
      <c r="H29" s="53"/>
      <c r="I29" s="351"/>
      <c r="J29" s="21"/>
      <c r="K29" s="87"/>
      <c r="L29" s="88"/>
      <c r="M29" s="89"/>
      <c r="N29" s="51"/>
      <c r="O29" s="84" t="str">
        <f t="shared" si="23"/>
        <v/>
      </c>
      <c r="P29" s="189" t="str">
        <f t="shared" si="0"/>
        <v/>
      </c>
      <c r="Q29" s="190" t="e">
        <f t="shared" si="1"/>
        <v>#DIV/0!</v>
      </c>
      <c r="R29" s="191" t="str">
        <f t="shared" si="2"/>
        <v/>
      </c>
      <c r="S29" s="192" t="str">
        <f t="shared" si="3"/>
        <v/>
      </c>
      <c r="T29" s="192" t="str">
        <f t="shared" si="4"/>
        <v/>
      </c>
      <c r="U29" s="193">
        <f t="shared" si="5"/>
        <v>0</v>
      </c>
      <c r="V29" s="194" t="e">
        <f t="shared" si="6"/>
        <v>#DIV/0!</v>
      </c>
      <c r="W29" s="194">
        <f t="shared" si="7"/>
        <v>0</v>
      </c>
      <c r="X29" s="194">
        <f t="shared" si="8"/>
        <v>0</v>
      </c>
      <c r="Y29" s="194">
        <f t="shared" si="9"/>
        <v>0</v>
      </c>
      <c r="Z29" s="194">
        <f t="shared" si="10"/>
        <v>0</v>
      </c>
      <c r="AA29" s="195">
        <f t="shared" si="11"/>
        <v>0</v>
      </c>
      <c r="AB29" s="194">
        <f t="shared" si="12"/>
        <v>0</v>
      </c>
      <c r="AC29" s="196" t="str">
        <f t="shared" si="13"/>
        <v/>
      </c>
      <c r="AD29" s="197" t="e">
        <f t="shared" si="14"/>
        <v>#DIV/0!</v>
      </c>
      <c r="AE29" s="198" t="str">
        <f t="shared" si="15"/>
        <v/>
      </c>
      <c r="AF29" s="199" t="str">
        <f t="shared" si="16"/>
        <v/>
      </c>
      <c r="AG29" s="199" t="str">
        <f t="shared" si="17"/>
        <v/>
      </c>
      <c r="AH29" s="200" t="str">
        <f t="shared" si="18"/>
        <v/>
      </c>
      <c r="AI29" s="201" t="str">
        <f t="array" ref="AI29">IF($AH29&gt;0,IF(OR(J29="Int-AC",J29="Int-Non"),NPV($AG$160,$AE29*(1+$AG$161)*(1+$AG$163)*$AI$128:INDEX($AI$128:$AI$157,MATCH($AD29,$AH$128:$AH$157,0)))+NPV($AG$160,AH29*(1+$AG$162)*$AJ$128:INDEX($AJ$128:$AJ$157,MATCH($AD29,$AH$128:$AH$157,0))),IF(J29="External",NPV($AG$160,$AE29*(1+$AG$161)*(1+$AG$163)*$AI$128:INDEX($AI$128:$AI$157,MATCH($AD29,$AH$128:$AH$157,0)))+NPV($AG$160,AH29*(1+$AG$162)*$AM$128:INDEX($AM$128:$AM$157,MATCH($AD29,$AH$128:$AH$157,0))),"")))</f>
        <v/>
      </c>
      <c r="AJ29" s="190">
        <f t="shared" si="19"/>
        <v>0</v>
      </c>
      <c r="AK29" s="202" t="str">
        <f t="shared" si="20"/>
        <v/>
      </c>
      <c r="AL29" s="167"/>
      <c r="AM29" s="197" t="str">
        <f>IF(OR(O29="DNQ",O29="Incomplete",O29="No Hours?"),0,IF(S29="","",(S29/1000*(W29+X29))*(1+AB29)))</f>
        <v/>
      </c>
      <c r="AN29" s="197" t="str">
        <f>IF(OR(O29="DNQ",O29="Incomplete",O29="No Hours?"),0,IF(T29="","",(T29/1000*(Y29+Z29))*(1+AB29)))</f>
        <v/>
      </c>
      <c r="AO29" s="194">
        <f>IF(AM29="",0,AM29-AN29)</f>
        <v>0</v>
      </c>
      <c r="AP29" s="197">
        <f t="shared" si="21"/>
        <v>0</v>
      </c>
      <c r="AQ29" s="197">
        <f t="shared" si="24"/>
        <v>0</v>
      </c>
      <c r="AR29" s="194">
        <f t="shared" si="22"/>
        <v>0</v>
      </c>
      <c r="AS29" s="194">
        <f t="shared" ref="AS29:AS47" si="25">IF(OR(O29="Incomplete",O29="DNQ",O29=""),0,N29)</f>
        <v>0</v>
      </c>
      <c r="AT29" s="144"/>
      <c r="AU29" s="139"/>
      <c r="AV29" s="139"/>
      <c r="AW29" s="139"/>
      <c r="AY29" s="139"/>
      <c r="BA29" s="139"/>
      <c r="BB29" s="139"/>
      <c r="BC29" s="139"/>
      <c r="BE29" s="139"/>
      <c r="BF29" s="139"/>
      <c r="BG29" s="139"/>
    </row>
    <row r="30" spans="1:59" s="140" customFormat="1" ht="16.5" customHeight="1">
      <c r="A30" s="53"/>
      <c r="B30" s="85"/>
      <c r="C30" s="86"/>
      <c r="D30" s="474"/>
      <c r="E30" s="475"/>
      <c r="F30" s="479"/>
      <c r="G30" s="480"/>
      <c r="H30" s="53"/>
      <c r="I30" s="351"/>
      <c r="J30" s="21"/>
      <c r="K30" s="87"/>
      <c r="L30" s="88"/>
      <c r="M30" s="89"/>
      <c r="N30" s="51"/>
      <c r="O30" s="84" t="str">
        <f t="shared" si="23"/>
        <v/>
      </c>
      <c r="P30" s="189" t="str">
        <f t="shared" si="0"/>
        <v/>
      </c>
      <c r="Q30" s="190" t="e">
        <f t="shared" si="1"/>
        <v>#DIV/0!</v>
      </c>
      <c r="R30" s="191" t="str">
        <f t="shared" si="2"/>
        <v/>
      </c>
      <c r="S30" s="192" t="str">
        <f t="shared" si="3"/>
        <v/>
      </c>
      <c r="T30" s="192" t="str">
        <f t="shared" si="4"/>
        <v/>
      </c>
      <c r="U30" s="193">
        <f t="shared" si="5"/>
        <v>0</v>
      </c>
      <c r="V30" s="194" t="e">
        <f t="shared" si="6"/>
        <v>#DIV/0!</v>
      </c>
      <c r="W30" s="194">
        <f t="shared" si="7"/>
        <v>0</v>
      </c>
      <c r="X30" s="194">
        <f t="shared" si="8"/>
        <v>0</v>
      </c>
      <c r="Y30" s="194">
        <f t="shared" si="9"/>
        <v>0</v>
      </c>
      <c r="Z30" s="194">
        <f t="shared" si="10"/>
        <v>0</v>
      </c>
      <c r="AA30" s="195">
        <f t="shared" si="11"/>
        <v>0</v>
      </c>
      <c r="AB30" s="194">
        <f t="shared" si="12"/>
        <v>0</v>
      </c>
      <c r="AC30" s="196" t="str">
        <f t="shared" si="13"/>
        <v/>
      </c>
      <c r="AD30" s="197" t="e">
        <f t="shared" si="14"/>
        <v>#DIV/0!</v>
      </c>
      <c r="AE30" s="198" t="str">
        <f t="shared" si="15"/>
        <v/>
      </c>
      <c r="AF30" s="199" t="str">
        <f t="shared" si="16"/>
        <v/>
      </c>
      <c r="AG30" s="199" t="str">
        <f t="shared" si="17"/>
        <v/>
      </c>
      <c r="AH30" s="200" t="str">
        <f t="shared" si="18"/>
        <v/>
      </c>
      <c r="AI30" s="201" t="str">
        <f t="array" ref="AI30">IF($AH30&gt;0,IF(OR(J30="Int-AC",J30="Int-Non"),NPV($AG$160,$AE30*(1+$AG$161)*(1+$AG$163)*$AI$128:INDEX($AI$128:$AI$157,MATCH($AD30,$AH$128:$AH$157,0)))+NPV($AG$160,AH30*(1+$AG$162)*$AJ$128:INDEX($AJ$128:$AJ$157,MATCH($AD30,$AH$128:$AH$157,0))),IF(J30="External",NPV($AG$160,$AE30*(1+$AG$161)*(1+$AG$163)*$AI$128:INDEX($AI$128:$AI$157,MATCH($AD30,$AH$128:$AH$157,0)))+NPV($AG$160,AH30*(1+$AG$162)*$AM$128:INDEX($AM$128:$AM$157,MATCH($AD30,$AH$128:$AH$157,0))),"")))</f>
        <v/>
      </c>
      <c r="AJ30" s="190">
        <f t="shared" si="19"/>
        <v>0</v>
      </c>
      <c r="AK30" s="202" t="str">
        <f t="shared" si="20"/>
        <v/>
      </c>
      <c r="AL30" s="167"/>
      <c r="AM30" s="197" t="str">
        <f>IF(OR(O30="DNQ",O30="Incomplete",O30="No Hours?"),0,IF(S30="","",(S30/1000*(W30+X30))*(1+AB30)))</f>
        <v/>
      </c>
      <c r="AN30" s="197" t="str">
        <f>IF(OR(O30="DNQ",O30="Incomplete",O30="No Hours?"),0,IF(T30="","",(T30/1000*(Y30+Z30))*(1+AB30)))</f>
        <v/>
      </c>
      <c r="AO30" s="194">
        <f>IF(AM30="",0,AM30-AN30)</f>
        <v>0</v>
      </c>
      <c r="AP30" s="197">
        <f t="shared" si="21"/>
        <v>0</v>
      </c>
      <c r="AQ30" s="197">
        <f t="shared" si="24"/>
        <v>0</v>
      </c>
      <c r="AR30" s="194">
        <f t="shared" si="22"/>
        <v>0</v>
      </c>
      <c r="AS30" s="194">
        <f t="shared" si="25"/>
        <v>0</v>
      </c>
      <c r="AT30" s="144"/>
      <c r="AU30" s="139"/>
      <c r="AV30" s="139"/>
      <c r="AW30" s="139"/>
      <c r="AX30" s="139"/>
      <c r="AY30" s="139"/>
      <c r="BA30" s="139"/>
      <c r="BB30" s="139"/>
      <c r="BC30" s="139"/>
      <c r="BE30" s="139"/>
      <c r="BF30" s="139"/>
      <c r="BG30" s="139"/>
    </row>
    <row r="31" spans="1:59" s="140" customFormat="1" ht="16.5" customHeight="1">
      <c r="A31" s="53"/>
      <c r="B31" s="85"/>
      <c r="C31" s="86"/>
      <c r="D31" s="474"/>
      <c r="E31" s="475"/>
      <c r="F31" s="479"/>
      <c r="G31" s="480"/>
      <c r="H31" s="53"/>
      <c r="I31" s="351"/>
      <c r="J31" s="21"/>
      <c r="K31" s="87"/>
      <c r="L31" s="88"/>
      <c r="M31" s="89"/>
      <c r="N31" s="51"/>
      <c r="O31" s="84" t="str">
        <f t="shared" si="23"/>
        <v/>
      </c>
      <c r="P31" s="189" t="str">
        <f t="shared" si="0"/>
        <v/>
      </c>
      <c r="Q31" s="190" t="e">
        <f t="shared" si="1"/>
        <v>#DIV/0!</v>
      </c>
      <c r="R31" s="191" t="str">
        <f t="shared" si="2"/>
        <v/>
      </c>
      <c r="S31" s="192" t="str">
        <f t="shared" si="3"/>
        <v/>
      </c>
      <c r="T31" s="192" t="str">
        <f t="shared" si="4"/>
        <v/>
      </c>
      <c r="U31" s="193">
        <f t="shared" si="5"/>
        <v>0</v>
      </c>
      <c r="V31" s="194" t="e">
        <f t="shared" si="6"/>
        <v>#DIV/0!</v>
      </c>
      <c r="W31" s="194">
        <f t="shared" si="7"/>
        <v>0</v>
      </c>
      <c r="X31" s="194">
        <f t="shared" si="8"/>
        <v>0</v>
      </c>
      <c r="Y31" s="194">
        <f t="shared" si="9"/>
        <v>0</v>
      </c>
      <c r="Z31" s="194">
        <f t="shared" si="10"/>
        <v>0</v>
      </c>
      <c r="AA31" s="195">
        <f t="shared" si="11"/>
        <v>0</v>
      </c>
      <c r="AB31" s="194">
        <f t="shared" si="12"/>
        <v>0</v>
      </c>
      <c r="AC31" s="196" t="str">
        <f t="shared" si="13"/>
        <v/>
      </c>
      <c r="AD31" s="197" t="e">
        <f t="shared" si="14"/>
        <v>#DIV/0!</v>
      </c>
      <c r="AE31" s="198" t="str">
        <f t="shared" si="15"/>
        <v/>
      </c>
      <c r="AF31" s="199" t="str">
        <f t="shared" si="16"/>
        <v/>
      </c>
      <c r="AG31" s="199" t="str">
        <f t="shared" si="17"/>
        <v/>
      </c>
      <c r="AH31" s="200" t="str">
        <f t="shared" si="18"/>
        <v/>
      </c>
      <c r="AI31" s="201" t="str">
        <f t="array" ref="AI31">IF($AH31&gt;0,IF(OR(J31="Int-AC",J31="Int-Non"),NPV($AG$160,$AE31*(1+$AG$161)*(1+$AG$163)*$AI$128:INDEX($AI$128:$AI$157,MATCH($AD31,$AH$128:$AH$157,0)))+NPV($AG$160,AH31*(1+$AG$162)*$AJ$128:INDEX($AJ$128:$AJ$157,MATCH($AD31,$AH$128:$AH$157,0))),IF(J31="External",NPV($AG$160,$AE31*(1+$AG$161)*(1+$AG$163)*$AI$128:INDEX($AI$128:$AI$157,MATCH($AD31,$AH$128:$AH$157,0)))+NPV($AG$160,AH31*(1+$AG$162)*$AM$128:INDEX($AM$128:$AM$157,MATCH($AD31,$AH$128:$AH$157,0))),"")))</f>
        <v/>
      </c>
      <c r="AJ31" s="190">
        <f t="shared" si="19"/>
        <v>0</v>
      </c>
      <c r="AK31" s="202" t="str">
        <f t="shared" si="20"/>
        <v/>
      </c>
      <c r="AL31" s="167"/>
      <c r="AM31" s="197" t="str">
        <f t="shared" ref="AM31:AM47" si="26">IF(OR(O31="DNQ",O31="Incomplete",O31="No Hours?"),0,IF(S31="","",(S31/1000*(W31+X31))*(1+AB31)))</f>
        <v/>
      </c>
      <c r="AN31" s="197" t="str">
        <f t="shared" ref="AN31:AN47" si="27">IF(OR(O31="DNQ",O31="Incomplete",O31="No Hours?"),0,IF(T31="","",(T31/1000*(Y31+Z31))*(1+AB31)))</f>
        <v/>
      </c>
      <c r="AO31" s="194">
        <f t="shared" ref="AO31:AO47" si="28">IF(AM31="",0,AM31-AN31)</f>
        <v>0</v>
      </c>
      <c r="AP31" s="197">
        <f t="shared" si="21"/>
        <v>0</v>
      </c>
      <c r="AQ31" s="197">
        <f t="shared" si="24"/>
        <v>0</v>
      </c>
      <c r="AR31" s="194">
        <f t="shared" si="22"/>
        <v>0</v>
      </c>
      <c r="AS31" s="194">
        <f t="shared" si="25"/>
        <v>0</v>
      </c>
      <c r="AT31" s="144"/>
      <c r="AU31" s="139"/>
      <c r="AV31" s="139"/>
      <c r="AW31" s="139"/>
      <c r="AX31" s="139"/>
      <c r="AY31" s="139"/>
      <c r="BA31" s="139"/>
      <c r="BB31" s="139"/>
      <c r="BC31" s="139"/>
      <c r="BE31" s="139"/>
      <c r="BF31" s="139"/>
      <c r="BG31" s="139"/>
    </row>
    <row r="32" spans="1:59" s="140" customFormat="1" ht="16.5" customHeight="1">
      <c r="A32" s="53"/>
      <c r="B32" s="85"/>
      <c r="C32" s="86"/>
      <c r="D32" s="474"/>
      <c r="E32" s="475"/>
      <c r="F32" s="479"/>
      <c r="G32" s="480"/>
      <c r="H32" s="53"/>
      <c r="I32" s="351"/>
      <c r="J32" s="21"/>
      <c r="K32" s="87"/>
      <c r="L32" s="88"/>
      <c r="M32" s="89"/>
      <c r="N32" s="51"/>
      <c r="O32" s="84" t="str">
        <f t="shared" si="23"/>
        <v/>
      </c>
      <c r="P32" s="189" t="str">
        <f t="shared" si="0"/>
        <v/>
      </c>
      <c r="Q32" s="190" t="e">
        <f t="shared" si="1"/>
        <v>#DIV/0!</v>
      </c>
      <c r="R32" s="191" t="str">
        <f t="shared" si="2"/>
        <v/>
      </c>
      <c r="S32" s="192" t="str">
        <f t="shared" si="3"/>
        <v/>
      </c>
      <c r="T32" s="192" t="str">
        <f t="shared" si="4"/>
        <v/>
      </c>
      <c r="U32" s="193">
        <f t="shared" si="5"/>
        <v>0</v>
      </c>
      <c r="V32" s="194" t="e">
        <f t="shared" si="6"/>
        <v>#DIV/0!</v>
      </c>
      <c r="W32" s="194">
        <f t="shared" si="7"/>
        <v>0</v>
      </c>
      <c r="X32" s="194">
        <f t="shared" si="8"/>
        <v>0</v>
      </c>
      <c r="Y32" s="194">
        <f t="shared" si="9"/>
        <v>0</v>
      </c>
      <c r="Z32" s="194">
        <f t="shared" si="10"/>
        <v>0</v>
      </c>
      <c r="AA32" s="195">
        <f t="shared" si="11"/>
        <v>0</v>
      </c>
      <c r="AB32" s="194">
        <f t="shared" si="12"/>
        <v>0</v>
      </c>
      <c r="AC32" s="196" t="str">
        <f t="shared" si="13"/>
        <v/>
      </c>
      <c r="AD32" s="197" t="e">
        <f t="shared" si="14"/>
        <v>#DIV/0!</v>
      </c>
      <c r="AE32" s="198" t="str">
        <f t="shared" si="15"/>
        <v/>
      </c>
      <c r="AF32" s="199" t="str">
        <f t="shared" si="16"/>
        <v/>
      </c>
      <c r="AG32" s="199" t="str">
        <f t="shared" si="17"/>
        <v/>
      </c>
      <c r="AH32" s="200" t="str">
        <f t="shared" si="18"/>
        <v/>
      </c>
      <c r="AI32" s="201" t="str">
        <f t="array" ref="AI32">IF($AH32&gt;0,IF(OR(J32="Int-AC",J32="Int-Non"),NPV($AG$160,$AE32*(1+$AG$161)*(1+$AG$163)*$AI$128:INDEX($AI$128:$AI$157,MATCH($AD32,$AH$128:$AH$157,0)))+NPV($AG$160,AH32*(1+$AG$162)*$AJ$128:INDEX($AJ$128:$AJ$157,MATCH($AD32,$AH$128:$AH$157,0))),IF(J32="External",NPV($AG$160,$AE32*(1+$AG$161)*(1+$AG$163)*$AI$128:INDEX($AI$128:$AI$157,MATCH($AD32,$AH$128:$AH$157,0)))+NPV($AG$160,AH32*(1+$AG$162)*$AM$128:INDEX($AM$128:$AM$157,MATCH($AD32,$AH$128:$AH$157,0))),"")))</f>
        <v/>
      </c>
      <c r="AJ32" s="190">
        <f t="shared" si="19"/>
        <v>0</v>
      </c>
      <c r="AK32" s="202" t="str">
        <f t="shared" si="20"/>
        <v/>
      </c>
      <c r="AL32" s="167"/>
      <c r="AM32" s="197" t="str">
        <f t="shared" si="26"/>
        <v/>
      </c>
      <c r="AN32" s="197" t="str">
        <f t="shared" si="27"/>
        <v/>
      </c>
      <c r="AO32" s="194">
        <f t="shared" si="28"/>
        <v>0</v>
      </c>
      <c r="AP32" s="197">
        <f t="shared" si="21"/>
        <v>0</v>
      </c>
      <c r="AQ32" s="197">
        <f t="shared" si="24"/>
        <v>0</v>
      </c>
      <c r="AR32" s="194">
        <f t="shared" si="22"/>
        <v>0</v>
      </c>
      <c r="AS32" s="194">
        <f t="shared" si="25"/>
        <v>0</v>
      </c>
      <c r="AT32" s="144"/>
      <c r="AU32" s="139"/>
      <c r="AV32" s="139"/>
      <c r="AW32" s="139"/>
      <c r="AX32" s="139"/>
      <c r="AY32" s="139"/>
      <c r="BA32" s="139"/>
      <c r="BB32" s="139"/>
      <c r="BC32" s="139"/>
      <c r="BE32" s="139"/>
      <c r="BF32" s="139"/>
      <c r="BG32" s="139"/>
    </row>
    <row r="33" spans="1:59" s="140" customFormat="1" ht="16.5" customHeight="1">
      <c r="A33" s="53"/>
      <c r="B33" s="85"/>
      <c r="C33" s="86"/>
      <c r="D33" s="474"/>
      <c r="E33" s="475"/>
      <c r="F33" s="479"/>
      <c r="G33" s="480"/>
      <c r="H33" s="53"/>
      <c r="I33" s="351"/>
      <c r="J33" s="21"/>
      <c r="K33" s="87"/>
      <c r="L33" s="88"/>
      <c r="M33" s="89"/>
      <c r="N33" s="51"/>
      <c r="O33" s="84" t="str">
        <f t="shared" si="23"/>
        <v/>
      </c>
      <c r="P33" s="189" t="str">
        <f t="shared" si="0"/>
        <v/>
      </c>
      <c r="Q33" s="190" t="e">
        <f t="shared" si="1"/>
        <v>#DIV/0!</v>
      </c>
      <c r="R33" s="191" t="str">
        <f t="shared" ref="R33:R47" si="29">AK33</f>
        <v/>
      </c>
      <c r="S33" s="192" t="str">
        <f t="shared" si="3"/>
        <v/>
      </c>
      <c r="T33" s="192" t="str">
        <f t="shared" ref="T33:T47" si="30">IF(M33="","",L33*M33)</f>
        <v/>
      </c>
      <c r="U33" s="193">
        <f t="shared" si="5"/>
        <v>0</v>
      </c>
      <c r="V33" s="194" t="e">
        <f t="shared" ref="V33:V47" si="31">ROUND(K33/(W33+X33),0)</f>
        <v>#DIV/0!</v>
      </c>
      <c r="W33" s="194">
        <f t="shared" si="7"/>
        <v>0</v>
      </c>
      <c r="X33" s="194">
        <f t="shared" si="8"/>
        <v>0</v>
      </c>
      <c r="Y33" s="194">
        <f t="shared" si="9"/>
        <v>0</v>
      </c>
      <c r="Z33" s="194">
        <f t="shared" si="10"/>
        <v>0</v>
      </c>
      <c r="AA33" s="195">
        <f t="shared" si="11"/>
        <v>0</v>
      </c>
      <c r="AB33" s="194">
        <f t="shared" si="12"/>
        <v>0</v>
      </c>
      <c r="AC33" s="196" t="str">
        <f t="shared" si="13"/>
        <v/>
      </c>
      <c r="AD33" s="197" t="e">
        <f t="shared" si="14"/>
        <v>#DIV/0!</v>
      </c>
      <c r="AE33" s="198" t="str">
        <f t="shared" si="15"/>
        <v/>
      </c>
      <c r="AF33" s="199" t="str">
        <f t="shared" si="16"/>
        <v/>
      </c>
      <c r="AG33" s="199" t="str">
        <f t="shared" si="17"/>
        <v/>
      </c>
      <c r="AH33" s="200" t="str">
        <f t="shared" si="18"/>
        <v/>
      </c>
      <c r="AI33" s="201" t="str">
        <f t="array" ref="AI33">IF($AH33&gt;0,IF(OR(J33="Int-AC",J33="Int-Non"),NPV($AG$160,$AE33*(1+$AG$161)*(1+$AG$163)*$AI$128:INDEX($AI$128:$AI$157,MATCH($AD33,$AH$128:$AH$157,0)))+NPV($AG$160,AH33*(1+$AG$162)*$AJ$128:INDEX($AJ$128:$AJ$157,MATCH($AD33,$AH$128:$AH$157,0))),IF(J33="External",NPV($AG$160,$AE33*(1+$AG$161)*(1+$AG$163)*$AI$128:INDEX($AI$128:$AI$157,MATCH($AD33,$AH$128:$AH$157,0)))+NPV($AG$160,AH33*(1+$AG$162)*$AM$128:INDEX($AM$128:$AM$157,MATCH($AD33,$AH$128:$AH$157,0))),"")))</f>
        <v/>
      </c>
      <c r="AJ33" s="190">
        <f t="shared" si="19"/>
        <v>0</v>
      </c>
      <c r="AK33" s="202" t="str">
        <f t="shared" ref="AK33:AK47" si="32">IF(AE33="","",AI33/AJ33)</f>
        <v/>
      </c>
      <c r="AL33" s="167"/>
      <c r="AM33" s="197" t="str">
        <f t="shared" si="26"/>
        <v/>
      </c>
      <c r="AN33" s="197" t="str">
        <f t="shared" si="27"/>
        <v/>
      </c>
      <c r="AO33" s="194">
        <f t="shared" si="28"/>
        <v>0</v>
      </c>
      <c r="AP33" s="197">
        <f t="shared" si="21"/>
        <v>0</v>
      </c>
      <c r="AQ33" s="197">
        <f t="shared" si="24"/>
        <v>0</v>
      </c>
      <c r="AR33" s="194">
        <f t="shared" si="22"/>
        <v>0</v>
      </c>
      <c r="AS33" s="194">
        <f t="shared" si="25"/>
        <v>0</v>
      </c>
      <c r="AT33" s="144"/>
      <c r="AU33" s="139"/>
      <c r="AV33" s="139"/>
      <c r="AW33" s="139"/>
      <c r="AX33" s="139"/>
      <c r="AY33" s="139"/>
      <c r="BA33" s="139"/>
      <c r="BB33" s="139"/>
      <c r="BC33" s="139"/>
      <c r="BE33" s="139"/>
      <c r="BF33" s="139"/>
      <c r="BG33" s="139"/>
    </row>
    <row r="34" spans="1:59" s="140" customFormat="1" ht="16.5" customHeight="1">
      <c r="A34" s="53"/>
      <c r="B34" s="85"/>
      <c r="C34" s="86"/>
      <c r="D34" s="378"/>
      <c r="E34" s="378"/>
      <c r="F34" s="387"/>
      <c r="G34" s="387"/>
      <c r="H34" s="53"/>
      <c r="I34" s="351"/>
      <c r="J34" s="21"/>
      <c r="K34" s="87"/>
      <c r="L34" s="88"/>
      <c r="M34" s="89"/>
      <c r="N34" s="51"/>
      <c r="O34" s="84" t="str">
        <f t="shared" si="23"/>
        <v/>
      </c>
      <c r="P34" s="189" t="str">
        <f t="shared" si="0"/>
        <v/>
      </c>
      <c r="Q34" s="190" t="e">
        <f t="shared" si="1"/>
        <v>#DIV/0!</v>
      </c>
      <c r="R34" s="191" t="str">
        <f t="shared" si="29"/>
        <v/>
      </c>
      <c r="S34" s="192" t="str">
        <f t="shared" si="3"/>
        <v/>
      </c>
      <c r="T34" s="192" t="str">
        <f t="shared" si="30"/>
        <v/>
      </c>
      <c r="U34" s="193">
        <f t="shared" si="5"/>
        <v>0</v>
      </c>
      <c r="V34" s="194" t="e">
        <f t="shared" si="31"/>
        <v>#DIV/0!</v>
      </c>
      <c r="W34" s="194">
        <f t="shared" si="7"/>
        <v>0</v>
      </c>
      <c r="X34" s="194">
        <f t="shared" si="8"/>
        <v>0</v>
      </c>
      <c r="Y34" s="194">
        <f t="shared" si="9"/>
        <v>0</v>
      </c>
      <c r="Z34" s="194">
        <f t="shared" si="10"/>
        <v>0</v>
      </c>
      <c r="AA34" s="195">
        <f t="shared" si="11"/>
        <v>0</v>
      </c>
      <c r="AB34" s="194">
        <f t="shared" si="12"/>
        <v>0</v>
      </c>
      <c r="AC34" s="196" t="str">
        <f t="shared" si="13"/>
        <v/>
      </c>
      <c r="AD34" s="197" t="e">
        <f t="shared" si="14"/>
        <v>#DIV/0!</v>
      </c>
      <c r="AE34" s="198" t="str">
        <f t="shared" si="15"/>
        <v/>
      </c>
      <c r="AF34" s="199" t="str">
        <f t="shared" si="16"/>
        <v/>
      </c>
      <c r="AG34" s="199" t="str">
        <f t="shared" si="17"/>
        <v/>
      </c>
      <c r="AH34" s="200" t="str">
        <f t="shared" si="18"/>
        <v/>
      </c>
      <c r="AI34" s="201" t="str">
        <f t="array" ref="AI34">IF($AH34&gt;0,IF(OR(J34="Int-AC",J34="Int-Non"),NPV($AG$160,$AE34*(1+$AG$161)*(1+$AG$163)*$AI$128:INDEX($AI$128:$AI$157,MATCH($AD34,$AH$128:$AH$157,0)))+NPV($AG$160,AH34*(1+$AG$162)*$AJ$128:INDEX($AJ$128:$AJ$157,MATCH($AD34,$AH$128:$AH$157,0))),IF(J34="External",NPV($AG$160,$AE34*(1+$AG$161)*(1+$AG$163)*$AI$128:INDEX($AI$128:$AI$157,MATCH($AD34,$AH$128:$AH$157,0)))+NPV($AG$160,AH34*(1+$AG$162)*$AM$128:INDEX($AM$128:$AM$157,MATCH($AD34,$AH$128:$AH$157,0))),"")))</f>
        <v/>
      </c>
      <c r="AJ34" s="190">
        <f t="shared" si="19"/>
        <v>0</v>
      </c>
      <c r="AK34" s="202" t="str">
        <f t="shared" si="32"/>
        <v/>
      </c>
      <c r="AL34" s="167"/>
      <c r="AM34" s="197" t="str">
        <f t="shared" si="26"/>
        <v/>
      </c>
      <c r="AN34" s="197" t="str">
        <f t="shared" si="27"/>
        <v/>
      </c>
      <c r="AO34" s="194">
        <f t="shared" si="28"/>
        <v>0</v>
      </c>
      <c r="AP34" s="197">
        <f t="shared" si="21"/>
        <v>0</v>
      </c>
      <c r="AQ34" s="197">
        <f t="shared" si="24"/>
        <v>0</v>
      </c>
      <c r="AR34" s="194">
        <f t="shared" si="22"/>
        <v>0</v>
      </c>
      <c r="AS34" s="194">
        <f t="shared" si="25"/>
        <v>0</v>
      </c>
      <c r="AT34" s="144"/>
      <c r="AU34" s="139"/>
      <c r="AV34" s="139"/>
      <c r="AW34" s="139"/>
      <c r="AX34" s="139"/>
      <c r="AY34" s="139"/>
      <c r="BA34" s="139"/>
      <c r="BB34" s="139"/>
      <c r="BC34" s="139"/>
      <c r="BE34" s="139"/>
      <c r="BF34" s="139"/>
      <c r="BG34" s="139"/>
    </row>
    <row r="35" spans="1:59" s="140" customFormat="1" ht="16.5" customHeight="1">
      <c r="A35" s="53"/>
      <c r="B35" s="85"/>
      <c r="C35" s="86"/>
      <c r="D35" s="378"/>
      <c r="E35" s="378"/>
      <c r="F35" s="387"/>
      <c r="G35" s="387"/>
      <c r="H35" s="53"/>
      <c r="I35" s="351"/>
      <c r="J35" s="21"/>
      <c r="K35" s="87"/>
      <c r="L35" s="88"/>
      <c r="M35" s="89"/>
      <c r="N35" s="51"/>
      <c r="O35" s="84" t="str">
        <f t="shared" si="23"/>
        <v/>
      </c>
      <c r="P35" s="189" t="str">
        <f t="shared" si="0"/>
        <v/>
      </c>
      <c r="Q35" s="190" t="e">
        <f t="shared" si="1"/>
        <v>#DIV/0!</v>
      </c>
      <c r="R35" s="191" t="str">
        <f t="shared" si="29"/>
        <v/>
      </c>
      <c r="S35" s="192" t="str">
        <f t="shared" si="3"/>
        <v/>
      </c>
      <c r="T35" s="192" t="str">
        <f t="shared" si="30"/>
        <v/>
      </c>
      <c r="U35" s="193">
        <f t="shared" si="5"/>
        <v>0</v>
      </c>
      <c r="V35" s="194" t="e">
        <f t="shared" si="31"/>
        <v>#DIV/0!</v>
      </c>
      <c r="W35" s="194">
        <f t="shared" si="7"/>
        <v>0</v>
      </c>
      <c r="X35" s="194">
        <f t="shared" si="8"/>
        <v>0</v>
      </c>
      <c r="Y35" s="194">
        <f t="shared" si="9"/>
        <v>0</v>
      </c>
      <c r="Z35" s="194">
        <f t="shared" si="10"/>
        <v>0</v>
      </c>
      <c r="AA35" s="195">
        <f t="shared" si="11"/>
        <v>0</v>
      </c>
      <c r="AB35" s="194">
        <f t="shared" si="12"/>
        <v>0</v>
      </c>
      <c r="AC35" s="196" t="str">
        <f t="shared" si="13"/>
        <v/>
      </c>
      <c r="AD35" s="197" t="e">
        <f t="shared" si="14"/>
        <v>#DIV/0!</v>
      </c>
      <c r="AE35" s="198" t="str">
        <f t="shared" si="15"/>
        <v/>
      </c>
      <c r="AF35" s="199" t="str">
        <f t="shared" si="16"/>
        <v/>
      </c>
      <c r="AG35" s="199" t="str">
        <f t="shared" si="17"/>
        <v/>
      </c>
      <c r="AH35" s="200" t="str">
        <f t="shared" si="18"/>
        <v/>
      </c>
      <c r="AI35" s="201" t="str">
        <f t="array" ref="AI35">IF($AH35&gt;0,IF(OR(J35="Int-AC",J35="Int-Non"),NPV($AG$160,$AE35*(1+$AG$161)*(1+$AG$163)*$AI$128:INDEX($AI$128:$AI$157,MATCH($AD35,$AH$128:$AH$157,0)))+NPV($AG$160,AH35*(1+$AG$162)*$AJ$128:INDEX($AJ$128:$AJ$157,MATCH($AD35,$AH$128:$AH$157,0))),IF(J35="External",NPV($AG$160,$AE35*(1+$AG$161)*(1+$AG$163)*$AI$128:INDEX($AI$128:$AI$157,MATCH($AD35,$AH$128:$AH$157,0)))+NPV($AG$160,AH35*(1+$AG$162)*$AM$128:INDEX($AM$128:$AM$157,MATCH($AD35,$AH$128:$AH$157,0))),"")))</f>
        <v/>
      </c>
      <c r="AJ35" s="190">
        <f t="shared" si="19"/>
        <v>0</v>
      </c>
      <c r="AK35" s="202" t="str">
        <f t="shared" si="32"/>
        <v/>
      </c>
      <c r="AL35" s="167"/>
      <c r="AM35" s="197" t="str">
        <f t="shared" si="26"/>
        <v/>
      </c>
      <c r="AN35" s="197" t="str">
        <f t="shared" si="27"/>
        <v/>
      </c>
      <c r="AO35" s="194">
        <f t="shared" si="28"/>
        <v>0</v>
      </c>
      <c r="AP35" s="197">
        <f t="shared" si="21"/>
        <v>0</v>
      </c>
      <c r="AQ35" s="197">
        <f t="shared" si="24"/>
        <v>0</v>
      </c>
      <c r="AR35" s="194">
        <f t="shared" si="22"/>
        <v>0</v>
      </c>
      <c r="AS35" s="194">
        <f t="shared" si="25"/>
        <v>0</v>
      </c>
      <c r="AT35" s="144"/>
      <c r="AU35" s="139"/>
      <c r="AV35" s="139"/>
      <c r="AW35" s="139"/>
      <c r="AX35" s="139"/>
      <c r="AY35" s="139"/>
      <c r="BA35" s="139"/>
      <c r="BB35" s="139"/>
      <c r="BC35" s="139"/>
      <c r="BE35" s="139"/>
      <c r="BF35" s="139"/>
      <c r="BG35" s="139"/>
    </row>
    <row r="36" spans="1:59" s="140" customFormat="1" ht="16.5" customHeight="1">
      <c r="A36" s="53"/>
      <c r="B36" s="85"/>
      <c r="C36" s="86"/>
      <c r="D36" s="378"/>
      <c r="E36" s="378"/>
      <c r="F36" s="387"/>
      <c r="G36" s="387"/>
      <c r="H36" s="53"/>
      <c r="I36" s="351"/>
      <c r="J36" s="21"/>
      <c r="K36" s="87"/>
      <c r="L36" s="88"/>
      <c r="M36" s="89"/>
      <c r="N36" s="51"/>
      <c r="O36" s="84" t="str">
        <f t="shared" si="23"/>
        <v/>
      </c>
      <c r="P36" s="189" t="str">
        <f t="shared" si="0"/>
        <v/>
      </c>
      <c r="Q36" s="190" t="e">
        <f t="shared" si="1"/>
        <v>#DIV/0!</v>
      </c>
      <c r="R36" s="191" t="str">
        <f t="shared" si="29"/>
        <v/>
      </c>
      <c r="S36" s="192" t="str">
        <f t="shared" si="3"/>
        <v/>
      </c>
      <c r="T36" s="192" t="str">
        <f t="shared" si="30"/>
        <v/>
      </c>
      <c r="U36" s="193">
        <f t="shared" si="5"/>
        <v>0</v>
      </c>
      <c r="V36" s="194" t="e">
        <f t="shared" si="31"/>
        <v>#DIV/0!</v>
      </c>
      <c r="W36" s="194">
        <f t="shared" si="7"/>
        <v>0</v>
      </c>
      <c r="X36" s="194">
        <f t="shared" si="8"/>
        <v>0</v>
      </c>
      <c r="Y36" s="194">
        <f t="shared" si="9"/>
        <v>0</v>
      </c>
      <c r="Z36" s="194">
        <f t="shared" si="10"/>
        <v>0</v>
      </c>
      <c r="AA36" s="195">
        <f t="shared" si="11"/>
        <v>0</v>
      </c>
      <c r="AB36" s="194">
        <f t="shared" si="12"/>
        <v>0</v>
      </c>
      <c r="AC36" s="196" t="str">
        <f t="shared" si="13"/>
        <v/>
      </c>
      <c r="AD36" s="197" t="e">
        <f t="shared" si="14"/>
        <v>#DIV/0!</v>
      </c>
      <c r="AE36" s="198" t="str">
        <f t="shared" si="15"/>
        <v/>
      </c>
      <c r="AF36" s="199" t="str">
        <f t="shared" si="16"/>
        <v/>
      </c>
      <c r="AG36" s="199" t="str">
        <f t="shared" si="17"/>
        <v/>
      </c>
      <c r="AH36" s="200" t="str">
        <f t="shared" si="18"/>
        <v/>
      </c>
      <c r="AI36" s="201" t="str">
        <f t="array" ref="AI36">IF($AH36&gt;0,IF(OR(J36="Int-AC",J36="Int-Non"),NPV($AG$160,$AE36*(1+$AG$161)*(1+$AG$163)*$AI$128:INDEX($AI$128:$AI$157,MATCH($AD36,$AH$128:$AH$157,0)))+NPV($AG$160,AH36*(1+$AG$162)*$AJ$128:INDEX($AJ$128:$AJ$157,MATCH($AD36,$AH$128:$AH$157,0))),IF(J36="External",NPV($AG$160,$AE36*(1+$AG$161)*(1+$AG$163)*$AI$128:INDEX($AI$128:$AI$157,MATCH($AD36,$AH$128:$AH$157,0)))+NPV($AG$160,AH36*(1+$AG$162)*$AM$128:INDEX($AM$128:$AM$157,MATCH($AD36,$AH$128:$AH$157,0))),"")))</f>
        <v/>
      </c>
      <c r="AJ36" s="190">
        <f t="shared" si="19"/>
        <v>0</v>
      </c>
      <c r="AK36" s="202" t="str">
        <f t="shared" si="32"/>
        <v/>
      </c>
      <c r="AL36" s="167"/>
      <c r="AM36" s="197" t="str">
        <f t="shared" si="26"/>
        <v/>
      </c>
      <c r="AN36" s="197" t="str">
        <f t="shared" si="27"/>
        <v/>
      </c>
      <c r="AO36" s="194">
        <f t="shared" si="28"/>
        <v>0</v>
      </c>
      <c r="AP36" s="197">
        <f t="shared" si="21"/>
        <v>0</v>
      </c>
      <c r="AQ36" s="197">
        <f t="shared" si="24"/>
        <v>0</v>
      </c>
      <c r="AR36" s="194">
        <f t="shared" si="22"/>
        <v>0</v>
      </c>
      <c r="AS36" s="194">
        <f t="shared" si="25"/>
        <v>0</v>
      </c>
      <c r="AT36" s="144"/>
      <c r="AU36" s="139"/>
      <c r="AV36" s="139"/>
      <c r="AW36" s="139"/>
      <c r="AX36" s="139"/>
      <c r="AY36" s="139"/>
      <c r="BA36" s="139"/>
      <c r="BB36" s="139"/>
      <c r="BC36" s="139"/>
      <c r="BE36" s="139"/>
      <c r="BF36" s="139"/>
      <c r="BG36" s="139"/>
    </row>
    <row r="37" spans="1:59" s="140" customFormat="1" ht="16.5" customHeight="1">
      <c r="A37" s="53"/>
      <c r="B37" s="85"/>
      <c r="C37" s="86"/>
      <c r="D37" s="378"/>
      <c r="E37" s="378"/>
      <c r="F37" s="387"/>
      <c r="G37" s="387"/>
      <c r="H37" s="53"/>
      <c r="I37" s="351"/>
      <c r="J37" s="21"/>
      <c r="K37" s="87"/>
      <c r="L37" s="88"/>
      <c r="M37" s="89"/>
      <c r="N37" s="51"/>
      <c r="O37" s="84" t="str">
        <f t="shared" si="23"/>
        <v/>
      </c>
      <c r="P37" s="189" t="str">
        <f t="shared" si="0"/>
        <v/>
      </c>
      <c r="Q37" s="190" t="e">
        <f t="shared" si="1"/>
        <v>#DIV/0!</v>
      </c>
      <c r="R37" s="191" t="str">
        <f t="shared" si="29"/>
        <v/>
      </c>
      <c r="S37" s="192" t="str">
        <f t="shared" si="3"/>
        <v/>
      </c>
      <c r="T37" s="192" t="str">
        <f t="shared" si="30"/>
        <v/>
      </c>
      <c r="U37" s="193">
        <f t="shared" si="5"/>
        <v>0</v>
      </c>
      <c r="V37" s="194" t="e">
        <f t="shared" si="31"/>
        <v>#DIV/0!</v>
      </c>
      <c r="W37" s="194">
        <f t="shared" si="7"/>
        <v>0</v>
      </c>
      <c r="X37" s="194">
        <f t="shared" si="8"/>
        <v>0</v>
      </c>
      <c r="Y37" s="194">
        <f t="shared" si="9"/>
        <v>0</v>
      </c>
      <c r="Z37" s="194">
        <f t="shared" si="10"/>
        <v>0</v>
      </c>
      <c r="AA37" s="195">
        <f t="shared" si="11"/>
        <v>0</v>
      </c>
      <c r="AB37" s="194">
        <f t="shared" si="12"/>
        <v>0</v>
      </c>
      <c r="AC37" s="196" t="str">
        <f t="shared" si="13"/>
        <v/>
      </c>
      <c r="AD37" s="197" t="e">
        <f t="shared" si="14"/>
        <v>#DIV/0!</v>
      </c>
      <c r="AE37" s="198" t="str">
        <f t="shared" si="15"/>
        <v/>
      </c>
      <c r="AF37" s="199" t="str">
        <f t="shared" si="16"/>
        <v/>
      </c>
      <c r="AG37" s="199" t="str">
        <f t="shared" si="17"/>
        <v/>
      </c>
      <c r="AH37" s="200" t="str">
        <f t="shared" si="18"/>
        <v/>
      </c>
      <c r="AI37" s="201" t="str">
        <f t="array" ref="AI37">IF($AH37&gt;0,IF(OR(J37="Int-AC",J37="Int-Non"),NPV($AG$160,$AE37*(1+$AG$161)*(1+$AG$163)*$AI$128:INDEX($AI$128:$AI$157,MATCH($AD37,$AH$128:$AH$157,0)))+NPV($AG$160,AH37*(1+$AG$162)*$AJ$128:INDEX($AJ$128:$AJ$157,MATCH($AD37,$AH$128:$AH$157,0))),IF(J37="External",NPV($AG$160,$AE37*(1+$AG$161)*(1+$AG$163)*$AI$128:INDEX($AI$128:$AI$157,MATCH($AD37,$AH$128:$AH$157,0)))+NPV($AG$160,AH37*(1+$AG$162)*$AM$128:INDEX($AM$128:$AM$157,MATCH($AD37,$AH$128:$AH$157,0))),"")))</f>
        <v/>
      </c>
      <c r="AJ37" s="190">
        <f t="shared" si="19"/>
        <v>0</v>
      </c>
      <c r="AK37" s="202" t="str">
        <f t="shared" si="32"/>
        <v/>
      </c>
      <c r="AL37" s="167"/>
      <c r="AM37" s="197" t="str">
        <f t="shared" si="26"/>
        <v/>
      </c>
      <c r="AN37" s="197" t="str">
        <f t="shared" si="27"/>
        <v/>
      </c>
      <c r="AO37" s="194">
        <f t="shared" si="28"/>
        <v>0</v>
      </c>
      <c r="AP37" s="197">
        <f t="shared" si="21"/>
        <v>0</v>
      </c>
      <c r="AQ37" s="197">
        <f t="shared" si="24"/>
        <v>0</v>
      </c>
      <c r="AR37" s="194">
        <f t="shared" si="22"/>
        <v>0</v>
      </c>
      <c r="AS37" s="194">
        <f t="shared" si="25"/>
        <v>0</v>
      </c>
      <c r="AT37" s="144"/>
      <c r="AU37" s="139"/>
      <c r="AV37" s="139"/>
      <c r="AW37" s="139"/>
      <c r="AX37" s="139"/>
      <c r="AY37" s="139"/>
      <c r="BA37" s="139"/>
      <c r="BB37" s="139"/>
      <c r="BC37" s="139"/>
      <c r="BE37" s="139"/>
      <c r="BF37" s="139"/>
      <c r="BG37" s="139"/>
    </row>
    <row r="38" spans="1:59" s="140" customFormat="1" ht="16.5" customHeight="1">
      <c r="A38" s="53"/>
      <c r="B38" s="85"/>
      <c r="C38" s="86"/>
      <c r="D38" s="378"/>
      <c r="E38" s="378"/>
      <c r="F38" s="387"/>
      <c r="G38" s="387"/>
      <c r="H38" s="53"/>
      <c r="I38" s="351"/>
      <c r="J38" s="21"/>
      <c r="K38" s="87"/>
      <c r="L38" s="88"/>
      <c r="M38" s="89"/>
      <c r="N38" s="51"/>
      <c r="O38" s="84" t="str">
        <f t="shared" si="23"/>
        <v/>
      </c>
      <c r="P38" s="203" t="str">
        <f t="shared" si="0"/>
        <v/>
      </c>
      <c r="Q38" s="204" t="e">
        <f t="shared" si="1"/>
        <v>#DIV/0!</v>
      </c>
      <c r="R38" s="205" t="str">
        <f t="shared" si="29"/>
        <v/>
      </c>
      <c r="S38" s="206" t="str">
        <f t="shared" si="3"/>
        <v/>
      </c>
      <c r="T38" s="206" t="str">
        <f t="shared" si="30"/>
        <v/>
      </c>
      <c r="U38" s="207">
        <f t="shared" si="5"/>
        <v>0</v>
      </c>
      <c r="V38" s="208" t="e">
        <f t="shared" si="31"/>
        <v>#DIV/0!</v>
      </c>
      <c r="W38" s="208">
        <f t="shared" si="7"/>
        <v>0</v>
      </c>
      <c r="X38" s="208">
        <f t="shared" si="8"/>
        <v>0</v>
      </c>
      <c r="Y38" s="208">
        <f t="shared" si="9"/>
        <v>0</v>
      </c>
      <c r="Z38" s="208">
        <f t="shared" si="10"/>
        <v>0</v>
      </c>
      <c r="AA38" s="209">
        <f t="shared" si="11"/>
        <v>0</v>
      </c>
      <c r="AB38" s="208">
        <f t="shared" si="12"/>
        <v>0</v>
      </c>
      <c r="AC38" s="210" t="str">
        <f t="shared" si="13"/>
        <v/>
      </c>
      <c r="AD38" s="211" t="e">
        <f t="shared" si="14"/>
        <v>#DIV/0!</v>
      </c>
      <c r="AE38" s="198" t="str">
        <f t="shared" si="15"/>
        <v/>
      </c>
      <c r="AF38" s="212" t="str">
        <f t="shared" si="16"/>
        <v/>
      </c>
      <c r="AG38" s="212" t="str">
        <f t="shared" si="17"/>
        <v/>
      </c>
      <c r="AH38" s="213" t="str">
        <f t="shared" si="18"/>
        <v/>
      </c>
      <c r="AI38" s="214" t="str">
        <f t="array" ref="AI38">IF($AH38&gt;0,IF(OR(J38="Int-AC",J38="Int-Non"),NPV($AG$160,$AE38*(1+$AG$161)*(1+$AG$163)*$AI$128:INDEX($AI$128:$AI$157,MATCH($AD38,$AH$128:$AH$157,0)))+NPV($AG$160,AH38*(1+$AG$162)*$AJ$128:INDEX($AJ$128:$AJ$157,MATCH($AD38,$AH$128:$AH$157,0))),IF(J38="External",NPV($AG$160,$AE38*(1+$AG$161)*(1+$AG$163)*$AI$128:INDEX($AI$128:$AI$157,MATCH($AD38,$AH$128:$AH$157,0)))+NPV($AG$160,AH38*(1+$AG$162)*$AM$128:INDEX($AM$128:$AM$157,MATCH($AD38,$AH$128:$AH$157,0))),"")))</f>
        <v/>
      </c>
      <c r="AJ38" s="204">
        <f t="shared" si="19"/>
        <v>0</v>
      </c>
      <c r="AK38" s="215" t="str">
        <f t="shared" si="32"/>
        <v/>
      </c>
      <c r="AL38" s="216"/>
      <c r="AM38" s="197" t="str">
        <f t="shared" si="26"/>
        <v/>
      </c>
      <c r="AN38" s="197" t="str">
        <f t="shared" si="27"/>
        <v/>
      </c>
      <c r="AO38" s="194">
        <f t="shared" si="28"/>
        <v>0</v>
      </c>
      <c r="AP38" s="211">
        <f t="shared" si="21"/>
        <v>0</v>
      </c>
      <c r="AQ38" s="211">
        <f t="shared" si="24"/>
        <v>0</v>
      </c>
      <c r="AR38" s="194">
        <f t="shared" si="22"/>
        <v>0</v>
      </c>
      <c r="AS38" s="194">
        <f t="shared" si="25"/>
        <v>0</v>
      </c>
      <c r="AT38" s="144"/>
      <c r="AU38" s="139"/>
      <c r="AV38" s="139"/>
      <c r="AW38" s="139"/>
      <c r="AX38" s="139"/>
      <c r="AY38" s="139"/>
      <c r="BA38" s="139"/>
      <c r="BB38" s="139"/>
      <c r="BC38" s="139"/>
      <c r="BE38" s="139"/>
      <c r="BF38" s="139"/>
      <c r="BG38" s="139"/>
    </row>
    <row r="39" spans="1:59" s="140" customFormat="1" ht="16.5" customHeight="1">
      <c r="A39" s="53"/>
      <c r="B39" s="85"/>
      <c r="C39" s="86"/>
      <c r="D39" s="378"/>
      <c r="E39" s="378"/>
      <c r="F39" s="387"/>
      <c r="G39" s="387"/>
      <c r="H39" s="53"/>
      <c r="I39" s="351"/>
      <c r="J39" s="21"/>
      <c r="K39" s="87"/>
      <c r="L39" s="88"/>
      <c r="M39" s="89"/>
      <c r="N39" s="51"/>
      <c r="O39" s="84" t="str">
        <f t="shared" ref="O39:O47" si="33">IF(AND(A39="",B39="",C39="",F39="",I39="",H39="",J39="",K39="",L39="",M39="",N39=""),"",IF(OR(A39="",B39="",C39="",F39="",I39="",H39="",J39="",K39="",L39="",M39="",N39=""),"Incomplete",IF(OR(D$23=0,L$23=0),"No Hours?",IF(N$25="Yes",Q39,IF(AK39&lt;1,"DNQ",IF(I39&lt;&gt;"",P39))))))</f>
        <v/>
      </c>
      <c r="P39" s="217" t="str">
        <f t="shared" si="0"/>
        <v/>
      </c>
      <c r="Q39" s="218" t="e">
        <f t="shared" si="1"/>
        <v>#DIV/0!</v>
      </c>
      <c r="R39" s="219" t="str">
        <f t="shared" si="29"/>
        <v/>
      </c>
      <c r="S39" s="220" t="str">
        <f t="shared" ref="S39:S47" si="34">IF(C39="","",B39*C39)</f>
        <v/>
      </c>
      <c r="T39" s="220" t="str">
        <f t="shared" si="30"/>
        <v/>
      </c>
      <c r="U39" s="221">
        <f t="shared" si="5"/>
        <v>0</v>
      </c>
      <c r="V39" s="222" t="e">
        <f t="shared" si="31"/>
        <v>#DIV/0!</v>
      </c>
      <c r="W39" s="222">
        <f t="shared" si="7"/>
        <v>0</v>
      </c>
      <c r="X39" s="222">
        <f t="shared" si="8"/>
        <v>0</v>
      </c>
      <c r="Y39" s="222">
        <f t="shared" si="9"/>
        <v>0</v>
      </c>
      <c r="Z39" s="222">
        <f t="shared" si="10"/>
        <v>0</v>
      </c>
      <c r="AA39" s="223">
        <f t="shared" si="11"/>
        <v>0</v>
      </c>
      <c r="AB39" s="222">
        <f t="shared" si="12"/>
        <v>0</v>
      </c>
      <c r="AC39" s="224" t="str">
        <f t="shared" ref="AC39:AC47" si="35">IF(OR(A39="",B39="",C39="",F39="",I39="",H39="",J39="",K39="",L39="",M39="",N39=""),"",IF(N39=0,"",AA39*AH39))</f>
        <v/>
      </c>
      <c r="AD39" s="225" t="e">
        <f t="shared" si="14"/>
        <v>#DIV/0!</v>
      </c>
      <c r="AE39" s="226" t="str">
        <f t="shared" ref="AE39:AE47" si="36">IF(OR(A39="",B39="",C39="",F39="",I39="",H39="",J39="",K39="",L39="",M39="",N39=""),"",U39*AH39)</f>
        <v/>
      </c>
      <c r="AF39" s="227" t="str">
        <f t="shared" ref="AF39:AF47" si="37">IF(OR(A39="",B39="",C39="",F39="",I39="",H39="",J39="",K39="",L39="",M39="",N39=""),"",((S39/1000*W39)-(T39/1000*Y39))*(1+AB39))</f>
        <v/>
      </c>
      <c r="AG39" s="227" t="str">
        <f t="shared" ref="AG39:AG47" si="38">IF(OR(A39="",B39="",C39="",F39="",I39="",H39="",J39="",K39="",L39="",M39="",N39=""),"", ((S39/1000*X39)-(T39/1000*Z39))*(1+AB39))</f>
        <v/>
      </c>
      <c r="AH39" s="228" t="str">
        <f t="shared" ref="AH39:AH47" si="39">IF(OR(A39="",B39="",C39="",F39="",I39="",H39="",J39="",K39="",L39="",M39="",N39=""),"",((S39/1000*$G$21)-(T39/1000*$O$21))*(1+AB39))</f>
        <v/>
      </c>
      <c r="AI39" s="229" t="str">
        <f t="array" ref="AI39">IF($AH39&gt;0,IF(OR(J39="Int-AC",J39="Int-Non"),NPV($AG$160,$AE39*(1+$AG$161)*(1+$AG$163)*$AI$128:INDEX($AI$128:$AI$157,MATCH($AD39,$AH$128:$AH$157,0)))+NPV($AG$160,AH39*(1+$AG$162)*$AJ$128:INDEX($AJ$128:$AJ$157,MATCH($AD39,$AH$128:$AH$157,0))),IF(J39="External",NPV($AG$160,$AE39*(1+$AG$161)*(1+$AG$163)*$AI$128:INDEX($AI$128:$AI$157,MATCH($AD39,$AH$128:$AH$157,0)))+NPV($AG$160,AH39*(1+$AG$162)*$AM$128:INDEX($AM$128:$AM$157,MATCH($AD39,$AH$128:$AH$157,0))),"")))</f>
        <v/>
      </c>
      <c r="AJ39" s="218">
        <f t="shared" si="19"/>
        <v>0</v>
      </c>
      <c r="AK39" s="230" t="str">
        <f t="shared" si="32"/>
        <v/>
      </c>
      <c r="AL39" s="231"/>
      <c r="AM39" s="197" t="str">
        <f t="shared" si="26"/>
        <v/>
      </c>
      <c r="AN39" s="197" t="str">
        <f t="shared" si="27"/>
        <v/>
      </c>
      <c r="AO39" s="194">
        <f t="shared" si="28"/>
        <v>0</v>
      </c>
      <c r="AP39" s="225">
        <f t="shared" ref="AP39:AP47" si="40">IF(N39="",0,$G$21)</f>
        <v>0</v>
      </c>
      <c r="AQ39" s="225">
        <f t="shared" si="24"/>
        <v>0</v>
      </c>
      <c r="AR39" s="194">
        <f t="shared" si="22"/>
        <v>0</v>
      </c>
      <c r="AS39" s="194">
        <f t="shared" si="25"/>
        <v>0</v>
      </c>
      <c r="AT39" s="144"/>
      <c r="AU39" s="139"/>
      <c r="AV39" s="139"/>
      <c r="AW39" s="139"/>
      <c r="AX39" s="139"/>
      <c r="AY39" s="139"/>
      <c r="BA39" s="139"/>
      <c r="BB39" s="139"/>
      <c r="BC39" s="139"/>
      <c r="BE39" s="139"/>
      <c r="BF39" s="139"/>
      <c r="BG39" s="139"/>
    </row>
    <row r="40" spans="1:59" s="140" customFormat="1" ht="16.5" customHeight="1">
      <c r="A40" s="53"/>
      <c r="B40" s="85"/>
      <c r="C40" s="86"/>
      <c r="D40" s="378"/>
      <c r="E40" s="378"/>
      <c r="F40" s="387"/>
      <c r="G40" s="387"/>
      <c r="H40" s="53"/>
      <c r="I40" s="351"/>
      <c r="J40" s="21"/>
      <c r="K40" s="87"/>
      <c r="L40" s="88"/>
      <c r="M40" s="89"/>
      <c r="N40" s="51"/>
      <c r="O40" s="84" t="str">
        <f t="shared" si="33"/>
        <v/>
      </c>
      <c r="P40" s="189" t="str">
        <f t="shared" si="0"/>
        <v/>
      </c>
      <c r="Q40" s="190" t="e">
        <f t="shared" si="1"/>
        <v>#DIV/0!</v>
      </c>
      <c r="R40" s="191" t="str">
        <f t="shared" si="29"/>
        <v/>
      </c>
      <c r="S40" s="192" t="str">
        <f t="shared" si="34"/>
        <v/>
      </c>
      <c r="T40" s="192" t="str">
        <f t="shared" si="30"/>
        <v/>
      </c>
      <c r="U40" s="193">
        <f t="shared" si="5"/>
        <v>0</v>
      </c>
      <c r="V40" s="194" t="e">
        <f t="shared" si="31"/>
        <v>#DIV/0!</v>
      </c>
      <c r="W40" s="194">
        <f t="shared" si="7"/>
        <v>0</v>
      </c>
      <c r="X40" s="194">
        <f t="shared" si="8"/>
        <v>0</v>
      </c>
      <c r="Y40" s="194">
        <f t="shared" si="9"/>
        <v>0</v>
      </c>
      <c r="Z40" s="194">
        <f t="shared" si="10"/>
        <v>0</v>
      </c>
      <c r="AA40" s="195">
        <f t="shared" si="11"/>
        <v>0</v>
      </c>
      <c r="AB40" s="194">
        <f t="shared" si="12"/>
        <v>0</v>
      </c>
      <c r="AC40" s="196" t="str">
        <f t="shared" si="35"/>
        <v/>
      </c>
      <c r="AD40" s="197" t="e">
        <f t="shared" si="14"/>
        <v>#DIV/0!</v>
      </c>
      <c r="AE40" s="198" t="str">
        <f t="shared" si="36"/>
        <v/>
      </c>
      <c r="AF40" s="199" t="str">
        <f t="shared" si="37"/>
        <v/>
      </c>
      <c r="AG40" s="199" t="str">
        <f t="shared" si="38"/>
        <v/>
      </c>
      <c r="AH40" s="200" t="str">
        <f t="shared" si="39"/>
        <v/>
      </c>
      <c r="AI40" s="201" t="str">
        <f t="array" ref="AI40">IF($AH40&gt;0,IF(OR(J40="Int-AC",J40="Int-Non"),NPV($AG$160,$AE40*(1+$AG$161)*(1+$AG$163)*$AI$128:INDEX($AI$128:$AI$157,MATCH($AD40,$AH$128:$AH$157,0)))+NPV($AG$160,AH40*(1+$AG$162)*$AJ$128:INDEX($AJ$128:$AJ$157,MATCH($AD40,$AH$128:$AH$157,0))),IF(J40="External",NPV($AG$160,$AE40*(1+$AG$161)*(1+$AG$163)*$AI$128:INDEX($AI$128:$AI$157,MATCH($AD40,$AH$128:$AH$157,0)))+NPV($AG$160,AH40*(1+$AG$162)*$AM$128:INDEX($AM$128:$AM$157,MATCH($AD40,$AH$128:$AH$157,0))),"")))</f>
        <v/>
      </c>
      <c r="AJ40" s="190">
        <f t="shared" si="19"/>
        <v>0</v>
      </c>
      <c r="AK40" s="202" t="str">
        <f t="shared" si="32"/>
        <v/>
      </c>
      <c r="AL40" s="167"/>
      <c r="AM40" s="197" t="str">
        <f t="shared" si="26"/>
        <v/>
      </c>
      <c r="AN40" s="197" t="str">
        <f t="shared" si="27"/>
        <v/>
      </c>
      <c r="AO40" s="194">
        <f t="shared" si="28"/>
        <v>0</v>
      </c>
      <c r="AP40" s="197">
        <f t="shared" si="40"/>
        <v>0</v>
      </c>
      <c r="AQ40" s="197">
        <f t="shared" si="24"/>
        <v>0</v>
      </c>
      <c r="AR40" s="194">
        <f t="shared" si="22"/>
        <v>0</v>
      </c>
      <c r="AS40" s="194">
        <f t="shared" si="25"/>
        <v>0</v>
      </c>
      <c r="AT40" s="144"/>
      <c r="AU40" s="139"/>
      <c r="AV40" s="139"/>
      <c r="AW40" s="139"/>
      <c r="AX40" s="139"/>
      <c r="AY40" s="139"/>
      <c r="BA40" s="139"/>
      <c r="BB40" s="139"/>
      <c r="BC40" s="139"/>
      <c r="BE40" s="139"/>
      <c r="BF40" s="139"/>
      <c r="BG40" s="139"/>
    </row>
    <row r="41" spans="1:59" s="140" customFormat="1" ht="16.5" customHeight="1">
      <c r="A41" s="53"/>
      <c r="B41" s="85"/>
      <c r="C41" s="86"/>
      <c r="D41" s="378"/>
      <c r="E41" s="378"/>
      <c r="F41" s="387"/>
      <c r="G41" s="387"/>
      <c r="H41" s="53"/>
      <c r="I41" s="351"/>
      <c r="J41" s="21"/>
      <c r="K41" s="87"/>
      <c r="L41" s="88"/>
      <c r="M41" s="89"/>
      <c r="N41" s="51"/>
      <c r="O41" s="84" t="str">
        <f t="shared" si="33"/>
        <v/>
      </c>
      <c r="P41" s="189" t="str">
        <f t="shared" si="0"/>
        <v/>
      </c>
      <c r="Q41" s="190" t="e">
        <f t="shared" si="1"/>
        <v>#DIV/0!</v>
      </c>
      <c r="R41" s="191" t="str">
        <f t="shared" si="29"/>
        <v/>
      </c>
      <c r="S41" s="192" t="str">
        <f t="shared" si="34"/>
        <v/>
      </c>
      <c r="T41" s="192" t="str">
        <f t="shared" si="30"/>
        <v/>
      </c>
      <c r="U41" s="193">
        <f t="shared" si="5"/>
        <v>0</v>
      </c>
      <c r="V41" s="194" t="e">
        <f t="shared" si="31"/>
        <v>#DIV/0!</v>
      </c>
      <c r="W41" s="194">
        <f t="shared" si="7"/>
        <v>0</v>
      </c>
      <c r="X41" s="194">
        <f t="shared" si="8"/>
        <v>0</v>
      </c>
      <c r="Y41" s="194">
        <f t="shared" si="9"/>
        <v>0</v>
      </c>
      <c r="Z41" s="194">
        <f t="shared" si="10"/>
        <v>0</v>
      </c>
      <c r="AA41" s="195">
        <f t="shared" si="11"/>
        <v>0</v>
      </c>
      <c r="AB41" s="194">
        <f t="shared" si="12"/>
        <v>0</v>
      </c>
      <c r="AC41" s="196" t="str">
        <f t="shared" si="35"/>
        <v/>
      </c>
      <c r="AD41" s="197" t="e">
        <f t="shared" si="14"/>
        <v>#DIV/0!</v>
      </c>
      <c r="AE41" s="198" t="str">
        <f t="shared" si="36"/>
        <v/>
      </c>
      <c r="AF41" s="199" t="str">
        <f t="shared" si="37"/>
        <v/>
      </c>
      <c r="AG41" s="199" t="str">
        <f t="shared" si="38"/>
        <v/>
      </c>
      <c r="AH41" s="200" t="str">
        <f t="shared" si="39"/>
        <v/>
      </c>
      <c r="AI41" s="201" t="str">
        <f t="array" ref="AI41">IF($AH41&gt;0,IF(OR(J41="Int-AC",J41="Int-Non"),NPV($AG$160,$AE41*(1+$AG$161)*(1+$AG$163)*$AI$128:INDEX($AI$128:$AI$157,MATCH($AD41,$AH$128:$AH$157,0)))+NPV($AG$160,AH41*(1+$AG$162)*$AJ$128:INDEX($AJ$128:$AJ$157,MATCH($AD41,$AH$128:$AH$157,0))),IF(J41="External",NPV($AG$160,$AE41*(1+$AG$161)*(1+$AG$163)*$AI$128:INDEX($AI$128:$AI$157,MATCH($AD41,$AH$128:$AH$157,0)))+NPV($AG$160,AH41*(1+$AG$162)*$AM$128:INDEX($AM$128:$AM$157,MATCH($AD41,$AH$128:$AH$157,0))),"")))</f>
        <v/>
      </c>
      <c r="AJ41" s="190">
        <f t="shared" si="19"/>
        <v>0</v>
      </c>
      <c r="AK41" s="202" t="str">
        <f t="shared" si="32"/>
        <v/>
      </c>
      <c r="AL41" s="167"/>
      <c r="AM41" s="197" t="str">
        <f t="shared" si="26"/>
        <v/>
      </c>
      <c r="AN41" s="197" t="str">
        <f t="shared" si="27"/>
        <v/>
      </c>
      <c r="AO41" s="194">
        <f t="shared" si="28"/>
        <v>0</v>
      </c>
      <c r="AP41" s="197">
        <f t="shared" si="40"/>
        <v>0</v>
      </c>
      <c r="AQ41" s="197">
        <f t="shared" si="24"/>
        <v>0</v>
      </c>
      <c r="AR41" s="194">
        <f t="shared" si="22"/>
        <v>0</v>
      </c>
      <c r="AS41" s="194">
        <f t="shared" si="25"/>
        <v>0</v>
      </c>
      <c r="AT41" s="144"/>
      <c r="AU41" s="139"/>
      <c r="AV41" s="139"/>
      <c r="AW41" s="139"/>
      <c r="AX41" s="139"/>
      <c r="AY41" s="139"/>
      <c r="BA41" s="139"/>
      <c r="BB41" s="139"/>
      <c r="BC41" s="139"/>
      <c r="BE41" s="139"/>
      <c r="BF41" s="139"/>
      <c r="BG41" s="139"/>
    </row>
    <row r="42" spans="1:59" s="140" customFormat="1" ht="16.5" customHeight="1">
      <c r="A42" s="53"/>
      <c r="B42" s="85"/>
      <c r="C42" s="86"/>
      <c r="D42" s="378"/>
      <c r="E42" s="378"/>
      <c r="F42" s="387"/>
      <c r="G42" s="387"/>
      <c r="H42" s="53"/>
      <c r="I42" s="351"/>
      <c r="J42" s="21"/>
      <c r="K42" s="87"/>
      <c r="L42" s="88"/>
      <c r="M42" s="89"/>
      <c r="N42" s="51"/>
      <c r="O42" s="84" t="str">
        <f t="shared" si="33"/>
        <v/>
      </c>
      <c r="P42" s="189" t="str">
        <f t="shared" si="0"/>
        <v/>
      </c>
      <c r="Q42" s="190" t="e">
        <f t="shared" si="1"/>
        <v>#DIV/0!</v>
      </c>
      <c r="R42" s="191" t="str">
        <f t="shared" si="29"/>
        <v/>
      </c>
      <c r="S42" s="192" t="str">
        <f t="shared" si="34"/>
        <v/>
      </c>
      <c r="T42" s="192" t="str">
        <f t="shared" si="30"/>
        <v/>
      </c>
      <c r="U42" s="193">
        <f t="shared" si="5"/>
        <v>0</v>
      </c>
      <c r="V42" s="194" t="e">
        <f t="shared" si="31"/>
        <v>#DIV/0!</v>
      </c>
      <c r="W42" s="194">
        <f t="shared" si="7"/>
        <v>0</v>
      </c>
      <c r="X42" s="194">
        <f t="shared" si="8"/>
        <v>0</v>
      </c>
      <c r="Y42" s="194">
        <f t="shared" si="9"/>
        <v>0</v>
      </c>
      <c r="Z42" s="194">
        <f t="shared" si="10"/>
        <v>0</v>
      </c>
      <c r="AA42" s="195">
        <f t="shared" si="11"/>
        <v>0</v>
      </c>
      <c r="AB42" s="194">
        <f t="shared" si="12"/>
        <v>0</v>
      </c>
      <c r="AC42" s="196" t="str">
        <f t="shared" si="35"/>
        <v/>
      </c>
      <c r="AD42" s="197" t="e">
        <f t="shared" si="14"/>
        <v>#DIV/0!</v>
      </c>
      <c r="AE42" s="198" t="str">
        <f t="shared" si="36"/>
        <v/>
      </c>
      <c r="AF42" s="199" t="str">
        <f t="shared" si="37"/>
        <v/>
      </c>
      <c r="AG42" s="199" t="str">
        <f t="shared" si="38"/>
        <v/>
      </c>
      <c r="AH42" s="200" t="str">
        <f t="shared" si="39"/>
        <v/>
      </c>
      <c r="AI42" s="201" t="str">
        <f t="array" ref="AI42">IF($AH42&gt;0,IF(OR(J42="Int-AC",J42="Int-Non"),NPV($AG$160,$AE42*(1+$AG$161)*(1+$AG$163)*$AI$128:INDEX($AI$128:$AI$157,MATCH($AD42,$AH$128:$AH$157,0)))+NPV($AG$160,AH42*(1+$AG$162)*$AJ$128:INDEX($AJ$128:$AJ$157,MATCH($AD42,$AH$128:$AH$157,0))),IF(J42="External",NPV($AG$160,$AE42*(1+$AG$161)*(1+$AG$163)*$AI$128:INDEX($AI$128:$AI$157,MATCH($AD42,$AH$128:$AH$157,0)))+NPV($AG$160,AH42*(1+$AG$162)*$AM$128:INDEX($AM$128:$AM$157,MATCH($AD42,$AH$128:$AH$157,0))),"")))</f>
        <v/>
      </c>
      <c r="AJ42" s="190">
        <f t="shared" si="19"/>
        <v>0</v>
      </c>
      <c r="AK42" s="202" t="str">
        <f t="shared" si="32"/>
        <v/>
      </c>
      <c r="AL42" s="167"/>
      <c r="AM42" s="197" t="str">
        <f t="shared" si="26"/>
        <v/>
      </c>
      <c r="AN42" s="197" t="str">
        <f t="shared" si="27"/>
        <v/>
      </c>
      <c r="AO42" s="194">
        <f t="shared" si="28"/>
        <v>0</v>
      </c>
      <c r="AP42" s="197">
        <f t="shared" si="40"/>
        <v>0</v>
      </c>
      <c r="AQ42" s="197">
        <f t="shared" si="24"/>
        <v>0</v>
      </c>
      <c r="AR42" s="194">
        <f t="shared" si="22"/>
        <v>0</v>
      </c>
      <c r="AS42" s="194">
        <f t="shared" si="25"/>
        <v>0</v>
      </c>
      <c r="AT42" s="144"/>
      <c r="AU42" s="139"/>
      <c r="AV42" s="139"/>
      <c r="AW42" s="139"/>
      <c r="AX42" s="139"/>
      <c r="AY42" s="139"/>
      <c r="BA42" s="139"/>
      <c r="BB42" s="139"/>
      <c r="BC42" s="139"/>
      <c r="BE42" s="139"/>
      <c r="BF42" s="139"/>
      <c r="BG42" s="139"/>
    </row>
    <row r="43" spans="1:59" s="140" customFormat="1" ht="16.5" customHeight="1">
      <c r="A43" s="53"/>
      <c r="B43" s="85"/>
      <c r="C43" s="86"/>
      <c r="D43" s="378"/>
      <c r="E43" s="378"/>
      <c r="F43" s="387"/>
      <c r="G43" s="387"/>
      <c r="H43" s="53"/>
      <c r="I43" s="351"/>
      <c r="J43" s="21"/>
      <c r="K43" s="87"/>
      <c r="L43" s="88"/>
      <c r="M43" s="89"/>
      <c r="N43" s="51"/>
      <c r="O43" s="84" t="str">
        <f t="shared" si="33"/>
        <v/>
      </c>
      <c r="P43" s="189" t="str">
        <f t="shared" si="0"/>
        <v/>
      </c>
      <c r="Q43" s="190" t="e">
        <f t="shared" si="1"/>
        <v>#DIV/0!</v>
      </c>
      <c r="R43" s="191" t="str">
        <f t="shared" si="29"/>
        <v/>
      </c>
      <c r="S43" s="192" t="str">
        <f t="shared" si="34"/>
        <v/>
      </c>
      <c r="T43" s="192" t="str">
        <f t="shared" si="30"/>
        <v/>
      </c>
      <c r="U43" s="193">
        <f t="shared" si="5"/>
        <v>0</v>
      </c>
      <c r="V43" s="194" t="e">
        <f t="shared" si="31"/>
        <v>#DIV/0!</v>
      </c>
      <c r="W43" s="194">
        <f t="shared" si="7"/>
        <v>0</v>
      </c>
      <c r="X43" s="194">
        <f t="shared" si="8"/>
        <v>0</v>
      </c>
      <c r="Y43" s="194">
        <f t="shared" si="9"/>
        <v>0</v>
      </c>
      <c r="Z43" s="194">
        <f t="shared" si="10"/>
        <v>0</v>
      </c>
      <c r="AA43" s="195">
        <f t="shared" si="11"/>
        <v>0</v>
      </c>
      <c r="AB43" s="194">
        <f t="shared" si="12"/>
        <v>0</v>
      </c>
      <c r="AC43" s="196" t="str">
        <f t="shared" si="35"/>
        <v/>
      </c>
      <c r="AD43" s="197" t="e">
        <f t="shared" si="14"/>
        <v>#DIV/0!</v>
      </c>
      <c r="AE43" s="198" t="str">
        <f t="shared" si="36"/>
        <v/>
      </c>
      <c r="AF43" s="199" t="str">
        <f t="shared" si="37"/>
        <v/>
      </c>
      <c r="AG43" s="199" t="str">
        <f t="shared" si="38"/>
        <v/>
      </c>
      <c r="AH43" s="200" t="str">
        <f t="shared" si="39"/>
        <v/>
      </c>
      <c r="AI43" s="201" t="str">
        <f t="array" ref="AI43">IF($AH43&gt;0,IF(OR(J43="Int-AC",J43="Int-Non"),NPV($AG$160,$AE43*(1+$AG$161)*(1+$AG$163)*$AI$128:INDEX($AI$128:$AI$157,MATCH($AD43,$AH$128:$AH$157,0)))+NPV($AG$160,AH43*(1+$AG$162)*$AJ$128:INDEX($AJ$128:$AJ$157,MATCH($AD43,$AH$128:$AH$157,0))),IF(J43="External",NPV($AG$160,$AE43*(1+$AG$161)*(1+$AG$163)*$AI$128:INDEX($AI$128:$AI$157,MATCH($AD43,$AH$128:$AH$157,0)))+NPV($AG$160,AH43*(1+$AG$162)*$AM$128:INDEX($AM$128:$AM$157,MATCH($AD43,$AH$128:$AH$157,0))),"")))</f>
        <v/>
      </c>
      <c r="AJ43" s="190">
        <f t="shared" si="19"/>
        <v>0</v>
      </c>
      <c r="AK43" s="202" t="str">
        <f t="shared" si="32"/>
        <v/>
      </c>
      <c r="AL43" s="167"/>
      <c r="AM43" s="197" t="str">
        <f t="shared" si="26"/>
        <v/>
      </c>
      <c r="AN43" s="197" t="str">
        <f t="shared" si="27"/>
        <v/>
      </c>
      <c r="AO43" s="194">
        <f t="shared" si="28"/>
        <v>0</v>
      </c>
      <c r="AP43" s="197">
        <f t="shared" si="40"/>
        <v>0</v>
      </c>
      <c r="AQ43" s="197">
        <f t="shared" si="24"/>
        <v>0</v>
      </c>
      <c r="AR43" s="194">
        <f t="shared" si="22"/>
        <v>0</v>
      </c>
      <c r="AS43" s="194">
        <f t="shared" si="25"/>
        <v>0</v>
      </c>
      <c r="AT43" s="144"/>
      <c r="AU43" s="139"/>
      <c r="AV43" s="139"/>
      <c r="AW43" s="139"/>
      <c r="AX43" s="139"/>
      <c r="AY43" s="139"/>
      <c r="BA43" s="139"/>
      <c r="BB43" s="139"/>
      <c r="BC43" s="139"/>
      <c r="BE43" s="139"/>
      <c r="BF43" s="139"/>
      <c r="BG43" s="139"/>
    </row>
    <row r="44" spans="1:59" s="140" customFormat="1" ht="16.5" customHeight="1">
      <c r="A44" s="53"/>
      <c r="B44" s="85"/>
      <c r="C44" s="86"/>
      <c r="D44" s="378"/>
      <c r="E44" s="378"/>
      <c r="F44" s="387"/>
      <c r="G44" s="387"/>
      <c r="H44" s="53"/>
      <c r="I44" s="351"/>
      <c r="J44" s="21"/>
      <c r="K44" s="87"/>
      <c r="L44" s="88"/>
      <c r="M44" s="89"/>
      <c r="N44" s="51"/>
      <c r="O44" s="84" t="str">
        <f t="shared" si="33"/>
        <v/>
      </c>
      <c r="P44" s="189" t="str">
        <f t="shared" si="0"/>
        <v/>
      </c>
      <c r="Q44" s="190" t="e">
        <f t="shared" si="1"/>
        <v>#DIV/0!</v>
      </c>
      <c r="R44" s="191" t="str">
        <f t="shared" si="29"/>
        <v/>
      </c>
      <c r="S44" s="192" t="str">
        <f t="shared" si="34"/>
        <v/>
      </c>
      <c r="T44" s="192" t="str">
        <f t="shared" si="30"/>
        <v/>
      </c>
      <c r="U44" s="193">
        <f t="shared" si="5"/>
        <v>0</v>
      </c>
      <c r="V44" s="194" t="e">
        <f t="shared" si="31"/>
        <v>#DIV/0!</v>
      </c>
      <c r="W44" s="194">
        <f t="shared" si="7"/>
        <v>0</v>
      </c>
      <c r="X44" s="194">
        <f t="shared" si="8"/>
        <v>0</v>
      </c>
      <c r="Y44" s="194">
        <f t="shared" si="9"/>
        <v>0</v>
      </c>
      <c r="Z44" s="194">
        <f t="shared" si="10"/>
        <v>0</v>
      </c>
      <c r="AA44" s="195">
        <f t="shared" si="11"/>
        <v>0</v>
      </c>
      <c r="AB44" s="194">
        <f t="shared" si="12"/>
        <v>0</v>
      </c>
      <c r="AC44" s="196" t="str">
        <f t="shared" si="35"/>
        <v/>
      </c>
      <c r="AD44" s="197" t="e">
        <f t="shared" si="14"/>
        <v>#DIV/0!</v>
      </c>
      <c r="AE44" s="198" t="str">
        <f t="shared" si="36"/>
        <v/>
      </c>
      <c r="AF44" s="199" t="str">
        <f t="shared" si="37"/>
        <v/>
      </c>
      <c r="AG44" s="199" t="str">
        <f t="shared" si="38"/>
        <v/>
      </c>
      <c r="AH44" s="200" t="str">
        <f t="shared" si="39"/>
        <v/>
      </c>
      <c r="AI44" s="201" t="str">
        <f t="array" ref="AI44">IF($AH44&gt;0,IF(OR(J44="Int-AC",J44="Int-Non"),NPV($AG$160,$AE44*(1+$AG$161)*(1+$AG$163)*$AI$128:INDEX($AI$128:$AI$157,MATCH($AD44,$AH$128:$AH$157,0)))+NPV($AG$160,AH44*(1+$AG$162)*$AJ$128:INDEX($AJ$128:$AJ$157,MATCH($AD44,$AH$128:$AH$157,0))),IF(J44="External",NPV($AG$160,$AE44*(1+$AG$161)*(1+$AG$163)*$AI$128:INDEX($AI$128:$AI$157,MATCH($AD44,$AH$128:$AH$157,0)))+NPV($AG$160,AH44*(1+$AG$162)*$AM$128:INDEX($AM$128:$AM$157,MATCH($AD44,$AH$128:$AH$157,0))),"")))</f>
        <v/>
      </c>
      <c r="AJ44" s="190">
        <f t="shared" si="19"/>
        <v>0</v>
      </c>
      <c r="AK44" s="202" t="str">
        <f t="shared" si="32"/>
        <v/>
      </c>
      <c r="AL44" s="167"/>
      <c r="AM44" s="197" t="str">
        <f t="shared" si="26"/>
        <v/>
      </c>
      <c r="AN44" s="197" t="str">
        <f t="shared" si="27"/>
        <v/>
      </c>
      <c r="AO44" s="194">
        <f t="shared" si="28"/>
        <v>0</v>
      </c>
      <c r="AP44" s="197">
        <f t="shared" si="40"/>
        <v>0</v>
      </c>
      <c r="AQ44" s="197">
        <f t="shared" si="24"/>
        <v>0</v>
      </c>
      <c r="AR44" s="194">
        <f t="shared" si="22"/>
        <v>0</v>
      </c>
      <c r="AS44" s="194">
        <f t="shared" si="25"/>
        <v>0</v>
      </c>
      <c r="AT44" s="144"/>
      <c r="AU44" s="139"/>
      <c r="AV44" s="139"/>
      <c r="AW44" s="139"/>
      <c r="AX44" s="139"/>
      <c r="AY44" s="139"/>
      <c r="BA44" s="139"/>
      <c r="BB44" s="139"/>
      <c r="BC44" s="139"/>
      <c r="BE44" s="139"/>
      <c r="BF44" s="139"/>
      <c r="BG44" s="139"/>
    </row>
    <row r="45" spans="1:59" s="140" customFormat="1" ht="16.5" customHeight="1">
      <c r="A45" s="53"/>
      <c r="B45" s="85"/>
      <c r="C45" s="86"/>
      <c r="D45" s="378"/>
      <c r="E45" s="378"/>
      <c r="F45" s="387"/>
      <c r="G45" s="387"/>
      <c r="H45" s="53"/>
      <c r="I45" s="351"/>
      <c r="J45" s="21"/>
      <c r="K45" s="87"/>
      <c r="L45" s="88"/>
      <c r="M45" s="89"/>
      <c r="N45" s="51"/>
      <c r="O45" s="84" t="str">
        <f t="shared" si="33"/>
        <v/>
      </c>
      <c r="P45" s="189" t="str">
        <f t="shared" si="0"/>
        <v/>
      </c>
      <c r="Q45" s="190" t="e">
        <f t="shared" si="1"/>
        <v>#DIV/0!</v>
      </c>
      <c r="R45" s="191" t="str">
        <f t="shared" si="29"/>
        <v/>
      </c>
      <c r="S45" s="192" t="str">
        <f t="shared" si="34"/>
        <v/>
      </c>
      <c r="T45" s="192" t="str">
        <f t="shared" si="30"/>
        <v/>
      </c>
      <c r="U45" s="193">
        <f t="shared" si="5"/>
        <v>0</v>
      </c>
      <c r="V45" s="194" t="e">
        <f t="shared" si="31"/>
        <v>#DIV/0!</v>
      </c>
      <c r="W45" s="194">
        <f t="shared" si="7"/>
        <v>0</v>
      </c>
      <c r="X45" s="194">
        <f t="shared" si="8"/>
        <v>0</v>
      </c>
      <c r="Y45" s="194">
        <f t="shared" si="9"/>
        <v>0</v>
      </c>
      <c r="Z45" s="194">
        <f t="shared" si="10"/>
        <v>0</v>
      </c>
      <c r="AA45" s="195">
        <f t="shared" si="11"/>
        <v>0</v>
      </c>
      <c r="AB45" s="194">
        <f t="shared" si="12"/>
        <v>0</v>
      </c>
      <c r="AC45" s="196" t="str">
        <f t="shared" si="35"/>
        <v/>
      </c>
      <c r="AD45" s="197" t="e">
        <f t="shared" si="14"/>
        <v>#DIV/0!</v>
      </c>
      <c r="AE45" s="198" t="str">
        <f t="shared" si="36"/>
        <v/>
      </c>
      <c r="AF45" s="199" t="str">
        <f t="shared" si="37"/>
        <v/>
      </c>
      <c r="AG45" s="199" t="str">
        <f t="shared" si="38"/>
        <v/>
      </c>
      <c r="AH45" s="200" t="str">
        <f t="shared" si="39"/>
        <v/>
      </c>
      <c r="AI45" s="201" t="str">
        <f t="array" ref="AI45">IF($AH45&gt;0,IF(OR(J45="Int-AC",J45="Int-Non"),NPV($AG$160,$AE45*(1+$AG$161)*(1+$AG$163)*$AI$128:INDEX($AI$128:$AI$157,MATCH($AD45,$AH$128:$AH$157,0)))+NPV($AG$160,AH45*(1+$AG$162)*$AJ$128:INDEX($AJ$128:$AJ$157,MATCH($AD45,$AH$128:$AH$157,0))),IF(J45="External",NPV($AG$160,$AE45*(1+$AG$161)*(1+$AG$163)*$AI$128:INDEX($AI$128:$AI$157,MATCH($AD45,$AH$128:$AH$157,0)))+NPV($AG$160,AH45*(1+$AG$162)*$AM$128:INDEX($AM$128:$AM$157,MATCH($AD45,$AH$128:$AH$157,0))),"")))</f>
        <v/>
      </c>
      <c r="AJ45" s="190">
        <f t="shared" si="19"/>
        <v>0</v>
      </c>
      <c r="AK45" s="202" t="str">
        <f t="shared" si="32"/>
        <v/>
      </c>
      <c r="AL45" s="167"/>
      <c r="AM45" s="197" t="str">
        <f t="shared" si="26"/>
        <v/>
      </c>
      <c r="AN45" s="197" t="str">
        <f t="shared" si="27"/>
        <v/>
      </c>
      <c r="AO45" s="194">
        <f t="shared" si="28"/>
        <v>0</v>
      </c>
      <c r="AP45" s="197">
        <f t="shared" si="40"/>
        <v>0</v>
      </c>
      <c r="AQ45" s="197">
        <f t="shared" si="24"/>
        <v>0</v>
      </c>
      <c r="AR45" s="194">
        <f t="shared" si="22"/>
        <v>0</v>
      </c>
      <c r="AS45" s="194">
        <f t="shared" si="25"/>
        <v>0</v>
      </c>
      <c r="AT45" s="144"/>
      <c r="AU45" s="139"/>
      <c r="AV45" s="139"/>
      <c r="AW45" s="139"/>
      <c r="AX45" s="139"/>
      <c r="AY45" s="139"/>
      <c r="BA45" s="139"/>
      <c r="BB45" s="139"/>
      <c r="BC45" s="139"/>
      <c r="BE45" s="139"/>
      <c r="BF45" s="139"/>
      <c r="BG45" s="139"/>
    </row>
    <row r="46" spans="1:59" s="140" customFormat="1" ht="16.5" customHeight="1">
      <c r="A46" s="53"/>
      <c r="B46" s="85"/>
      <c r="C46" s="86"/>
      <c r="D46" s="378"/>
      <c r="E46" s="378"/>
      <c r="F46" s="387"/>
      <c r="G46" s="387"/>
      <c r="H46" s="53"/>
      <c r="I46" s="351"/>
      <c r="J46" s="21"/>
      <c r="K46" s="87"/>
      <c r="L46" s="88"/>
      <c r="M46" s="89"/>
      <c r="N46" s="51"/>
      <c r="O46" s="84" t="str">
        <f t="shared" si="33"/>
        <v/>
      </c>
      <c r="P46" s="189" t="str">
        <f t="shared" si="0"/>
        <v/>
      </c>
      <c r="Q46" s="190" t="e">
        <f t="shared" si="1"/>
        <v>#DIV/0!</v>
      </c>
      <c r="R46" s="191" t="str">
        <f t="shared" si="29"/>
        <v/>
      </c>
      <c r="S46" s="192" t="str">
        <f t="shared" si="34"/>
        <v/>
      </c>
      <c r="T46" s="192" t="str">
        <f t="shared" si="30"/>
        <v/>
      </c>
      <c r="U46" s="193">
        <f t="shared" si="5"/>
        <v>0</v>
      </c>
      <c r="V46" s="194" t="e">
        <f t="shared" si="31"/>
        <v>#DIV/0!</v>
      </c>
      <c r="W46" s="194">
        <f t="shared" si="7"/>
        <v>0</v>
      </c>
      <c r="X46" s="194">
        <f t="shared" si="8"/>
        <v>0</v>
      </c>
      <c r="Y46" s="194">
        <f t="shared" si="9"/>
        <v>0</v>
      </c>
      <c r="Z46" s="194">
        <f t="shared" si="10"/>
        <v>0</v>
      </c>
      <c r="AA46" s="195">
        <f t="shared" si="11"/>
        <v>0</v>
      </c>
      <c r="AB46" s="194">
        <f t="shared" si="12"/>
        <v>0</v>
      </c>
      <c r="AC46" s="196" t="str">
        <f t="shared" si="35"/>
        <v/>
      </c>
      <c r="AD46" s="197" t="e">
        <f t="shared" si="14"/>
        <v>#DIV/0!</v>
      </c>
      <c r="AE46" s="198" t="str">
        <f t="shared" si="36"/>
        <v/>
      </c>
      <c r="AF46" s="199" t="str">
        <f t="shared" si="37"/>
        <v/>
      </c>
      <c r="AG46" s="199" t="str">
        <f t="shared" si="38"/>
        <v/>
      </c>
      <c r="AH46" s="200" t="str">
        <f t="shared" si="39"/>
        <v/>
      </c>
      <c r="AI46" s="201" t="str">
        <f t="array" ref="AI46">IF($AH46&gt;0,IF(OR(J46="Int-AC",J46="Int-Non"),NPV($AG$160,$AE46*(1+$AG$161)*(1+$AG$163)*$AI$128:INDEX($AI$128:$AI$157,MATCH($AD46,$AH$128:$AH$157,0)))+NPV($AG$160,AH46*(1+$AG$162)*$AJ$128:INDEX($AJ$128:$AJ$157,MATCH($AD46,$AH$128:$AH$157,0))),IF(J46="External",NPV($AG$160,$AE46*(1+$AG$161)*(1+$AG$163)*$AI$128:INDEX($AI$128:$AI$157,MATCH($AD46,$AH$128:$AH$157,0)))+NPV($AG$160,AH46*(1+$AG$162)*$AM$128:INDEX($AM$128:$AM$157,MATCH($AD46,$AH$128:$AH$157,0))),"")))</f>
        <v/>
      </c>
      <c r="AJ46" s="190">
        <f t="shared" si="19"/>
        <v>0</v>
      </c>
      <c r="AK46" s="202" t="str">
        <f t="shared" si="32"/>
        <v/>
      </c>
      <c r="AL46" s="167"/>
      <c r="AM46" s="197" t="str">
        <f t="shared" si="26"/>
        <v/>
      </c>
      <c r="AN46" s="197" t="str">
        <f t="shared" si="27"/>
        <v/>
      </c>
      <c r="AO46" s="194">
        <f t="shared" si="28"/>
        <v>0</v>
      </c>
      <c r="AP46" s="197">
        <f t="shared" si="40"/>
        <v>0</v>
      </c>
      <c r="AQ46" s="197">
        <f t="shared" si="24"/>
        <v>0</v>
      </c>
      <c r="AR46" s="194">
        <f t="shared" si="22"/>
        <v>0</v>
      </c>
      <c r="AS46" s="194">
        <f t="shared" si="25"/>
        <v>0</v>
      </c>
      <c r="AU46" s="139"/>
      <c r="AV46" s="139"/>
      <c r="AW46" s="139"/>
      <c r="AX46" s="139"/>
      <c r="AY46" s="139"/>
      <c r="BA46" s="139"/>
      <c r="BB46" s="139"/>
      <c r="BC46" s="139"/>
      <c r="BE46" s="139"/>
      <c r="BF46" s="139"/>
      <c r="BG46" s="139"/>
    </row>
    <row r="47" spans="1:59" s="140" customFormat="1" ht="16.5" customHeight="1">
      <c r="A47" s="53"/>
      <c r="B47" s="85"/>
      <c r="C47" s="86"/>
      <c r="D47" s="378"/>
      <c r="E47" s="378"/>
      <c r="F47" s="387"/>
      <c r="G47" s="387"/>
      <c r="H47" s="53"/>
      <c r="I47" s="351"/>
      <c r="J47" s="21"/>
      <c r="K47" s="87"/>
      <c r="L47" s="88"/>
      <c r="M47" s="89"/>
      <c r="N47" s="51"/>
      <c r="O47" s="84" t="str">
        <f t="shared" si="33"/>
        <v/>
      </c>
      <c r="P47" s="189" t="str">
        <f t="shared" si="0"/>
        <v/>
      </c>
      <c r="Q47" s="190" t="e">
        <f t="shared" si="1"/>
        <v>#DIV/0!</v>
      </c>
      <c r="R47" s="191" t="str">
        <f t="shared" si="29"/>
        <v/>
      </c>
      <c r="S47" s="192" t="str">
        <f t="shared" si="34"/>
        <v/>
      </c>
      <c r="T47" s="192" t="str">
        <f t="shared" si="30"/>
        <v/>
      </c>
      <c r="U47" s="193">
        <f t="shared" si="5"/>
        <v>0</v>
      </c>
      <c r="V47" s="194" t="e">
        <f t="shared" si="31"/>
        <v>#DIV/0!</v>
      </c>
      <c r="W47" s="194">
        <f t="shared" si="7"/>
        <v>0</v>
      </c>
      <c r="X47" s="194">
        <f t="shared" si="8"/>
        <v>0</v>
      </c>
      <c r="Y47" s="194">
        <f t="shared" si="9"/>
        <v>0</v>
      </c>
      <c r="Z47" s="194">
        <f t="shared" si="10"/>
        <v>0</v>
      </c>
      <c r="AA47" s="195">
        <f t="shared" si="11"/>
        <v>0</v>
      </c>
      <c r="AB47" s="194">
        <f t="shared" si="12"/>
        <v>0</v>
      </c>
      <c r="AC47" s="196" t="str">
        <f t="shared" si="35"/>
        <v/>
      </c>
      <c r="AD47" s="197" t="e">
        <f t="shared" si="14"/>
        <v>#DIV/0!</v>
      </c>
      <c r="AE47" s="198" t="str">
        <f t="shared" si="36"/>
        <v/>
      </c>
      <c r="AF47" s="199" t="str">
        <f t="shared" si="37"/>
        <v/>
      </c>
      <c r="AG47" s="199" t="str">
        <f t="shared" si="38"/>
        <v/>
      </c>
      <c r="AH47" s="200" t="str">
        <f t="shared" si="39"/>
        <v/>
      </c>
      <c r="AI47" s="201" t="str">
        <f t="array" ref="AI47">IF($AH47&gt;0,IF(OR(J47="Int-AC",J47="Int-Non"),NPV($AG$160,$AE47*(1+$AG$161)*(1+$AG$163)*$AI$128:INDEX($AI$128:$AI$157,MATCH($AD47,$AH$128:$AH$157,0)))+NPV($AG$160,AH47*(1+$AG$162)*$AJ$128:INDEX($AJ$128:$AJ$157,MATCH($AD47,$AH$128:$AH$157,0))),IF(J47="External",NPV($AG$160,$AE47*(1+$AG$161)*(1+$AG$163)*$AI$128:INDEX($AI$128:$AI$157,MATCH($AD47,$AH$128:$AH$157,0)))+NPV($AG$160,AH47*(1+$AG$162)*$AM$128:INDEX($AM$128:$AM$157,MATCH($AD47,$AH$128:$AH$157,0))),"")))</f>
        <v/>
      </c>
      <c r="AJ47" s="190">
        <f t="shared" si="19"/>
        <v>0</v>
      </c>
      <c r="AK47" s="202" t="str">
        <f t="shared" si="32"/>
        <v/>
      </c>
      <c r="AL47" s="167"/>
      <c r="AM47" s="197" t="str">
        <f t="shared" si="26"/>
        <v/>
      </c>
      <c r="AN47" s="197" t="str">
        <f t="shared" si="27"/>
        <v/>
      </c>
      <c r="AO47" s="194">
        <f t="shared" si="28"/>
        <v>0</v>
      </c>
      <c r="AP47" s="197">
        <f t="shared" si="40"/>
        <v>0</v>
      </c>
      <c r="AQ47" s="197">
        <f t="shared" si="24"/>
        <v>0</v>
      </c>
      <c r="AR47" s="194">
        <f>IF(OR(AM47="",AM47=0),0,(S47-T47)/1000)</f>
        <v>0</v>
      </c>
      <c r="AS47" s="194">
        <f t="shared" si="25"/>
        <v>0</v>
      </c>
      <c r="AU47" s="139"/>
      <c r="AV47" s="139"/>
      <c r="AW47" s="139"/>
      <c r="AX47" s="139"/>
      <c r="AY47" s="139"/>
      <c r="BA47" s="139"/>
      <c r="BB47" s="139"/>
      <c r="BC47" s="139"/>
      <c r="BE47" s="139"/>
      <c r="BF47" s="139"/>
      <c r="BG47" s="139"/>
    </row>
    <row r="48" spans="1:59" s="140" customFormat="1" ht="16.5" customHeight="1">
      <c r="A48" s="483" t="s">
        <v>4</v>
      </c>
      <c r="B48" s="484"/>
      <c r="C48" s="484"/>
      <c r="D48" s="408" t="s">
        <v>223</v>
      </c>
      <c r="E48" s="409"/>
      <c r="F48" s="409"/>
      <c r="G48" s="409"/>
      <c r="H48" s="409"/>
      <c r="I48" s="409"/>
      <c r="J48" s="409"/>
      <c r="K48" s="135"/>
      <c r="L48" s="386" t="s">
        <v>230</v>
      </c>
      <c r="M48" s="386"/>
      <c r="N48" s="400" t="s">
        <v>37</v>
      </c>
      <c r="O48" s="401"/>
      <c r="P48" s="232">
        <f>SUM(P28:P47)</f>
        <v>0</v>
      </c>
      <c r="Q48" s="232" t="e">
        <f>SUM(Q28:Q47)</f>
        <v>#DIV/0!</v>
      </c>
      <c r="R48" s="191" t="e">
        <f>AK48</f>
        <v>#DIV/0!</v>
      </c>
      <c r="S48" s="233"/>
      <c r="T48" s="233"/>
      <c r="U48" s="193"/>
      <c r="V48" s="232"/>
      <c r="W48" s="232"/>
      <c r="X48" s="232"/>
      <c r="Y48" s="232"/>
      <c r="Z48" s="232"/>
      <c r="AA48" s="232"/>
      <c r="AB48" s="232"/>
      <c r="AC48" s="234">
        <f>SUM(AC28:AC47)</f>
        <v>0</v>
      </c>
      <c r="AD48" s="234" t="e">
        <f>ROUND(SUMPRODUCT(AD28:AD47,AH28:AH47)/SUM(AH28:AH47),0)</f>
        <v>#DIV/0!</v>
      </c>
      <c r="AE48" s="235">
        <f>SUM(AE28:AE47)</f>
        <v>0</v>
      </c>
      <c r="AF48" s="234">
        <f>SUM(AF28:AF47)</f>
        <v>0</v>
      </c>
      <c r="AG48" s="234">
        <f>SUM(AG28:AG47)</f>
        <v>0</v>
      </c>
      <c r="AH48" s="234">
        <f>SUM(AH28:AH47)</f>
        <v>0</v>
      </c>
      <c r="AI48" s="201" t="b">
        <f t="array" ref="AI48">IF(AH48&gt;0,IF(AI50="Internal",NPV($AG$160,$AE48*(1+$AG$161)*(1+$AG$163)*$AI$128:INDEX($AI$128:$AI$157,MATCH($AD48,$AH$128:$AH$157,0)))+NPV($AG$160,AH48*(1+$AG$162)*$AJ$128:INDEX($AJ$128:$AJ$157,MATCH($AD48,$AH$128:$AH$157,0))),IF(AI50="External",NPV($AG$160,$AE48*(1+$AG$161)*(1+$AG$163)*$AI$128:INDEX($AI$128:$AI$157,MATCH($AD48,$AH$128:$AH$157,0)))+NPV($AG$160,AH48*(1+$AG$162)*$AM$128:INDEX($AM$128:$AM$157,MATCH($AD48,$AH$128:$AH$157,0))),"")))</f>
        <v>0</v>
      </c>
      <c r="AJ48" s="190">
        <f>SUM(N28:N47)*$H$163</f>
        <v>0</v>
      </c>
      <c r="AK48" s="202" t="e">
        <f>IF(AE48="","",AI48/AJ48)</f>
        <v>#DIV/0!</v>
      </c>
      <c r="AL48" s="236"/>
      <c r="AM48" s="237">
        <f>SUM(AM28:AM47)</f>
        <v>0</v>
      </c>
      <c r="AN48" s="237">
        <f>SUM(AN28:AN47)</f>
        <v>0</v>
      </c>
      <c r="AO48" s="237">
        <f>SUM(AO28:AO47)</f>
        <v>0</v>
      </c>
      <c r="AP48" s="154"/>
      <c r="AQ48" s="154"/>
      <c r="AR48" s="238">
        <f>SUM(AR28:AR47)</f>
        <v>0</v>
      </c>
      <c r="AS48" s="238">
        <f>SUM(AS28:AS47)</f>
        <v>0</v>
      </c>
      <c r="AT48" s="144"/>
      <c r="AU48" s="139"/>
      <c r="AV48" s="139"/>
      <c r="AW48" s="139"/>
      <c r="AX48" s="139"/>
      <c r="AY48" s="139"/>
      <c r="BA48" s="139"/>
      <c r="BB48" s="139"/>
      <c r="BC48" s="139"/>
      <c r="BE48" s="139"/>
      <c r="BF48" s="139"/>
      <c r="BG48" s="139"/>
    </row>
    <row r="49" spans="1:59" s="140" customFormat="1" ht="16.5" customHeight="1">
      <c r="A49" s="485"/>
      <c r="B49" s="486"/>
      <c r="C49" s="486"/>
      <c r="D49" s="410"/>
      <c r="E49" s="411"/>
      <c r="F49" s="411"/>
      <c r="G49" s="411"/>
      <c r="H49" s="411"/>
      <c r="I49" s="411"/>
      <c r="J49" s="411"/>
      <c r="K49" s="136"/>
      <c r="L49" s="385">
        <f>AS48</f>
        <v>0</v>
      </c>
      <c r="M49" s="385"/>
      <c r="N49" s="398">
        <f>IF(COUNTIF(O28:O47,"Incomplete"),"Incomplete",SUM(O28:O47))</f>
        <v>0</v>
      </c>
      <c r="O49" s="399"/>
      <c r="P49" s="239"/>
      <c r="R49" s="240"/>
      <c r="S49" s="241"/>
      <c r="T49" s="241"/>
      <c r="U49" s="241"/>
      <c r="V49" s="241"/>
      <c r="W49" s="241"/>
      <c r="X49" s="241"/>
      <c r="Y49" s="241"/>
      <c r="Z49" s="241"/>
      <c r="AA49" s="241"/>
      <c r="AB49" s="241"/>
      <c r="AC49" s="241"/>
      <c r="AD49" s="241"/>
      <c r="AE49" s="241"/>
      <c r="AF49" s="241"/>
      <c r="AG49" s="241"/>
      <c r="AH49" s="241"/>
      <c r="AI49" s="242" t="s">
        <v>210</v>
      </c>
      <c r="AJ49" s="241"/>
      <c r="AK49" s="241"/>
      <c r="AL49" s="241"/>
      <c r="AM49" s="241"/>
      <c r="AN49" s="241"/>
      <c r="AO49" s="241"/>
      <c r="AP49" s="144"/>
      <c r="AQ49" s="144"/>
      <c r="AR49" s="144"/>
      <c r="AS49" s="144"/>
      <c r="AT49" s="144"/>
      <c r="AU49" s="139"/>
      <c r="AV49" s="139"/>
      <c r="AW49" s="139"/>
      <c r="AX49" s="139"/>
      <c r="AY49" s="139"/>
      <c r="BA49" s="139"/>
      <c r="BB49" s="139"/>
      <c r="BC49" s="139"/>
      <c r="BE49" s="139"/>
      <c r="BF49" s="139"/>
      <c r="BG49" s="139"/>
    </row>
    <row r="50" spans="1:59" s="140" customFormat="1" ht="16.5" customHeight="1">
      <c r="A50" s="104"/>
      <c r="B50" s="3"/>
      <c r="C50" s="3"/>
      <c r="D50" s="3"/>
      <c r="E50" s="3"/>
      <c r="F50" s="3"/>
      <c r="G50" s="14"/>
      <c r="H50" s="136"/>
      <c r="I50" s="136"/>
      <c r="J50" s="136"/>
      <c r="K50" s="136"/>
      <c r="L50" s="386" t="s">
        <v>224</v>
      </c>
      <c r="M50" s="386"/>
      <c r="N50" s="82" t="str">
        <f>IF(AM48&gt;0,AM48,"")</f>
        <v/>
      </c>
      <c r="O50" s="83" t="s">
        <v>165</v>
      </c>
      <c r="P50" s="239"/>
      <c r="R50" s="243"/>
      <c r="S50" s="241"/>
      <c r="T50" s="241"/>
      <c r="U50" s="241"/>
      <c r="V50" s="241"/>
      <c r="W50" s="241"/>
      <c r="X50" s="241"/>
      <c r="Y50" s="241"/>
      <c r="Z50" s="241"/>
      <c r="AA50" s="241"/>
      <c r="AB50" s="241"/>
      <c r="AC50" s="241"/>
      <c r="AD50" s="241"/>
      <c r="AE50" s="241"/>
      <c r="AF50" s="241"/>
      <c r="AG50" s="241"/>
      <c r="AH50" s="244" t="s">
        <v>174</v>
      </c>
      <c r="AI50" s="242" t="str">
        <f>IF(ISERROR(MATCH("External",J28:J47,0))=FALSE,"External","Internal")</f>
        <v>Internal</v>
      </c>
      <c r="AJ50" s="241"/>
      <c r="AK50" s="241"/>
      <c r="AL50" s="241"/>
      <c r="AM50" s="241"/>
      <c r="AN50" s="241"/>
      <c r="AO50" s="241"/>
      <c r="AP50" s="144"/>
      <c r="AQ50" s="144"/>
      <c r="AR50" s="144"/>
      <c r="AS50" s="144"/>
      <c r="AT50" s="144"/>
      <c r="AU50" s="139"/>
      <c r="AV50" s="139"/>
      <c r="AW50" s="139"/>
      <c r="AX50" s="139"/>
      <c r="AY50" s="139"/>
      <c r="BA50" s="139"/>
      <c r="BB50" s="139"/>
      <c r="BC50" s="139"/>
      <c r="BE50" s="139"/>
      <c r="BF50" s="139"/>
      <c r="BG50" s="139"/>
    </row>
    <row r="51" spans="1:59" s="140" customFormat="1" ht="16.5" customHeight="1">
      <c r="A51" s="105"/>
      <c r="B51" s="70"/>
      <c r="C51" s="70"/>
      <c r="D51" s="70"/>
      <c r="E51" s="70"/>
      <c r="F51" s="70"/>
      <c r="G51" s="70"/>
      <c r="H51" s="70"/>
      <c r="I51" s="70"/>
      <c r="J51" s="70"/>
      <c r="K51" s="70"/>
      <c r="L51" s="385">
        <f>SUM(N28:N38,N39:N47)</f>
        <v>0</v>
      </c>
      <c r="M51" s="385"/>
      <c r="N51" s="82" t="str">
        <f>IF(AN48&gt;0,AN48,"")</f>
        <v/>
      </c>
      <c r="O51" s="83" t="s">
        <v>166</v>
      </c>
      <c r="P51" s="239"/>
      <c r="R51" s="243"/>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144"/>
      <c r="AQ51" s="144"/>
      <c r="AR51" s="144"/>
      <c r="AS51" s="144"/>
      <c r="AT51" s="144"/>
      <c r="AU51" s="139"/>
      <c r="AV51" s="139"/>
      <c r="AW51" s="139"/>
      <c r="AX51" s="139"/>
      <c r="AY51" s="139"/>
      <c r="BA51" s="139"/>
      <c r="BB51" s="139"/>
      <c r="BC51" s="139"/>
      <c r="BE51" s="139"/>
      <c r="BF51" s="139"/>
      <c r="BG51" s="139"/>
    </row>
    <row r="52" spans="1:59" s="140" customFormat="1" ht="16.5" customHeight="1">
      <c r="A52" s="472" t="s">
        <v>172</v>
      </c>
      <c r="B52" s="473"/>
      <c r="C52" s="473"/>
      <c r="D52" s="352" t="str">
        <f>IF(ISNUMBER(N52),N52*2/2000,"")</f>
        <v/>
      </c>
      <c r="E52" s="138"/>
      <c r="F52" s="134" t="str">
        <f>IF(OR(N49=0,N49="Incomplete"),"",IF(N25="No",N52*2/2000,""))</f>
        <v/>
      </c>
      <c r="G52" s="70"/>
      <c r="H52" s="70"/>
      <c r="I52" s="70"/>
      <c r="J52" s="70"/>
      <c r="K52" s="39"/>
      <c r="L52" s="14"/>
      <c r="M52" s="15"/>
      <c r="N52" s="82" t="str">
        <f>IF(AND(ISNUMBER(N50),ISNUMBER(N51)),N50-N51,"")</f>
        <v/>
      </c>
      <c r="O52" s="83" t="s">
        <v>167</v>
      </c>
      <c r="P52" s="239"/>
      <c r="R52" s="243"/>
      <c r="S52" s="241"/>
      <c r="T52" s="241"/>
      <c r="U52" s="241"/>
      <c r="V52" s="241"/>
      <c r="W52" s="241"/>
      <c r="X52" s="241"/>
      <c r="Y52" s="241"/>
      <c r="Z52" s="241"/>
      <c r="AA52" s="241"/>
      <c r="AB52" s="241"/>
      <c r="AC52" s="245"/>
      <c r="AD52" s="245"/>
      <c r="AE52" s="245"/>
      <c r="AF52" s="245"/>
      <c r="AG52" s="245"/>
      <c r="AH52" s="245"/>
      <c r="AI52" s="201"/>
      <c r="AJ52" s="245"/>
      <c r="AK52" s="202"/>
      <c r="AL52" s="241"/>
      <c r="AM52" s="245"/>
      <c r="AN52" s="245"/>
      <c r="AO52" s="245"/>
      <c r="AP52" s="144"/>
      <c r="AQ52" s="144"/>
      <c r="AR52" s="144"/>
      <c r="AS52" s="144"/>
      <c r="AT52" s="144"/>
      <c r="AU52" s="139"/>
      <c r="AV52" s="139"/>
      <c r="AW52" s="139"/>
      <c r="AX52" s="139"/>
      <c r="AY52" s="139"/>
      <c r="BA52" s="139"/>
      <c r="BB52" s="139"/>
      <c r="BC52" s="139"/>
      <c r="BE52" s="139"/>
      <c r="BF52" s="139"/>
      <c r="BG52" s="139"/>
    </row>
    <row r="53" spans="1:59" s="140" customFormat="1" ht="16.5" customHeight="1">
      <c r="A53" s="106"/>
      <c r="B53" s="324"/>
      <c r="C53" s="324"/>
      <c r="D53" s="324"/>
      <c r="E53" s="324"/>
      <c r="F53" s="324"/>
      <c r="G53" s="52"/>
      <c r="H53" s="52"/>
      <c r="I53" s="325"/>
      <c r="J53" s="325"/>
      <c r="K53" s="325"/>
      <c r="L53" s="52"/>
      <c r="M53" s="137" t="s">
        <v>247</v>
      </c>
      <c r="N53" s="326" t="str">
        <f>IF(AND(ISNUMBER(N50),ISNUMBER(N51)),1-(N51/N50),"")</f>
        <v/>
      </c>
      <c r="O53" s="83" t="s">
        <v>168</v>
      </c>
      <c r="P53" s="239"/>
      <c r="R53" s="243"/>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144"/>
      <c r="AQ53" s="144"/>
      <c r="AR53" s="144"/>
      <c r="AS53" s="144"/>
      <c r="AT53" s="144"/>
      <c r="AU53" s="139"/>
      <c r="AV53" s="139"/>
      <c r="AW53" s="139"/>
      <c r="AX53" s="139"/>
      <c r="AY53" s="139"/>
      <c r="BA53" s="139"/>
      <c r="BB53" s="139"/>
      <c r="BC53" s="139"/>
      <c r="BE53" s="139"/>
      <c r="BF53" s="139"/>
      <c r="BG53" s="139"/>
    </row>
    <row r="54" spans="1:59" s="140" customFormat="1" ht="17.25" customHeight="1">
      <c r="A54" s="402" t="s">
        <v>222</v>
      </c>
      <c r="B54" s="403"/>
      <c r="C54" s="404"/>
      <c r="D54" s="379" t="s">
        <v>234</v>
      </c>
      <c r="E54" s="380"/>
      <c r="F54" s="380"/>
      <c r="G54" s="380"/>
      <c r="H54" s="380"/>
      <c r="I54" s="380"/>
      <c r="J54" s="380"/>
      <c r="K54" s="380"/>
      <c r="L54" s="381"/>
      <c r="M54" s="388"/>
      <c r="N54" s="389"/>
      <c r="O54" s="390"/>
      <c r="P54" s="239"/>
      <c r="R54" s="243"/>
      <c r="S54" s="241"/>
      <c r="T54" s="241"/>
      <c r="U54" s="241"/>
      <c r="V54" s="241"/>
      <c r="W54" s="241"/>
      <c r="X54" s="241"/>
      <c r="Y54" s="241"/>
      <c r="Z54" s="241"/>
      <c r="AA54" s="241"/>
      <c r="AB54" s="241"/>
      <c r="AC54" s="241"/>
      <c r="AD54" s="241"/>
      <c r="AE54" s="241"/>
      <c r="AF54" s="241"/>
      <c r="AG54" s="241"/>
      <c r="AH54" s="241"/>
      <c r="AI54" s="241"/>
      <c r="AJ54" s="241"/>
      <c r="AK54" s="241"/>
      <c r="AL54" s="241"/>
      <c r="AM54" s="241"/>
      <c r="AN54" s="241"/>
      <c r="AO54" s="241"/>
      <c r="AP54" s="144"/>
      <c r="AQ54" s="144"/>
      <c r="AR54" s="144"/>
      <c r="AS54" s="144"/>
      <c r="AT54" s="144"/>
      <c r="AU54" s="139"/>
      <c r="AV54" s="139"/>
      <c r="AW54" s="139"/>
      <c r="AX54" s="139"/>
      <c r="AY54" s="139"/>
      <c r="BA54" s="139"/>
      <c r="BB54" s="139"/>
      <c r="BC54" s="139"/>
      <c r="BE54" s="139"/>
      <c r="BF54" s="139"/>
      <c r="BG54" s="139"/>
    </row>
    <row r="55" spans="1:59" s="140" customFormat="1" ht="17.25" customHeight="1">
      <c r="A55" s="402"/>
      <c r="B55" s="403"/>
      <c r="C55" s="404"/>
      <c r="D55" s="379"/>
      <c r="E55" s="380"/>
      <c r="F55" s="380"/>
      <c r="G55" s="380"/>
      <c r="H55" s="380"/>
      <c r="I55" s="380"/>
      <c r="J55" s="380"/>
      <c r="K55" s="380"/>
      <c r="L55" s="381"/>
      <c r="M55" s="388"/>
      <c r="N55" s="389"/>
      <c r="O55" s="390"/>
      <c r="P55" s="239"/>
      <c r="R55" s="243"/>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144"/>
      <c r="AQ55" s="144"/>
      <c r="AR55" s="144"/>
      <c r="AS55" s="144"/>
      <c r="AT55" s="144"/>
      <c r="AU55" s="139"/>
      <c r="AV55" s="139"/>
      <c r="AW55" s="139"/>
      <c r="AX55" s="139"/>
      <c r="AY55" s="139"/>
      <c r="BA55" s="139"/>
      <c r="BB55" s="139"/>
      <c r="BC55" s="139"/>
      <c r="BE55" s="139"/>
      <c r="BF55" s="139"/>
      <c r="BG55" s="139"/>
    </row>
    <row r="56" spans="1:59" s="140" customFormat="1" ht="17.25" customHeight="1" thickBot="1">
      <c r="A56" s="405"/>
      <c r="B56" s="406"/>
      <c r="C56" s="407"/>
      <c r="D56" s="382"/>
      <c r="E56" s="383"/>
      <c r="F56" s="383"/>
      <c r="G56" s="383"/>
      <c r="H56" s="383"/>
      <c r="I56" s="383"/>
      <c r="J56" s="383"/>
      <c r="K56" s="383"/>
      <c r="L56" s="384"/>
      <c r="M56" s="391"/>
      <c r="N56" s="392"/>
      <c r="O56" s="393"/>
      <c r="P56" s="239"/>
      <c r="R56" s="243"/>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144"/>
      <c r="AQ56" s="144"/>
      <c r="AR56" s="144"/>
      <c r="AS56" s="144"/>
      <c r="AT56" s="144"/>
      <c r="AU56" s="139"/>
      <c r="AV56" s="139"/>
      <c r="AW56" s="139"/>
      <c r="AX56" s="139"/>
      <c r="AY56" s="139"/>
      <c r="BA56" s="139"/>
      <c r="BB56" s="139"/>
      <c r="BC56" s="139"/>
      <c r="BE56" s="139"/>
      <c r="BF56" s="139"/>
      <c r="BG56" s="139"/>
    </row>
    <row r="57" spans="1:59" s="140" customFormat="1" ht="15" customHeight="1">
      <c r="A57" s="375" t="s">
        <v>212</v>
      </c>
      <c r="B57" s="376"/>
      <c r="C57" s="376"/>
      <c r="D57" s="376"/>
      <c r="E57" s="376"/>
      <c r="F57" s="376"/>
      <c r="G57" s="376"/>
      <c r="H57" s="376"/>
      <c r="I57" s="376"/>
      <c r="J57" s="376"/>
      <c r="K57" s="376"/>
      <c r="L57" s="376"/>
      <c r="M57" s="376"/>
      <c r="N57" s="376"/>
      <c r="O57" s="377"/>
      <c r="P57" s="239"/>
      <c r="R57" s="243"/>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144"/>
      <c r="AQ57" s="144"/>
      <c r="AR57" s="144"/>
      <c r="AS57" s="144"/>
      <c r="AT57" s="144"/>
      <c r="AU57" s="139"/>
      <c r="AV57" s="139"/>
      <c r="AW57" s="139"/>
      <c r="AX57" s="139"/>
      <c r="AY57" s="139"/>
      <c r="BA57" s="139"/>
      <c r="BB57" s="139"/>
      <c r="BC57" s="139"/>
      <c r="BE57" s="139"/>
      <c r="BF57" s="139"/>
      <c r="BG57" s="139"/>
    </row>
    <row r="58" spans="1:59" s="140" customFormat="1" ht="15" customHeight="1">
      <c r="A58" s="98"/>
      <c r="B58" s="92"/>
      <c r="C58" s="92"/>
      <c r="D58" s="92"/>
      <c r="E58" s="92"/>
      <c r="F58" s="92"/>
      <c r="G58" s="93"/>
      <c r="H58" s="93"/>
      <c r="I58" s="94"/>
      <c r="J58" s="94"/>
      <c r="K58" s="94"/>
      <c r="L58" s="93"/>
      <c r="M58" s="95"/>
      <c r="N58" s="96"/>
      <c r="O58" s="101"/>
      <c r="P58" s="239"/>
      <c r="R58" s="243"/>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144"/>
      <c r="AQ58" s="144"/>
      <c r="AR58" s="144"/>
      <c r="AS58" s="144"/>
      <c r="AT58" s="144"/>
      <c r="AU58" s="139"/>
      <c r="AV58" s="139"/>
      <c r="AW58" s="139"/>
      <c r="AX58" s="139"/>
      <c r="AY58" s="139"/>
      <c r="BA58" s="139"/>
      <c r="BB58" s="139"/>
      <c r="BC58" s="139"/>
      <c r="BE58" s="139"/>
      <c r="BF58" s="139"/>
      <c r="BG58" s="139"/>
    </row>
    <row r="59" spans="1:59" s="140" customFormat="1" ht="15" customHeight="1">
      <c r="A59" s="99"/>
      <c r="B59" s="92"/>
      <c r="C59" s="92"/>
      <c r="D59" s="92"/>
      <c r="E59" s="92"/>
      <c r="F59" s="92"/>
      <c r="G59" s="93"/>
      <c r="H59" s="93"/>
      <c r="I59" s="94"/>
      <c r="J59" s="94"/>
      <c r="K59" s="94"/>
      <c r="L59" s="93"/>
      <c r="M59" s="95"/>
      <c r="N59" s="96"/>
      <c r="O59" s="102"/>
      <c r="P59" s="239"/>
      <c r="R59" s="243"/>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144"/>
      <c r="AQ59" s="144"/>
      <c r="AR59" s="144"/>
      <c r="AS59" s="144"/>
      <c r="AT59" s="144"/>
      <c r="AU59" s="139"/>
      <c r="AV59" s="139"/>
      <c r="AW59" s="139"/>
      <c r="AX59" s="139"/>
      <c r="AY59" s="139"/>
      <c r="BA59" s="139"/>
      <c r="BB59" s="139"/>
      <c r="BC59" s="139"/>
      <c r="BE59" s="139"/>
      <c r="BF59" s="139"/>
      <c r="BG59" s="139"/>
    </row>
    <row r="60" spans="1:59" s="140" customFormat="1" ht="15" customHeight="1">
      <c r="A60" s="99"/>
      <c r="B60" s="92"/>
      <c r="C60" s="92"/>
      <c r="D60" s="92"/>
      <c r="E60" s="92"/>
      <c r="F60" s="92"/>
      <c r="G60" s="93"/>
      <c r="H60" s="93"/>
      <c r="I60" s="94"/>
      <c r="J60" s="94"/>
      <c r="K60" s="94"/>
      <c r="L60" s="93"/>
      <c r="M60" s="95"/>
      <c r="N60" s="96"/>
      <c r="O60" s="102"/>
      <c r="P60" s="239"/>
      <c r="R60" s="243"/>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144"/>
      <c r="AQ60" s="144"/>
      <c r="AR60" s="144"/>
      <c r="AS60" s="144"/>
      <c r="AT60" s="144"/>
      <c r="AU60" s="139"/>
      <c r="AV60" s="139"/>
      <c r="AW60" s="139"/>
      <c r="AX60" s="139"/>
      <c r="AY60" s="139"/>
      <c r="BA60" s="139"/>
      <c r="BB60" s="139"/>
      <c r="BC60" s="139"/>
      <c r="BE60" s="139"/>
      <c r="BF60" s="139"/>
      <c r="BG60" s="139"/>
    </row>
    <row r="61" spans="1:59" s="140" customFormat="1" ht="15" customHeight="1">
      <c r="A61" s="100"/>
      <c r="B61" s="97"/>
      <c r="C61" s="97"/>
      <c r="D61" s="97"/>
      <c r="E61" s="97"/>
      <c r="F61" s="97"/>
      <c r="G61" s="97"/>
      <c r="H61" s="97"/>
      <c r="I61" s="97"/>
      <c r="J61" s="97"/>
      <c r="K61" s="97"/>
      <c r="L61" s="97"/>
      <c r="M61" s="97"/>
      <c r="N61" s="97"/>
      <c r="O61" s="103"/>
      <c r="P61" s="239"/>
      <c r="R61" s="243"/>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144"/>
      <c r="AQ61" s="144"/>
      <c r="AR61" s="144"/>
      <c r="AS61" s="144"/>
      <c r="AT61" s="144"/>
      <c r="AU61" s="139"/>
      <c r="AV61" s="139"/>
      <c r="AW61" s="139"/>
      <c r="AX61" s="139"/>
      <c r="AY61" s="139"/>
      <c r="BA61" s="139"/>
      <c r="BB61" s="139"/>
      <c r="BC61" s="139"/>
      <c r="BE61" s="139"/>
      <c r="BF61" s="139"/>
      <c r="BG61" s="139"/>
    </row>
    <row r="62" spans="1:59" s="140" customFormat="1" ht="15" customHeight="1">
      <c r="A62" s="100"/>
      <c r="B62" s="97"/>
      <c r="C62" s="97"/>
      <c r="D62" s="97"/>
      <c r="E62" s="97"/>
      <c r="F62" s="97"/>
      <c r="G62" s="97"/>
      <c r="H62" s="97"/>
      <c r="I62" s="97"/>
      <c r="J62" s="97"/>
      <c r="K62" s="97"/>
      <c r="L62" s="97"/>
      <c r="M62" s="97"/>
      <c r="N62" s="97"/>
      <c r="O62" s="103"/>
      <c r="P62" s="239"/>
      <c r="R62" s="243"/>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144"/>
      <c r="AQ62" s="144"/>
      <c r="AR62" s="144"/>
      <c r="AS62" s="144"/>
      <c r="AT62" s="144"/>
      <c r="AU62" s="139"/>
      <c r="AV62" s="139"/>
      <c r="AW62" s="139"/>
      <c r="AX62" s="139"/>
      <c r="AY62" s="139"/>
      <c r="BA62" s="139"/>
      <c r="BB62" s="139"/>
      <c r="BC62" s="139"/>
      <c r="BE62" s="139"/>
      <c r="BF62" s="139"/>
      <c r="BG62" s="139"/>
    </row>
    <row r="63" spans="1:59" s="140" customFormat="1" ht="15" customHeight="1">
      <c r="A63" s="100"/>
      <c r="B63" s="97"/>
      <c r="C63" s="97"/>
      <c r="D63" s="97"/>
      <c r="E63" s="97"/>
      <c r="F63" s="97"/>
      <c r="G63" s="97"/>
      <c r="H63" s="97"/>
      <c r="I63" s="97"/>
      <c r="J63" s="97"/>
      <c r="K63" s="97"/>
      <c r="L63" s="97"/>
      <c r="M63" s="97"/>
      <c r="N63" s="97"/>
      <c r="O63" s="103"/>
      <c r="P63" s="239"/>
      <c r="R63" s="243"/>
      <c r="S63" s="241"/>
      <c r="T63" s="241"/>
      <c r="U63" s="241"/>
      <c r="V63" s="241"/>
      <c r="W63" s="241"/>
      <c r="X63" s="241"/>
      <c r="Y63" s="241"/>
      <c r="Z63" s="241"/>
      <c r="AA63" s="241"/>
      <c r="AB63" s="241"/>
      <c r="AC63" s="241"/>
      <c r="AD63" s="241"/>
      <c r="AE63" s="241"/>
      <c r="AF63" s="241"/>
      <c r="AG63" s="241"/>
      <c r="AH63" s="241"/>
      <c r="AI63" s="246" t="s">
        <v>211</v>
      </c>
      <c r="AJ63" s="241"/>
      <c r="AK63" s="241"/>
      <c r="AL63" s="241"/>
      <c r="AM63" s="241"/>
      <c r="AN63" s="241"/>
      <c r="AO63" s="241"/>
      <c r="AP63" s="144"/>
      <c r="AQ63" s="144"/>
      <c r="AR63" s="144"/>
      <c r="AS63" s="144"/>
      <c r="AT63" s="144"/>
      <c r="AU63" s="139"/>
      <c r="AV63" s="139"/>
      <c r="AW63" s="139"/>
      <c r="AX63" s="139"/>
      <c r="AY63" s="139"/>
      <c r="BA63" s="139"/>
      <c r="BB63" s="139"/>
      <c r="BC63" s="139"/>
      <c r="BE63" s="139"/>
      <c r="BF63" s="139"/>
      <c r="BG63" s="139"/>
    </row>
    <row r="64" spans="1:59" s="140" customFormat="1" ht="15" customHeight="1">
      <c r="A64" s="374" t="s">
        <v>125</v>
      </c>
      <c r="B64" s="374"/>
      <c r="C64" s="374"/>
      <c r="D64" s="374"/>
      <c r="E64" s="374"/>
      <c r="F64" s="374"/>
      <c r="G64" s="374"/>
      <c r="H64" s="374"/>
      <c r="I64" s="374"/>
      <c r="J64" s="374"/>
      <c r="K64" s="374"/>
      <c r="L64" s="374"/>
      <c r="M64" s="374"/>
      <c r="N64" s="374"/>
      <c r="O64" s="374"/>
      <c r="P64" s="239"/>
      <c r="R64" s="243"/>
      <c r="S64" s="241"/>
      <c r="T64" s="241"/>
      <c r="U64" s="241"/>
      <c r="V64" s="241"/>
      <c r="W64" s="241"/>
      <c r="X64" s="241"/>
      <c r="Y64" s="241"/>
      <c r="Z64" s="241"/>
      <c r="AA64" s="241"/>
      <c r="AB64" s="241"/>
      <c r="AC64" s="241"/>
      <c r="AD64" s="246"/>
      <c r="AE64" s="241"/>
      <c r="AF64" s="241"/>
      <c r="AG64" s="241"/>
      <c r="AH64" s="241"/>
      <c r="AI64" s="241"/>
      <c r="AJ64" s="241"/>
      <c r="AK64" s="241"/>
      <c r="AL64" s="241"/>
      <c r="AM64" s="241"/>
      <c r="AN64" s="241"/>
      <c r="AO64" s="241"/>
      <c r="AP64" s="144"/>
      <c r="AQ64" s="144"/>
      <c r="AR64" s="144"/>
      <c r="AS64" s="144"/>
      <c r="AT64" s="144"/>
      <c r="AU64" s="139"/>
      <c r="AV64" s="139"/>
      <c r="AW64" s="139"/>
      <c r="AX64" s="139"/>
      <c r="AY64" s="139"/>
      <c r="BA64" s="139"/>
      <c r="BB64" s="139"/>
      <c r="BC64" s="139"/>
      <c r="BE64" s="139"/>
      <c r="BF64" s="139"/>
      <c r="BG64" s="139"/>
    </row>
    <row r="65" spans="1:59" s="140" customFormat="1" ht="15" customHeight="1">
      <c r="A65" s="322" t="s">
        <v>163</v>
      </c>
      <c r="B65" s="111"/>
      <c r="C65" s="112" t="s">
        <v>171</v>
      </c>
      <c r="D65" s="355"/>
      <c r="E65" s="355"/>
      <c r="F65" s="373"/>
      <c r="G65" s="373"/>
      <c r="H65" s="113"/>
      <c r="I65" s="113"/>
      <c r="J65" s="113"/>
      <c r="K65" s="113"/>
      <c r="L65" s="113"/>
      <c r="M65" s="113"/>
      <c r="N65" s="113"/>
      <c r="O65" s="114"/>
      <c r="P65" s="239"/>
      <c r="R65" s="243"/>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144"/>
      <c r="AQ65" s="144"/>
      <c r="AR65" s="144"/>
      <c r="AS65" s="144"/>
      <c r="AT65" s="144"/>
      <c r="AU65" s="139"/>
      <c r="AV65" s="139"/>
      <c r="AW65" s="139"/>
      <c r="AX65" s="139"/>
      <c r="AY65" s="139"/>
      <c r="BA65" s="139"/>
      <c r="BB65" s="139"/>
      <c r="BC65" s="139"/>
      <c r="BE65" s="139"/>
      <c r="BF65" s="139"/>
      <c r="BG65" s="139"/>
    </row>
    <row r="66" spans="1:59" s="140" customFormat="1" ht="15" customHeight="1">
      <c r="A66" s="323" t="s">
        <v>164</v>
      </c>
      <c r="B66" s="111"/>
      <c r="C66" s="112" t="s">
        <v>171</v>
      </c>
      <c r="D66" s="356"/>
      <c r="E66" s="356"/>
      <c r="F66" s="372"/>
      <c r="G66" s="372"/>
      <c r="H66" s="113"/>
      <c r="I66" s="113"/>
      <c r="J66" s="113"/>
      <c r="K66" s="113"/>
      <c r="L66" s="113"/>
      <c r="M66" s="113"/>
      <c r="N66" s="113"/>
      <c r="O66" s="115"/>
      <c r="P66" s="239"/>
      <c r="R66" s="243"/>
      <c r="S66" s="241"/>
      <c r="T66" s="241"/>
      <c r="U66" s="241"/>
      <c r="V66" s="241"/>
      <c r="W66" s="241"/>
      <c r="X66" s="241"/>
      <c r="Y66" s="241"/>
      <c r="Z66" s="241"/>
      <c r="AA66" s="241"/>
      <c r="AB66" s="241"/>
      <c r="AC66" s="241"/>
      <c r="AL66" s="241"/>
      <c r="AM66" s="241"/>
      <c r="AN66" s="241"/>
      <c r="AO66" s="241"/>
      <c r="AP66" s="144"/>
      <c r="AQ66" s="144"/>
      <c r="AR66" s="144"/>
      <c r="AS66" s="144"/>
      <c r="AT66" s="144"/>
      <c r="AU66" s="139"/>
      <c r="AV66" s="139"/>
      <c r="AW66" s="139"/>
      <c r="AX66" s="139"/>
      <c r="AY66" s="139"/>
      <c r="BA66" s="139"/>
      <c r="BB66" s="139"/>
      <c r="BC66" s="139"/>
      <c r="BE66" s="139"/>
      <c r="BF66" s="139"/>
      <c r="BG66" s="139"/>
    </row>
    <row r="67" spans="1:59" s="140" customFormat="1" ht="15" customHeight="1">
      <c r="A67" s="116"/>
      <c r="B67" s="113"/>
      <c r="C67" s="113"/>
      <c r="D67" s="113"/>
      <c r="E67" s="113"/>
      <c r="F67" s="113"/>
      <c r="G67" s="113"/>
      <c r="H67" s="113"/>
      <c r="I67" s="113"/>
      <c r="J67" s="113"/>
      <c r="K67" s="113"/>
      <c r="L67" s="113"/>
      <c r="M67" s="113"/>
      <c r="N67" s="113"/>
      <c r="O67" s="115"/>
      <c r="P67" s="239"/>
      <c r="R67" s="243"/>
      <c r="S67" s="241"/>
      <c r="T67" s="241"/>
      <c r="U67" s="241"/>
      <c r="V67" s="241"/>
      <c r="W67" s="241"/>
      <c r="X67" s="241"/>
      <c r="Y67" s="241"/>
      <c r="Z67" s="241"/>
      <c r="AA67" s="241"/>
      <c r="AB67" s="241"/>
      <c r="AC67" s="241"/>
      <c r="AL67" s="241"/>
      <c r="AM67" s="241"/>
      <c r="AN67" s="241"/>
      <c r="AO67" s="241"/>
      <c r="AP67" s="144"/>
      <c r="AQ67" s="144"/>
      <c r="AR67" s="144"/>
      <c r="AS67" s="144"/>
      <c r="AT67" s="144"/>
      <c r="AU67" s="139"/>
      <c r="AV67" s="139"/>
      <c r="AW67" s="139"/>
      <c r="AX67" s="139"/>
      <c r="AY67" s="139"/>
      <c r="BA67" s="139"/>
      <c r="BB67" s="139"/>
      <c r="BC67" s="139"/>
      <c r="BE67" s="139"/>
      <c r="BF67" s="139"/>
      <c r="BG67" s="139"/>
    </row>
    <row r="68" spans="1:59" s="140" customFormat="1" ht="15" customHeight="1">
      <c r="A68" s="116"/>
      <c r="B68" s="113"/>
      <c r="C68" s="113"/>
      <c r="D68" s="113"/>
      <c r="E68" s="113"/>
      <c r="F68" s="113"/>
      <c r="G68" s="113"/>
      <c r="H68" s="113"/>
      <c r="I68" s="113"/>
      <c r="J68" s="113"/>
      <c r="K68" s="113"/>
      <c r="L68" s="113"/>
      <c r="M68" s="113"/>
      <c r="N68" s="113"/>
      <c r="O68" s="115"/>
      <c r="P68" s="239"/>
      <c r="R68" s="243"/>
      <c r="S68" s="241"/>
      <c r="T68" s="241"/>
      <c r="U68" s="241"/>
      <c r="V68" s="241"/>
      <c r="W68" s="241"/>
      <c r="X68" s="241"/>
      <c r="Y68" s="241"/>
      <c r="Z68" s="241"/>
      <c r="AA68" s="241"/>
      <c r="AB68" s="241"/>
      <c r="AC68" s="241"/>
      <c r="AL68" s="241"/>
      <c r="AM68" s="241"/>
      <c r="AN68" s="241"/>
      <c r="AO68" s="241"/>
      <c r="AP68" s="144"/>
      <c r="AQ68" s="144"/>
      <c r="AR68" s="144"/>
      <c r="AS68" s="144"/>
      <c r="AT68" s="144"/>
      <c r="AU68" s="139"/>
      <c r="AV68" s="139"/>
      <c r="AW68" s="139"/>
      <c r="AX68" s="139"/>
      <c r="AY68" s="139"/>
      <c r="BA68" s="139"/>
      <c r="BB68" s="139"/>
      <c r="BC68" s="139"/>
      <c r="BE68" s="139"/>
      <c r="BF68" s="139"/>
      <c r="BG68" s="139"/>
    </row>
    <row r="69" spans="1:59" s="140" customFormat="1" ht="15" customHeight="1">
      <c r="A69" s="116"/>
      <c r="B69" s="113"/>
      <c r="C69" s="113"/>
      <c r="D69" s="113"/>
      <c r="E69" s="113"/>
      <c r="F69" s="113"/>
      <c r="G69" s="113"/>
      <c r="H69" s="113"/>
      <c r="I69" s="113"/>
      <c r="J69" s="113"/>
      <c r="K69" s="113"/>
      <c r="L69" s="113"/>
      <c r="M69" s="113"/>
      <c r="N69" s="113"/>
      <c r="O69" s="115"/>
      <c r="P69" s="239"/>
      <c r="R69" s="243"/>
      <c r="S69" s="241"/>
      <c r="T69" s="241"/>
      <c r="U69" s="241"/>
      <c r="V69" s="241"/>
      <c r="W69" s="241"/>
      <c r="X69" s="241"/>
      <c r="Y69" s="241"/>
      <c r="Z69" s="241"/>
      <c r="AA69" s="241"/>
      <c r="AB69" s="241"/>
      <c r="AC69" s="241"/>
      <c r="AL69" s="241"/>
      <c r="AM69" s="241"/>
      <c r="AN69" s="241"/>
      <c r="AO69" s="241"/>
      <c r="AP69" s="144"/>
      <c r="AQ69" s="144"/>
      <c r="AR69" s="144"/>
      <c r="AS69" s="144"/>
      <c r="AT69" s="144"/>
      <c r="AU69" s="139"/>
      <c r="AV69" s="139"/>
      <c r="AW69" s="139"/>
      <c r="AX69" s="139"/>
      <c r="AY69" s="139"/>
      <c r="BA69" s="139"/>
      <c r="BB69" s="139"/>
      <c r="BC69" s="139"/>
      <c r="BE69" s="139"/>
      <c r="BF69" s="139"/>
      <c r="BG69" s="139"/>
    </row>
    <row r="70" spans="1:59" s="140" customFormat="1" ht="15" customHeight="1">
      <c r="A70" s="116"/>
      <c r="B70" s="113"/>
      <c r="C70" s="113"/>
      <c r="D70" s="113"/>
      <c r="E70" s="113"/>
      <c r="F70" s="113"/>
      <c r="G70" s="113"/>
      <c r="H70" s="113"/>
      <c r="I70" s="113"/>
      <c r="J70" s="113"/>
      <c r="K70" s="113"/>
      <c r="L70" s="113"/>
      <c r="M70" s="113"/>
      <c r="N70" s="113"/>
      <c r="O70" s="115"/>
      <c r="P70" s="239"/>
      <c r="R70" s="243"/>
      <c r="S70" s="241"/>
      <c r="T70" s="241"/>
      <c r="U70" s="241"/>
      <c r="V70" s="241"/>
      <c r="W70" s="241"/>
      <c r="X70" s="241"/>
      <c r="Y70" s="241"/>
      <c r="Z70" s="241"/>
      <c r="AA70" s="241"/>
      <c r="AB70" s="241"/>
      <c r="AC70" s="241"/>
      <c r="AL70" s="241"/>
      <c r="AM70" s="241"/>
      <c r="AN70" s="241"/>
      <c r="AO70" s="241"/>
      <c r="AP70" s="144"/>
      <c r="AQ70" s="144"/>
      <c r="AR70" s="144"/>
      <c r="AS70" s="144"/>
      <c r="AT70" s="144"/>
      <c r="AU70" s="139"/>
      <c r="AV70" s="139"/>
      <c r="AW70" s="139"/>
      <c r="AX70" s="139"/>
      <c r="AY70" s="139"/>
      <c r="BA70" s="139"/>
      <c r="BB70" s="139"/>
      <c r="BC70" s="139"/>
      <c r="BE70" s="139"/>
      <c r="BF70" s="139"/>
      <c r="BG70" s="139"/>
    </row>
    <row r="71" spans="1:59" s="140" customFormat="1" ht="15" customHeight="1">
      <c r="A71" s="116"/>
      <c r="B71" s="113"/>
      <c r="C71" s="113"/>
      <c r="D71" s="113"/>
      <c r="E71" s="113"/>
      <c r="F71" s="113"/>
      <c r="G71" s="113"/>
      <c r="H71" s="113"/>
      <c r="I71" s="113"/>
      <c r="J71" s="113"/>
      <c r="K71" s="113"/>
      <c r="L71" s="113"/>
      <c r="M71" s="113"/>
      <c r="N71" s="113"/>
      <c r="O71" s="115"/>
      <c r="P71" s="239"/>
      <c r="R71" s="243"/>
      <c r="S71" s="241"/>
      <c r="T71" s="241"/>
      <c r="U71" s="241"/>
      <c r="V71" s="241"/>
      <c r="W71" s="241"/>
      <c r="X71" s="241"/>
      <c r="Y71" s="241"/>
      <c r="Z71" s="241"/>
      <c r="AA71" s="241"/>
      <c r="AB71" s="241"/>
      <c r="AC71" s="241"/>
      <c r="AI71" s="241"/>
      <c r="AJ71" s="241"/>
      <c r="AK71" s="241"/>
      <c r="AL71" s="241"/>
      <c r="AM71" s="241"/>
      <c r="AN71" s="241"/>
      <c r="AO71" s="241"/>
      <c r="AP71" s="144"/>
      <c r="AQ71" s="144"/>
      <c r="AR71" s="144"/>
      <c r="AS71" s="144"/>
      <c r="AT71" s="144"/>
      <c r="AU71" s="139"/>
      <c r="AV71" s="139"/>
      <c r="AW71" s="139"/>
      <c r="AX71" s="139"/>
      <c r="AY71" s="139"/>
      <c r="BA71" s="139"/>
      <c r="BB71" s="139"/>
      <c r="BC71" s="139"/>
      <c r="BE71" s="139"/>
      <c r="BF71" s="139"/>
      <c r="BG71" s="139"/>
    </row>
    <row r="72" spans="1:59" s="140" customFormat="1" ht="15" customHeight="1">
      <c r="A72" s="116"/>
      <c r="B72" s="113"/>
      <c r="C72" s="113"/>
      <c r="D72" s="113"/>
      <c r="E72" s="113"/>
      <c r="F72" s="113"/>
      <c r="G72" s="113"/>
      <c r="H72" s="113"/>
      <c r="I72" s="113"/>
      <c r="J72" s="113"/>
      <c r="K72" s="113"/>
      <c r="L72" s="113"/>
      <c r="M72" s="113"/>
      <c r="N72" s="113"/>
      <c r="O72" s="115"/>
      <c r="P72" s="239"/>
      <c r="R72" s="243"/>
      <c r="S72" s="241"/>
      <c r="T72" s="241"/>
      <c r="U72" s="241"/>
      <c r="V72" s="241"/>
      <c r="W72" s="241"/>
      <c r="X72" s="241"/>
      <c r="Y72" s="241"/>
      <c r="Z72" s="241"/>
      <c r="AA72" s="241"/>
      <c r="AB72" s="241"/>
      <c r="AC72" s="241"/>
      <c r="AI72" s="241"/>
      <c r="AJ72" s="241"/>
      <c r="AK72" s="241"/>
      <c r="AL72" s="241"/>
      <c r="AM72" s="241"/>
      <c r="AN72" s="241"/>
      <c r="AO72" s="241"/>
      <c r="AP72" s="144"/>
      <c r="AQ72" s="144"/>
      <c r="AR72" s="144"/>
      <c r="AS72" s="144"/>
      <c r="AT72" s="144"/>
      <c r="AU72" s="139"/>
      <c r="AV72" s="139"/>
      <c r="AW72" s="139"/>
      <c r="AX72" s="139"/>
      <c r="AY72" s="139"/>
      <c r="BA72" s="139"/>
      <c r="BB72" s="139"/>
      <c r="BC72" s="139"/>
      <c r="BE72" s="139"/>
      <c r="BF72" s="139"/>
      <c r="BG72" s="139"/>
    </row>
    <row r="73" spans="1:59" s="140" customFormat="1" ht="15" customHeight="1">
      <c r="A73" s="116"/>
      <c r="B73" s="113"/>
      <c r="C73" s="113"/>
      <c r="D73" s="113"/>
      <c r="E73" s="113"/>
      <c r="F73" s="113"/>
      <c r="G73" s="113"/>
      <c r="H73" s="113"/>
      <c r="I73" s="113"/>
      <c r="J73" s="113"/>
      <c r="K73" s="113"/>
      <c r="L73" s="113"/>
      <c r="M73" s="113"/>
      <c r="N73" s="113"/>
      <c r="O73" s="117"/>
      <c r="P73" s="239"/>
      <c r="R73" s="243"/>
      <c r="S73" s="241"/>
      <c r="T73" s="241"/>
      <c r="U73" s="241"/>
      <c r="V73" s="241"/>
      <c r="W73" s="241"/>
      <c r="X73" s="241"/>
      <c r="Y73" s="241"/>
      <c r="Z73" s="241"/>
      <c r="AA73" s="241"/>
      <c r="AB73" s="241"/>
      <c r="AC73" s="241"/>
      <c r="AI73" s="241"/>
      <c r="AJ73" s="241"/>
      <c r="AK73" s="241"/>
      <c r="AL73" s="241"/>
      <c r="AM73" s="241"/>
      <c r="AN73" s="241"/>
      <c r="AO73" s="241"/>
      <c r="AP73" s="144"/>
      <c r="AQ73" s="144"/>
      <c r="AR73" s="144"/>
      <c r="AS73" s="144"/>
      <c r="AT73" s="144"/>
      <c r="AU73" s="139"/>
      <c r="AV73" s="139"/>
      <c r="AW73" s="139"/>
      <c r="AX73" s="139"/>
      <c r="AY73" s="139"/>
      <c r="BA73" s="139"/>
      <c r="BB73" s="139"/>
      <c r="BC73" s="139"/>
      <c r="BE73" s="139"/>
      <c r="BF73" s="139"/>
      <c r="BG73" s="139"/>
    </row>
    <row r="74" spans="1:59" s="140" customFormat="1" ht="15" customHeight="1">
      <c r="A74" s="116"/>
      <c r="B74" s="113"/>
      <c r="C74" s="113"/>
      <c r="D74" s="113"/>
      <c r="E74" s="113"/>
      <c r="F74" s="113"/>
      <c r="G74" s="113"/>
      <c r="H74" s="113"/>
      <c r="I74" s="113"/>
      <c r="J74" s="113"/>
      <c r="K74" s="113"/>
      <c r="L74" s="113"/>
      <c r="M74" s="113"/>
      <c r="N74" s="113"/>
      <c r="O74" s="115"/>
      <c r="P74" s="239"/>
      <c r="R74" s="243"/>
      <c r="S74" s="241"/>
      <c r="T74" s="241"/>
      <c r="U74" s="241"/>
      <c r="V74" s="241"/>
      <c r="W74" s="241"/>
      <c r="X74" s="241"/>
      <c r="Y74" s="241"/>
      <c r="Z74" s="241"/>
      <c r="AA74" s="241"/>
      <c r="AB74" s="241"/>
      <c r="AC74" s="241"/>
      <c r="AD74" s="245" t="e">
        <f t="shared" ref="AD74:AD84" si="41">IF($AK28&gt;0,AD28,0)</f>
        <v>#DIV/0!</v>
      </c>
      <c r="AE74" s="245"/>
      <c r="AF74" s="245"/>
      <c r="AG74" s="245" t="str">
        <f t="shared" ref="AG74:AG84" si="42">LEFT(H28,3)</f>
        <v/>
      </c>
      <c r="AH74" s="245" t="str">
        <f t="shared" ref="AH74:AH84" si="43">IF($AK28&gt;0,AH28,0)</f>
        <v/>
      </c>
      <c r="AI74" s="241">
        <f>COUNTBLANK(H28:H47)</f>
        <v>20</v>
      </c>
      <c r="AJ74" s="241" t="s">
        <v>205</v>
      </c>
      <c r="AK74" s="241"/>
      <c r="AL74" s="241"/>
      <c r="AM74" s="241"/>
      <c r="AN74" s="241"/>
      <c r="AO74" s="241"/>
      <c r="AP74" s="144"/>
      <c r="AQ74" s="144"/>
      <c r="AR74" s="144"/>
      <c r="AS74" s="144"/>
      <c r="AT74" s="144"/>
      <c r="AU74" s="139"/>
      <c r="AV74" s="139"/>
      <c r="AW74" s="139"/>
      <c r="AX74" s="139"/>
      <c r="AY74" s="139"/>
      <c r="BA74" s="139"/>
      <c r="BB74" s="139"/>
      <c r="BC74" s="139"/>
      <c r="BE74" s="139"/>
      <c r="BF74" s="139"/>
      <c r="BG74" s="139"/>
    </row>
    <row r="75" spans="1:59" s="140" customFormat="1" ht="15" customHeight="1">
      <c r="A75" s="118"/>
      <c r="B75" s="113"/>
      <c r="C75" s="113"/>
      <c r="D75" s="113"/>
      <c r="E75" s="113"/>
      <c r="F75" s="113"/>
      <c r="G75" s="113"/>
      <c r="H75" s="113"/>
      <c r="I75" s="113"/>
      <c r="J75" s="113"/>
      <c r="K75" s="113"/>
      <c r="L75" s="113"/>
      <c r="M75" s="113"/>
      <c r="N75" s="113"/>
      <c r="O75" s="119"/>
      <c r="P75" s="239"/>
      <c r="R75" s="243"/>
      <c r="S75" s="241"/>
      <c r="T75" s="241"/>
      <c r="U75" s="241"/>
      <c r="V75" s="241"/>
      <c r="W75" s="241"/>
      <c r="X75" s="241"/>
      <c r="Y75" s="241"/>
      <c r="Z75" s="241"/>
      <c r="AA75" s="241"/>
      <c r="AB75" s="241"/>
      <c r="AC75" s="241"/>
      <c r="AD75" s="245" t="e">
        <f t="shared" si="41"/>
        <v>#DIV/0!</v>
      </c>
      <c r="AE75" s="245"/>
      <c r="AF75" s="245"/>
      <c r="AG75" s="245" t="str">
        <f t="shared" si="42"/>
        <v/>
      </c>
      <c r="AH75" s="245" t="str">
        <f t="shared" si="43"/>
        <v/>
      </c>
      <c r="AI75" s="241">
        <f>COUNTA(H28:H47)</f>
        <v>0</v>
      </c>
      <c r="AJ75" s="241" t="s">
        <v>206</v>
      </c>
      <c r="AK75" s="241"/>
      <c r="AL75" s="241"/>
      <c r="AM75" s="241"/>
      <c r="AN75" s="241"/>
      <c r="AO75" s="241"/>
      <c r="AP75" s="144"/>
      <c r="AQ75" s="144"/>
      <c r="AR75" s="144"/>
      <c r="AS75" s="144"/>
      <c r="AT75" s="144"/>
      <c r="AU75" s="139"/>
      <c r="AV75" s="139"/>
      <c r="AW75" s="139"/>
      <c r="AX75" s="139"/>
      <c r="AY75" s="139"/>
      <c r="BA75" s="139"/>
      <c r="BB75" s="139"/>
      <c r="BC75" s="139"/>
      <c r="BE75" s="139"/>
      <c r="BF75" s="139"/>
      <c r="BG75" s="139"/>
    </row>
    <row r="76" spans="1:59" s="140" customFormat="1" ht="12.75" customHeight="1">
      <c r="A76" s="465" t="s">
        <v>126</v>
      </c>
      <c r="B76" s="466"/>
      <c r="C76" s="466"/>
      <c r="D76" s="466"/>
      <c r="E76" s="466"/>
      <c r="F76" s="466"/>
      <c r="G76" s="466"/>
      <c r="H76" s="466"/>
      <c r="I76" s="466"/>
      <c r="J76" s="466"/>
      <c r="K76" s="466"/>
      <c r="L76" s="466"/>
      <c r="M76" s="466"/>
      <c r="N76" s="466"/>
      <c r="O76" s="467"/>
      <c r="P76" s="239"/>
      <c r="R76" s="243"/>
      <c r="S76" s="241"/>
      <c r="T76" s="241"/>
      <c r="U76" s="241"/>
      <c r="V76" s="241"/>
      <c r="W76" s="241"/>
      <c r="X76" s="241"/>
      <c r="Y76" s="241"/>
      <c r="Z76" s="241"/>
      <c r="AA76" s="241"/>
      <c r="AB76" s="241"/>
      <c r="AC76" s="241"/>
      <c r="AD76" s="245" t="e">
        <f t="shared" si="41"/>
        <v>#DIV/0!</v>
      </c>
      <c r="AE76" s="245"/>
      <c r="AF76" s="245"/>
      <c r="AG76" s="245" t="str">
        <f t="shared" si="42"/>
        <v/>
      </c>
      <c r="AH76" s="245" t="str">
        <f t="shared" si="43"/>
        <v/>
      </c>
      <c r="AI76" s="241">
        <f>AI74+AI75</f>
        <v>20</v>
      </c>
      <c r="AJ76" s="241" t="s">
        <v>207</v>
      </c>
      <c r="AK76" s="241"/>
      <c r="AL76" s="241"/>
      <c r="AM76" s="241"/>
      <c r="AN76" s="241"/>
      <c r="AO76" s="241"/>
      <c r="AP76" s="144"/>
      <c r="AQ76" s="144"/>
      <c r="AR76" s="144"/>
      <c r="AS76" s="144"/>
      <c r="AT76" s="144"/>
      <c r="AU76" s="139"/>
      <c r="AV76" s="139"/>
      <c r="AW76" s="139"/>
      <c r="AX76" s="139"/>
      <c r="AY76" s="139"/>
      <c r="BA76" s="139"/>
      <c r="BB76" s="139"/>
      <c r="BC76" s="139"/>
      <c r="BE76" s="139"/>
      <c r="BF76" s="139"/>
      <c r="BG76" s="139"/>
    </row>
    <row r="77" spans="1:59" s="140" customFormat="1" ht="12.75" customHeight="1">
      <c r="A77" s="394" t="str">
        <f>IF($N$25="yes","Lump Sum ","")</f>
        <v/>
      </c>
      <c r="B77" s="395"/>
      <c r="C77" s="396" t="str">
        <f>CONCATENATE(ROW(A28)-27," - Row ",ROW(A28)," ")</f>
        <v xml:space="preserve">1 - Row 28 </v>
      </c>
      <c r="D77" s="397"/>
      <c r="E77" s="329" t="str">
        <f>CONCATENATE(ROW($A$29)-27," - Row ",ROW($A$29)," ")</f>
        <v xml:space="preserve">2 - Row 29 </v>
      </c>
      <c r="F77" s="329" t="str">
        <f>CONCATENATE(ROW($A$30)-27," - Row ",ROW($A$30)," ")</f>
        <v xml:space="preserve">3 - Row 30 </v>
      </c>
      <c r="G77" s="396" t="str">
        <f>CONCATENATE(ROW($A$31)-27," - Row ",ROW($A$31)," ")</f>
        <v xml:space="preserve">4 - Row 31 </v>
      </c>
      <c r="H77" s="397"/>
      <c r="I77" s="396" t="str">
        <f>CONCATENATE(ROW($A$32)-27," - Row ",ROW($A$32)," ")</f>
        <v xml:space="preserve">5 - Row 32 </v>
      </c>
      <c r="J77" s="397"/>
      <c r="K77" s="396" t="str">
        <f>CONCATENATE(ROW($A$33)-27," - Row ",ROW($A$33)," ")</f>
        <v xml:space="preserve">6 - Row 33 </v>
      </c>
      <c r="L77" s="397"/>
      <c r="M77" s="525" t="str">
        <f>CONCATENATE(ROW($A$34)-27," - Row ",ROW($A$34)," ")</f>
        <v xml:space="preserve">7 - Row 34 </v>
      </c>
      <c r="N77" s="525"/>
      <c r="O77" s="338"/>
      <c r="P77" s="239"/>
      <c r="R77" s="243"/>
      <c r="S77" s="241"/>
      <c r="T77" s="241"/>
      <c r="U77" s="241"/>
      <c r="V77" s="241"/>
      <c r="W77" s="241"/>
      <c r="X77" s="241"/>
      <c r="Y77" s="241"/>
      <c r="Z77" s="241"/>
      <c r="AA77" s="241"/>
      <c r="AB77" s="241"/>
      <c r="AC77" s="241"/>
      <c r="AD77" s="245" t="e">
        <f t="shared" si="41"/>
        <v>#DIV/0!</v>
      </c>
      <c r="AE77" s="245"/>
      <c r="AF77" s="245"/>
      <c r="AG77" s="245" t="str">
        <f t="shared" si="42"/>
        <v/>
      </c>
      <c r="AH77" s="245" t="str">
        <f t="shared" si="43"/>
        <v/>
      </c>
      <c r="AI77" s="241">
        <f>COUNTIF(H28:H47,"T8_Premium")</f>
        <v>0</v>
      </c>
      <c r="AJ77" s="241" t="s">
        <v>208</v>
      </c>
      <c r="AK77" s="241" t="str">
        <f>IF(AI75=AI77,"Premium","No")</f>
        <v>Premium</v>
      </c>
      <c r="AL77" s="241"/>
      <c r="AM77" s="241"/>
      <c r="AN77" s="241"/>
      <c r="AO77" s="241"/>
      <c r="AP77" s="144"/>
      <c r="AQ77" s="144"/>
      <c r="AR77" s="144"/>
      <c r="AS77" s="144"/>
      <c r="AT77" s="144"/>
      <c r="AU77" s="139"/>
      <c r="AV77" s="139"/>
      <c r="AW77" s="139"/>
      <c r="AX77" s="139"/>
      <c r="AY77" s="139"/>
      <c r="BA77" s="139"/>
      <c r="BB77" s="139"/>
      <c r="BC77" s="139"/>
      <c r="BE77" s="139"/>
      <c r="BF77" s="139"/>
      <c r="BG77" s="139"/>
    </row>
    <row r="78" spans="1:59" s="140" customFormat="1" ht="12.75" customHeight="1">
      <c r="A78" s="531" t="str">
        <f>IF($AG$48=0,"",IF($N$25="yes",$AH$48,""))</f>
        <v/>
      </c>
      <c r="B78" s="532"/>
      <c r="C78" s="370" t="str">
        <f>IF(OR($O$28="Incomplete",$O$28="",$O$28="No Hours?"),"",$AH$28)</f>
        <v/>
      </c>
      <c r="D78" s="371"/>
      <c r="E78" s="330" t="str">
        <f>IF(OR($O$29="Incomplete",$O$29="",$O$29="No Hours?"),"",$AH$29)</f>
        <v/>
      </c>
      <c r="F78" s="330" t="str">
        <f>IF(OR($O$30="Incomplete",$O$30="",$O$30="No Hours?"),"",$AH$30)</f>
        <v/>
      </c>
      <c r="G78" s="370" t="str">
        <f>IF(OR($O$31="Incomplete",$O$31="",$O$31="No Hours?"),"",$AH$31)</f>
        <v/>
      </c>
      <c r="H78" s="371"/>
      <c r="I78" s="370" t="str">
        <f>IF(OR($O$32="Incomplete",$O$32="",$O$32="No Hours?"),"",$AH$32)</f>
        <v/>
      </c>
      <c r="J78" s="371"/>
      <c r="K78" s="370" t="str">
        <f>IF(OR($O$33="Incomplete",$O$33="",$O$33="No Hours?"),"",$AH$33)</f>
        <v/>
      </c>
      <c r="L78" s="371"/>
      <c r="M78" s="524" t="str">
        <f>IF(OR($O$34="Incomplete",$O$34="",$O$34="No Hours?"),"",$AH$34)</f>
        <v/>
      </c>
      <c r="N78" s="524"/>
      <c r="O78" s="339"/>
      <c r="R78" s="243"/>
      <c r="S78" s="241"/>
      <c r="T78" s="241"/>
      <c r="U78" s="241"/>
      <c r="V78" s="241"/>
      <c r="W78" s="241"/>
      <c r="X78" s="241"/>
      <c r="Y78" s="241"/>
      <c r="Z78" s="241"/>
      <c r="AA78" s="241"/>
      <c r="AB78" s="241"/>
      <c r="AC78" s="241"/>
      <c r="AD78" s="245" t="e">
        <f t="shared" si="41"/>
        <v>#DIV/0!</v>
      </c>
      <c r="AE78" s="245"/>
      <c r="AF78" s="245"/>
      <c r="AG78" s="245" t="str">
        <f t="shared" si="42"/>
        <v/>
      </c>
      <c r="AH78" s="245" t="str">
        <f t="shared" si="43"/>
        <v/>
      </c>
      <c r="AI78" s="241">
        <f>COUNTIF(AG74:AG94,"LED")</f>
        <v>0</v>
      </c>
      <c r="AJ78" s="241" t="s">
        <v>209</v>
      </c>
      <c r="AK78" s="241" t="str">
        <f>IF(AI78=AI75,"LED","No")</f>
        <v>LED</v>
      </c>
      <c r="AL78" s="241"/>
      <c r="AM78" s="241"/>
      <c r="AN78" s="241"/>
      <c r="AO78" s="241"/>
      <c r="AP78" s="144"/>
      <c r="AQ78" s="144"/>
      <c r="AR78" s="144"/>
      <c r="AS78" s="144"/>
      <c r="AT78" s="144"/>
      <c r="AU78" s="139"/>
      <c r="AV78" s="139"/>
      <c r="AW78" s="139"/>
      <c r="AX78" s="139"/>
      <c r="AY78" s="139"/>
      <c r="BA78" s="139"/>
      <c r="BB78" s="139"/>
      <c r="BC78" s="139"/>
      <c r="BE78" s="139"/>
      <c r="BF78" s="139"/>
      <c r="BG78" s="139"/>
    </row>
    <row r="79" spans="1:59" s="140" customFormat="1" ht="12.75" customHeight="1">
      <c r="A79" s="531" t="str">
        <f>IF($AG$48=0,"",IF($N$25="yes",$AF$48,""))</f>
        <v/>
      </c>
      <c r="B79" s="532"/>
      <c r="C79" s="370" t="str">
        <f>IF(OR($O$28="Incomplete",$O$28="",$O$28="No Hours?"),"",$AF$28)</f>
        <v/>
      </c>
      <c r="D79" s="371"/>
      <c r="E79" s="330" t="str">
        <f>IF(OR($O$29="Incomplete",$O$29="",$O$29="No Hours?"),"",$AF$29)</f>
        <v/>
      </c>
      <c r="F79" s="330" t="str">
        <f>IF(OR($O$30="Incomplete",$O$30="",$O$30="No Hours?"),"",$AF$30)</f>
        <v/>
      </c>
      <c r="G79" s="370" t="str">
        <f>IF(OR($O$31="Incomplete",$O$31="",$O$31="No Hours?"),"",$AF$31)</f>
        <v/>
      </c>
      <c r="H79" s="371"/>
      <c r="I79" s="370" t="str">
        <f>IF(OR($O$32="Incomplete",$O$32="",$O$32="No Hours?"),"",$AF$32)</f>
        <v/>
      </c>
      <c r="J79" s="371"/>
      <c r="K79" s="370" t="str">
        <f>IF(OR($O$33="Incomplete",$O$33="",$O$33="No Hours?"),"",$AF$33)</f>
        <v/>
      </c>
      <c r="L79" s="371"/>
      <c r="M79" s="524" t="str">
        <f>IF(OR($O$34="Incomplete",$O$34="",$O$34="No Hours?"),"",$AF$34)</f>
        <v/>
      </c>
      <c r="N79" s="524"/>
      <c r="O79" s="339"/>
      <c r="R79" s="243"/>
      <c r="S79" s="241"/>
      <c r="T79" s="241"/>
      <c r="U79" s="241"/>
      <c r="V79" s="241"/>
      <c r="W79" s="241"/>
      <c r="X79" s="241"/>
      <c r="Y79" s="241"/>
      <c r="Z79" s="241"/>
      <c r="AA79" s="241"/>
      <c r="AB79" s="241"/>
      <c r="AC79" s="241"/>
      <c r="AD79" s="245" t="e">
        <f t="shared" si="41"/>
        <v>#DIV/0!</v>
      </c>
      <c r="AE79" s="245"/>
      <c r="AF79" s="245"/>
      <c r="AG79" s="245" t="str">
        <f t="shared" si="42"/>
        <v/>
      </c>
      <c r="AH79" s="245" t="str">
        <f t="shared" si="43"/>
        <v/>
      </c>
      <c r="AI79" s="241"/>
      <c r="AJ79" s="241"/>
      <c r="AK79" s="241"/>
      <c r="AL79" s="241"/>
      <c r="AM79" s="241"/>
      <c r="AN79" s="241"/>
      <c r="AO79" s="241"/>
      <c r="AP79" s="144"/>
      <c r="AQ79" s="144"/>
      <c r="AR79" s="144"/>
      <c r="AS79" s="144"/>
      <c r="AT79" s="144"/>
      <c r="AU79" s="139"/>
      <c r="AV79" s="139"/>
      <c r="AW79" s="139"/>
      <c r="AX79" s="139"/>
      <c r="AY79" s="139"/>
      <c r="BA79" s="139"/>
      <c r="BB79" s="139"/>
      <c r="BC79" s="139"/>
      <c r="BE79" s="139"/>
      <c r="BF79" s="139"/>
      <c r="BG79" s="139"/>
    </row>
    <row r="80" spans="1:59" s="140" customFormat="1" ht="12.75" customHeight="1">
      <c r="A80" s="531" t="str">
        <f>IF($AG$48=0,"",IF($N$25="yes",$AG$48,""))</f>
        <v/>
      </c>
      <c r="B80" s="532"/>
      <c r="C80" s="370" t="str">
        <f>IF(OR($O$28="Incomplete",$O$28="",$O$28="No Hours?"),"",$AG$28)</f>
        <v/>
      </c>
      <c r="D80" s="371"/>
      <c r="E80" s="330" t="str">
        <f>IF(OR($O$29="Incomplete",$O$29="",$O$29="No Hours?"),"",$AG$29)</f>
        <v/>
      </c>
      <c r="F80" s="330" t="str">
        <f>IF(OR($O$30="Incomplete",$O$30="",$O$30="No Hours?"),"",$AG$30)</f>
        <v/>
      </c>
      <c r="G80" s="370" t="str">
        <f>IF(OR($O$31="Incomplete",$O$31="",$O$31="No Hours?"),"",$AG$31)</f>
        <v/>
      </c>
      <c r="H80" s="371"/>
      <c r="I80" s="370" t="str">
        <f>IF(OR($O$32="Incomplete",$O$32="",$O$32="No Hours?"),"",$AG$32)</f>
        <v/>
      </c>
      <c r="J80" s="371"/>
      <c r="K80" s="370" t="str">
        <f>IF(OR($O$33="Incomplete",$O$33="",$O$33="No Hours?"),"",$AG$33)</f>
        <v/>
      </c>
      <c r="L80" s="371"/>
      <c r="M80" s="524" t="str">
        <f>IF(OR($O$34="Incomplete",$O$34="",$O$34="No Hours?"),"",$AG$34)</f>
        <v/>
      </c>
      <c r="N80" s="524"/>
      <c r="O80" s="339"/>
      <c r="R80" s="243"/>
      <c r="S80" s="241"/>
      <c r="T80" s="241"/>
      <c r="U80" s="241"/>
      <c r="V80" s="241"/>
      <c r="W80" s="241"/>
      <c r="X80" s="241"/>
      <c r="Y80" s="241"/>
      <c r="Z80" s="241"/>
      <c r="AA80" s="241"/>
      <c r="AB80" s="241"/>
      <c r="AC80" s="241"/>
      <c r="AD80" s="245" t="e">
        <f t="shared" si="41"/>
        <v>#DIV/0!</v>
      </c>
      <c r="AE80" s="245"/>
      <c r="AF80" s="245"/>
      <c r="AG80" s="245" t="str">
        <f t="shared" si="42"/>
        <v/>
      </c>
      <c r="AH80" s="245" t="str">
        <f t="shared" si="43"/>
        <v/>
      </c>
      <c r="AI80" s="241"/>
      <c r="AJ80" s="241"/>
      <c r="AK80" s="241"/>
      <c r="AL80" s="241"/>
      <c r="AM80" s="241"/>
      <c r="AN80" s="241"/>
      <c r="AO80" s="241"/>
      <c r="AP80" s="144"/>
      <c r="AQ80" s="144"/>
      <c r="AR80" s="144"/>
      <c r="AS80" s="144"/>
      <c r="AT80" s="144"/>
      <c r="AU80" s="139"/>
      <c r="AV80" s="139"/>
      <c r="AW80" s="139"/>
      <c r="AX80" s="139"/>
      <c r="AY80" s="139"/>
      <c r="BA80" s="139"/>
      <c r="BB80" s="139"/>
      <c r="BC80" s="139"/>
      <c r="BE80" s="139"/>
      <c r="BF80" s="139"/>
      <c r="BG80" s="139"/>
    </row>
    <row r="81" spans="1:59" s="140" customFormat="1" ht="12.75" customHeight="1">
      <c r="A81" s="531" t="str">
        <f>IF($AG$48=0,"",IF($N$25="yes",$AC$48,""))</f>
        <v/>
      </c>
      <c r="B81" s="532"/>
      <c r="C81" s="370" t="str">
        <f>IF(OR($O$28="Incomplete",$O$28="",$O$28="No Hours?"),"",$AC$28)</f>
        <v/>
      </c>
      <c r="D81" s="371"/>
      <c r="E81" s="330" t="str">
        <f>IF(OR($O$29="Incomplete",$O$29="",$O$29="No Hours?"),"",$AC$29)</f>
        <v/>
      </c>
      <c r="F81" s="330" t="str">
        <f>IF(OR($O$30="Incomplete",$O$30="",$O$30="No Hours?"),"",$AC$30)</f>
        <v/>
      </c>
      <c r="G81" s="370" t="str">
        <f>IF(OR($O$31="Incomplete",$O$31="",$O$31="No Hours?"),"",$AC$31)</f>
        <v/>
      </c>
      <c r="H81" s="371"/>
      <c r="I81" s="370" t="str">
        <f>IF(OR($O$32="Incomplete",$O$32="",$O$32="No Hours?"),"",$AC$32)</f>
        <v/>
      </c>
      <c r="J81" s="371"/>
      <c r="K81" s="370" t="str">
        <f>IF(OR($O$33="Incomplete",$O$33="",$O$33="No Hours?"),"",$AC$33)</f>
        <v/>
      </c>
      <c r="L81" s="371"/>
      <c r="M81" s="524" t="str">
        <f>IF(OR($O$34="Incomplete",$O$34="",$O$34="No Hours?"),"",$AC$34)</f>
        <v/>
      </c>
      <c r="N81" s="524"/>
      <c r="O81" s="339"/>
      <c r="R81" s="243"/>
      <c r="S81" s="241"/>
      <c r="T81" s="241"/>
      <c r="U81" s="241"/>
      <c r="V81" s="241"/>
      <c r="W81" s="241"/>
      <c r="X81" s="241"/>
      <c r="Y81" s="241"/>
      <c r="Z81" s="241"/>
      <c r="AA81" s="241"/>
      <c r="AB81" s="241"/>
      <c r="AC81" s="241"/>
      <c r="AD81" s="245" t="e">
        <f t="shared" si="41"/>
        <v>#DIV/0!</v>
      </c>
      <c r="AE81" s="245"/>
      <c r="AF81" s="245"/>
      <c r="AG81" s="245" t="str">
        <f t="shared" si="42"/>
        <v/>
      </c>
      <c r="AH81" s="245" t="str">
        <f t="shared" si="43"/>
        <v/>
      </c>
      <c r="AI81" s="241"/>
      <c r="AJ81" s="241"/>
      <c r="AK81" s="241"/>
      <c r="AL81" s="241"/>
      <c r="AM81" s="241"/>
      <c r="AN81" s="241"/>
      <c r="AO81" s="241"/>
      <c r="AP81" s="144"/>
      <c r="AQ81" s="144"/>
      <c r="AR81" s="144"/>
      <c r="AS81" s="144"/>
      <c r="AT81" s="144"/>
      <c r="AU81" s="139"/>
      <c r="AV81" s="139"/>
      <c r="AW81" s="139"/>
      <c r="AX81" s="139"/>
      <c r="AY81" s="139"/>
      <c r="BA81" s="139"/>
      <c r="BB81" s="139"/>
      <c r="BC81" s="139"/>
      <c r="BE81" s="139"/>
      <c r="BF81" s="139"/>
      <c r="BG81" s="139"/>
    </row>
    <row r="82" spans="1:59" s="140" customFormat="1" ht="12.75" customHeight="1">
      <c r="A82" s="531" t="str">
        <f>IF($AG$48=0,"",IF($N$25="yes",$AE$48,""))</f>
        <v/>
      </c>
      <c r="B82" s="532"/>
      <c r="C82" s="370" t="str">
        <f>IF(OR($O$28="Incomplete",$O$28="",$O$28="No Hours?"),"",$AE$28)</f>
        <v/>
      </c>
      <c r="D82" s="371"/>
      <c r="E82" s="330" t="str">
        <f>IF(OR($O$29="Incomplete",$O$29="",$O$29="No Hours?"),"",$AE$29)</f>
        <v/>
      </c>
      <c r="F82" s="330" t="str">
        <f>IF(OR($O$30="Incomplete",$O$30="",$O$30="No Hours?"),"",$AE$30)</f>
        <v/>
      </c>
      <c r="G82" s="370" t="str">
        <f>IF(OR($O$31="Incomplete",$O$31="",$O$31="No Hours?"),"",$AE$31)</f>
        <v/>
      </c>
      <c r="H82" s="371"/>
      <c r="I82" s="370" t="str">
        <f>IF(OR($O$32="Incomplete",$O$32="",$O$32="No Hours?"),"",$AE$32)</f>
        <v/>
      </c>
      <c r="J82" s="371"/>
      <c r="K82" s="370" t="str">
        <f>IF(OR($O$33="Incomplete",$O$33="",$O$33="No Hours?"),"",$AE$33)</f>
        <v/>
      </c>
      <c r="L82" s="371"/>
      <c r="M82" s="524" t="str">
        <f>IF(OR($O$34="Incomplete",$O$34="",$O$34="No Hours?"),"",$AE$34)</f>
        <v/>
      </c>
      <c r="N82" s="524"/>
      <c r="O82" s="339"/>
      <c r="R82" s="243"/>
      <c r="S82" s="241"/>
      <c r="T82" s="241"/>
      <c r="U82" s="241"/>
      <c r="V82" s="241"/>
      <c r="W82" s="241"/>
      <c r="X82" s="241"/>
      <c r="Y82" s="241"/>
      <c r="Z82" s="241"/>
      <c r="AA82" s="241"/>
      <c r="AB82" s="241"/>
      <c r="AC82" s="241"/>
      <c r="AD82" s="245" t="e">
        <f t="shared" si="41"/>
        <v>#DIV/0!</v>
      </c>
      <c r="AE82" s="245"/>
      <c r="AF82" s="245"/>
      <c r="AG82" s="245" t="str">
        <f t="shared" si="42"/>
        <v/>
      </c>
      <c r="AH82" s="245" t="str">
        <f t="shared" si="43"/>
        <v/>
      </c>
      <c r="AI82" s="241"/>
      <c r="AJ82" s="241"/>
      <c r="AK82" s="241"/>
      <c r="AL82" s="241"/>
      <c r="AM82" s="241"/>
      <c r="AN82" s="241"/>
      <c r="AO82" s="241"/>
      <c r="AP82" s="144"/>
      <c r="AQ82" s="144"/>
      <c r="AR82" s="144"/>
      <c r="AS82" s="144"/>
      <c r="AT82" s="144"/>
      <c r="AU82" s="139"/>
      <c r="AV82" s="139"/>
      <c r="AW82" s="139"/>
      <c r="AX82" s="139"/>
      <c r="AY82" s="139"/>
      <c r="BA82" s="139"/>
      <c r="BB82" s="139"/>
      <c r="BC82" s="139"/>
      <c r="BE82" s="139"/>
      <c r="BF82" s="139"/>
      <c r="BG82" s="139"/>
    </row>
    <row r="83" spans="1:59" s="140" customFormat="1" ht="12.75" customHeight="1">
      <c r="A83" s="531" t="str">
        <f>IF($AG$48=0,"",IF($N$25="yes",$AD$48,""))</f>
        <v/>
      </c>
      <c r="B83" s="532"/>
      <c r="C83" s="370" t="str">
        <f>IF(OR($O$28="Incomplete",$O$28="",$O$28="No Hours?"),"",$AD$28)</f>
        <v/>
      </c>
      <c r="D83" s="371"/>
      <c r="E83" s="330" t="str">
        <f>IF(OR($O$29="Incomplete",$O$29="",$O$29="No Hours?"),"",$AD$29)</f>
        <v/>
      </c>
      <c r="F83" s="330" t="str">
        <f>IF(OR($O$30="Incomplete",$O$30="",$O$30="No Hours?"),"",$AD$30)</f>
        <v/>
      </c>
      <c r="G83" s="370" t="str">
        <f>IF(OR($O$31="Incomplete",$O$31="",$O$31="No Hours?"),"",$AD$31)</f>
        <v/>
      </c>
      <c r="H83" s="371"/>
      <c r="I83" s="370" t="str">
        <f>IF(OR($O$32="Incomplete",$O$32="",$O$32="No Hours?"),"",$AD$32)</f>
        <v/>
      </c>
      <c r="J83" s="371"/>
      <c r="K83" s="370" t="str">
        <f>IF(OR($O$33="Incomplete",$O$33="",$O$33="No Hours?"),"",$AD$33)</f>
        <v/>
      </c>
      <c r="L83" s="371"/>
      <c r="M83" s="524" t="str">
        <f>IF(OR($O$34="Incomplete",$O$34="",$O$34="No Hours?"),"",$AD$34)</f>
        <v/>
      </c>
      <c r="N83" s="524"/>
      <c r="O83" s="339"/>
      <c r="R83" s="243"/>
      <c r="S83" s="241"/>
      <c r="T83" s="241"/>
      <c r="U83" s="241"/>
      <c r="V83" s="241"/>
      <c r="W83" s="241"/>
      <c r="X83" s="241"/>
      <c r="Y83" s="241"/>
      <c r="Z83" s="241"/>
      <c r="AA83" s="241"/>
      <c r="AB83" s="241"/>
      <c r="AC83" s="241"/>
      <c r="AD83" s="245" t="e">
        <f t="shared" si="41"/>
        <v>#DIV/0!</v>
      </c>
      <c r="AE83" s="245"/>
      <c r="AF83" s="245"/>
      <c r="AG83" s="245" t="str">
        <f t="shared" si="42"/>
        <v/>
      </c>
      <c r="AH83" s="245" t="str">
        <f t="shared" si="43"/>
        <v/>
      </c>
      <c r="AI83" s="241"/>
      <c r="AJ83" s="241"/>
      <c r="AK83" s="241"/>
      <c r="AL83" s="241"/>
      <c r="AM83" s="241"/>
      <c r="AN83" s="241"/>
      <c r="AO83" s="241"/>
      <c r="AP83" s="144"/>
      <c r="AQ83" s="144"/>
      <c r="AR83" s="144"/>
      <c r="AS83" s="144"/>
      <c r="AT83" s="144"/>
      <c r="AU83" s="139"/>
      <c r="AV83" s="139"/>
      <c r="AW83" s="139"/>
      <c r="AX83" s="139"/>
      <c r="AY83" s="139"/>
      <c r="BA83" s="139"/>
      <c r="BB83" s="139"/>
      <c r="BC83" s="139"/>
      <c r="BE83" s="139"/>
      <c r="BF83" s="139"/>
      <c r="BG83" s="139"/>
    </row>
    <row r="84" spans="1:59" s="140" customFormat="1" ht="12.75" customHeight="1">
      <c r="A84" s="531" t="str">
        <f>IF($AG$48=0,"",IF($N$25="yes",$AI$48,""))</f>
        <v/>
      </c>
      <c r="B84" s="532"/>
      <c r="C84" s="370" t="str">
        <f>IF(OR($O$28="Incomplete",$O$28="",$O$28="No Hours?"),"",$AI$28)</f>
        <v/>
      </c>
      <c r="D84" s="371"/>
      <c r="E84" s="330" t="str">
        <f>IF(OR($O$29="Incomplete",$O$29="",$O$29="No Hours?"),"",$AI$29)</f>
        <v/>
      </c>
      <c r="F84" s="330" t="str">
        <f>IF(OR($O$30="Incomplete",$O$30="",$O$30="No Hours?"),"",$AI$30)</f>
        <v/>
      </c>
      <c r="G84" s="370" t="str">
        <f>IF(OR($O$31="Incomplete",$O$31="",$O$31="No Hours?"),"",$AI$31)</f>
        <v/>
      </c>
      <c r="H84" s="371"/>
      <c r="I84" s="370" t="str">
        <f>IF(OR($O$32="Incomplete",$O$32="",$O$32="No Hours?"),"",$AI$32)</f>
        <v/>
      </c>
      <c r="J84" s="371"/>
      <c r="K84" s="370" t="str">
        <f>IF(OR($O$33="Incomplete",$O$33="",$O$33="No Hours?"),"",$AI$33)</f>
        <v/>
      </c>
      <c r="L84" s="371"/>
      <c r="M84" s="524" t="str">
        <f>IF(OR($O$34="Incomplete",$O$34="",$O$34="No Hours?"),"",$AI$34)</f>
        <v/>
      </c>
      <c r="N84" s="524"/>
      <c r="O84" s="339"/>
      <c r="R84" s="243"/>
      <c r="S84" s="241"/>
      <c r="T84" s="241"/>
      <c r="U84" s="241"/>
      <c r="V84" s="241"/>
      <c r="W84" s="241"/>
      <c r="X84" s="241"/>
      <c r="Y84" s="241"/>
      <c r="Z84" s="241"/>
      <c r="AA84" s="241"/>
      <c r="AB84" s="241"/>
      <c r="AC84" s="241"/>
      <c r="AD84" s="245" t="e">
        <f t="shared" si="41"/>
        <v>#DIV/0!</v>
      </c>
      <c r="AE84" s="245"/>
      <c r="AF84" s="245"/>
      <c r="AG84" s="245" t="str">
        <f t="shared" si="42"/>
        <v/>
      </c>
      <c r="AH84" s="245" t="str">
        <f t="shared" si="43"/>
        <v/>
      </c>
      <c r="AI84" s="241"/>
      <c r="AJ84" s="241"/>
      <c r="AK84" s="241"/>
      <c r="AL84" s="241"/>
      <c r="AM84" s="241"/>
      <c r="AN84" s="241"/>
      <c r="AO84" s="241"/>
      <c r="AP84" s="144"/>
      <c r="AQ84" s="144"/>
      <c r="AR84" s="144"/>
      <c r="AS84" s="144"/>
      <c r="AT84" s="144"/>
      <c r="AU84" s="139"/>
      <c r="AV84" s="139"/>
      <c r="AW84" s="139"/>
      <c r="AX84" s="139"/>
      <c r="AY84" s="139"/>
      <c r="BA84" s="139"/>
      <c r="BB84" s="139"/>
      <c r="BC84" s="139"/>
      <c r="BE84" s="139"/>
      <c r="BF84" s="139"/>
      <c r="BG84" s="139"/>
    </row>
    <row r="85" spans="1:59" s="140" customFormat="1" ht="12.75" customHeight="1">
      <c r="A85" s="531" t="str">
        <f>IF($AG$48=0,"",IF($N$25="yes",$AJ$48,""))</f>
        <v/>
      </c>
      <c r="B85" s="532"/>
      <c r="C85" s="370" t="str">
        <f>IF(OR($O$28="Incomplete",$O$28="",$O$28="No Hours?"),"",$AJ$28)</f>
        <v/>
      </c>
      <c r="D85" s="371"/>
      <c r="E85" s="330" t="str">
        <f>IF(OR($O$29="Incomplete",$O$29="",$O$29="No Hours?"),"",$AJ$29)</f>
        <v/>
      </c>
      <c r="F85" s="330" t="str">
        <f>IF(OR($O$30="Incomplete",$O$30="",$O$30="No Hours?"),"",$AJ$30)</f>
        <v/>
      </c>
      <c r="G85" s="370" t="str">
        <f>IF(OR($O$31="Incomplete",$O$31="",$O$31="No Hours?"),"",$AJ$31)</f>
        <v/>
      </c>
      <c r="H85" s="371"/>
      <c r="I85" s="370" t="str">
        <f>IF(OR($O$32="Incomplete",$O$32="",$O$32="No Hours?"),"",$AJ$32)</f>
        <v/>
      </c>
      <c r="J85" s="371"/>
      <c r="K85" s="370" t="str">
        <f>IF(OR($O$33="Incomplete",$O$33="",$O$33="No Hours?"),"",$AJ$33)</f>
        <v/>
      </c>
      <c r="L85" s="371"/>
      <c r="M85" s="524" t="str">
        <f>IF(OR($O$34="Incomplete",$O$34="",$O$34="No Hours?"),"",$AJ$34)</f>
        <v/>
      </c>
      <c r="N85" s="524"/>
      <c r="O85" s="339"/>
      <c r="R85" s="243"/>
      <c r="S85" s="241"/>
      <c r="T85" s="241"/>
      <c r="U85" s="241"/>
      <c r="V85" s="241"/>
      <c r="W85" s="241"/>
      <c r="X85" s="241"/>
      <c r="Y85" s="241"/>
      <c r="Z85" s="241"/>
      <c r="AA85" s="241"/>
      <c r="AB85" s="241"/>
      <c r="AC85" s="241"/>
      <c r="AD85" s="245" t="e">
        <f t="shared" ref="AD85:AD86" si="44">IF($AK39&gt;0,AD39,0)</f>
        <v>#DIV/0!</v>
      </c>
      <c r="AE85" s="245"/>
      <c r="AF85" s="245"/>
      <c r="AG85" s="245" t="str">
        <f t="shared" ref="AG85:AG86" si="45">LEFT(H39,3)</f>
        <v/>
      </c>
      <c r="AH85" s="245" t="str">
        <f t="shared" ref="AH85:AH86" si="46">IF($AK39&gt;0,AH39,0)</f>
        <v/>
      </c>
      <c r="AI85" s="241"/>
      <c r="AJ85" s="241"/>
      <c r="AK85" s="241"/>
      <c r="AL85" s="241"/>
      <c r="AM85" s="241"/>
      <c r="AN85" s="241"/>
      <c r="AO85" s="241"/>
      <c r="AP85" s="144"/>
      <c r="AQ85" s="144"/>
      <c r="AR85" s="144"/>
      <c r="AS85" s="144"/>
      <c r="AT85" s="144"/>
      <c r="AU85" s="139"/>
      <c r="AV85" s="139"/>
      <c r="AW85" s="139"/>
      <c r="AX85" s="139"/>
      <c r="AY85" s="139"/>
      <c r="BA85" s="139"/>
      <c r="BB85" s="139"/>
      <c r="BC85" s="139"/>
      <c r="BE85" s="139"/>
      <c r="BF85" s="139"/>
      <c r="BG85" s="139"/>
    </row>
    <row r="86" spans="1:59" s="140" customFormat="1" ht="12.75" customHeight="1">
      <c r="A86" s="368" t="str">
        <f>IF($AG$48=0,"",IF($N$25="yes","N/A",""))</f>
        <v/>
      </c>
      <c r="B86" s="369"/>
      <c r="C86" s="533" t="str">
        <f>IF(OR($O$28="Incomplete",$O$28="",$O$28="No Hours?"),"",$AB$28+1)</f>
        <v/>
      </c>
      <c r="D86" s="534"/>
      <c r="E86" s="330" t="str">
        <f>IF(OR($O$29="Incomplete",$O$29="",$O$29="No Hours?"),"",$AB$29+1)</f>
        <v/>
      </c>
      <c r="F86" s="330" t="str">
        <f>IF(OR($O$30="Incomplete",$O$30="",$O$30="No Hours?"),"",$AB$30+1)</f>
        <v/>
      </c>
      <c r="G86" s="370" t="str">
        <f>IF(OR($O$31="Incomplete",$O$31="",$O$31="No Hours?"),"",$AB$31+1)</f>
        <v/>
      </c>
      <c r="H86" s="371"/>
      <c r="I86" s="370" t="str">
        <f>IF(OR($O$32="Incomplete",$O$32="",$O$32="No Hours?"),"",$AB$32+1)</f>
        <v/>
      </c>
      <c r="J86" s="371"/>
      <c r="K86" s="370" t="str">
        <f>IF(OR($O$33="Incomplete",$O$33="",$O$33="No Hours?"),"",$AB$33+1)</f>
        <v/>
      </c>
      <c r="L86" s="371"/>
      <c r="M86" s="524" t="str">
        <f>IF(OR($O$34="Incomplete",$O$34="",$O$34="No Hours?"),"",$AB$34+1)</f>
        <v/>
      </c>
      <c r="N86" s="524"/>
      <c r="O86" s="339"/>
      <c r="R86" s="243"/>
      <c r="S86" s="241"/>
      <c r="T86" s="241"/>
      <c r="U86" s="241"/>
      <c r="V86" s="241"/>
      <c r="W86" s="241"/>
      <c r="X86" s="241"/>
      <c r="Y86" s="241"/>
      <c r="Z86" s="241"/>
      <c r="AA86" s="241"/>
      <c r="AB86" s="241"/>
      <c r="AC86" s="241"/>
      <c r="AD86" s="245" t="e">
        <f t="shared" si="44"/>
        <v>#DIV/0!</v>
      </c>
      <c r="AE86" s="245"/>
      <c r="AF86" s="245"/>
      <c r="AG86" s="245" t="str">
        <f t="shared" si="45"/>
        <v/>
      </c>
      <c r="AH86" s="245" t="str">
        <f t="shared" si="46"/>
        <v/>
      </c>
      <c r="AI86" s="241"/>
      <c r="AJ86" s="241"/>
      <c r="AK86" s="241"/>
      <c r="AL86" s="241"/>
      <c r="AM86" s="241"/>
      <c r="AN86" s="241"/>
      <c r="AO86" s="241"/>
      <c r="AP86" s="144"/>
      <c r="AQ86" s="144"/>
      <c r="AR86" s="144"/>
      <c r="AS86" s="144"/>
      <c r="AT86" s="144"/>
      <c r="AU86" s="139"/>
      <c r="AV86" s="139"/>
      <c r="AW86" s="139"/>
      <c r="AX86" s="139"/>
      <c r="AY86" s="139"/>
      <c r="BA86" s="139"/>
      <c r="BB86" s="139"/>
      <c r="BC86" s="139"/>
      <c r="BE86" s="139"/>
      <c r="BF86" s="139"/>
      <c r="BG86" s="139"/>
    </row>
    <row r="87" spans="1:59" s="140" customFormat="1" ht="12.75" customHeight="1">
      <c r="A87" s="368" t="str">
        <f>IF($AG$48=0,"",IF($N$25="yes","N/A",""))</f>
        <v/>
      </c>
      <c r="B87" s="369"/>
      <c r="C87" s="370" t="str">
        <f>IF(OR($O$28="Incomplete",$O$28="",$O$28="No Hours?"),"",$U$28)</f>
        <v/>
      </c>
      <c r="D87" s="371"/>
      <c r="E87" s="330" t="str">
        <f>IF(OR($O$29="Incomplete",$O$29="",$O$29="No Hours?"),"",$U$29)</f>
        <v/>
      </c>
      <c r="F87" s="330" t="str">
        <f>IF(OR($O$30="Incomplete",$O$30="",$O$30="No Hours?"),"",$U$30)</f>
        <v/>
      </c>
      <c r="G87" s="370" t="str">
        <f>IF(OR($O$31="Incomplete",$O$31="",$O$31="No Hours?"),"",$U$31)</f>
        <v/>
      </c>
      <c r="H87" s="371"/>
      <c r="I87" s="370" t="str">
        <f>IF(OR($O$32="Incomplete",$O$32="",$O$32="No Hours?"),"",$U$32)</f>
        <v/>
      </c>
      <c r="J87" s="371"/>
      <c r="K87" s="370" t="str">
        <f>IF(OR($O$33="Incomplete",$O$33="",$O$33="No Hours?"),"",$U$33)</f>
        <v/>
      </c>
      <c r="L87" s="371"/>
      <c r="M87" s="524" t="str">
        <f>IF(OR($O$34="Incomplete",$O$34="",$O$34="No Hours?"),"",$U$34)</f>
        <v/>
      </c>
      <c r="N87" s="524"/>
      <c r="O87" s="339"/>
      <c r="R87" s="243"/>
      <c r="S87" s="241"/>
      <c r="T87" s="241"/>
      <c r="U87" s="241"/>
      <c r="V87" s="241"/>
      <c r="W87" s="241"/>
      <c r="X87" s="241"/>
      <c r="Y87" s="241"/>
      <c r="Z87" s="241"/>
      <c r="AA87" s="241"/>
      <c r="AB87" s="241"/>
      <c r="AC87" s="241"/>
      <c r="AD87" s="245"/>
      <c r="AE87" s="245"/>
      <c r="AF87" s="245"/>
      <c r="AG87" s="245"/>
      <c r="AH87" s="245"/>
      <c r="AI87" s="241"/>
      <c r="AJ87" s="241"/>
      <c r="AK87" s="241"/>
      <c r="AL87" s="241"/>
      <c r="AM87" s="241"/>
      <c r="AN87" s="241"/>
      <c r="AO87" s="241"/>
      <c r="AP87" s="144"/>
      <c r="AQ87" s="144"/>
      <c r="AR87" s="144"/>
      <c r="AS87" s="144"/>
      <c r="AT87" s="144"/>
      <c r="AU87" s="139"/>
      <c r="AV87" s="139"/>
      <c r="AW87" s="139"/>
      <c r="AX87" s="139"/>
      <c r="AY87" s="139"/>
      <c r="BA87" s="139"/>
      <c r="BB87" s="139"/>
      <c r="BC87" s="139"/>
      <c r="BE87" s="139"/>
      <c r="BF87" s="139"/>
      <c r="BG87" s="139"/>
    </row>
    <row r="88" spans="1:59" s="140" customFormat="1" ht="12.75" customHeight="1">
      <c r="A88" s="531" t="str">
        <f>IF($AG$48=0,"",IF($N$25="yes",$AK$48,""))</f>
        <v/>
      </c>
      <c r="B88" s="532"/>
      <c r="C88" s="370" t="str">
        <f>IF(OR($O$28="Incomplete",$O$28="",$O$28="No Hours?"),"",$AK$28)</f>
        <v/>
      </c>
      <c r="D88" s="371"/>
      <c r="E88" s="330" t="str">
        <f>IF(OR($O$29="Incomplete",$O$29="",$O$29="No Hours?"),"",$AK$29)</f>
        <v/>
      </c>
      <c r="F88" s="330" t="str">
        <f>IF(OR($O$30="Incomplete",$O$30="",$O$30="No Hours?"),"",$AK$30)</f>
        <v/>
      </c>
      <c r="G88" s="370" t="str">
        <f>IF(OR($O$31="Incomplete",$O$31="",$O$31="No Hours?"),"",$AK$31)</f>
        <v/>
      </c>
      <c r="H88" s="371"/>
      <c r="I88" s="370" t="str">
        <f>IF(OR($O$32="Incomplete",$O$32="",$O$32="No Hours?"),"",$AK$32)</f>
        <v/>
      </c>
      <c r="J88" s="371"/>
      <c r="K88" s="370" t="str">
        <f>IF(OR($O$33="Incomplete",$O$33="",$O$33="No Hours?"),"",$AK$33)</f>
        <v/>
      </c>
      <c r="L88" s="371"/>
      <c r="M88" s="524" t="str">
        <f>IF(OR($O$34="Incomplete",$O$34="",$O$34="No Hours?"),"",$AK$34)</f>
        <v/>
      </c>
      <c r="N88" s="524"/>
      <c r="O88" s="339"/>
      <c r="R88" s="243"/>
      <c r="S88" s="241"/>
      <c r="T88" s="241"/>
      <c r="U88" s="241"/>
      <c r="V88" s="241"/>
      <c r="W88" s="241"/>
      <c r="X88" s="241"/>
      <c r="Y88" s="241"/>
      <c r="Z88" s="241"/>
      <c r="AA88" s="241"/>
      <c r="AB88" s="241"/>
      <c r="AC88" s="241"/>
      <c r="AD88" s="245" t="e">
        <f t="shared" ref="AD88:AD94" si="47">IF($AK41&gt;0,AD41,0)</f>
        <v>#DIV/0!</v>
      </c>
      <c r="AE88" s="245"/>
      <c r="AF88" s="245"/>
      <c r="AG88" s="245" t="str">
        <f t="shared" ref="AG88:AG94" si="48">LEFT(H41,3)</f>
        <v/>
      </c>
      <c r="AH88" s="245" t="str">
        <f t="shared" ref="AH88:AH94" si="49">IF($AK41&gt;0,AH41,0)</f>
        <v/>
      </c>
      <c r="AI88" s="241"/>
      <c r="AJ88" s="241"/>
      <c r="AK88" s="241"/>
      <c r="AL88" s="241"/>
      <c r="AM88" s="241"/>
      <c r="AN88" s="241"/>
      <c r="AO88" s="241"/>
      <c r="AP88" s="144"/>
      <c r="AQ88" s="144"/>
      <c r="AR88" s="144"/>
      <c r="AS88" s="144"/>
      <c r="AT88" s="144"/>
      <c r="AU88" s="139"/>
      <c r="AV88" s="139"/>
      <c r="AW88" s="139"/>
      <c r="AX88" s="139"/>
      <c r="AY88" s="139"/>
      <c r="BA88" s="139"/>
      <c r="BB88" s="139"/>
      <c r="BC88" s="139"/>
      <c r="BE88" s="139"/>
      <c r="BF88" s="139"/>
      <c r="BG88" s="139"/>
    </row>
    <row r="89" spans="1:59" s="140" customFormat="1" ht="12.75" customHeight="1">
      <c r="A89" s="531" t="str">
        <f>IF($AG$48=0,"",IF($N$25="yes",$AR$48,""))</f>
        <v/>
      </c>
      <c r="B89" s="532"/>
      <c r="C89" s="370" t="str">
        <f>IF(OR($O$28="Incomplete",$O$28="",$O$28="No Hours?"),"",$AR$28)</f>
        <v/>
      </c>
      <c r="D89" s="371"/>
      <c r="E89" s="330" t="str">
        <f>IF(OR($O$29="Incomplete",$O$29="",$O$29="No Hours?"),"",$AR$29)</f>
        <v/>
      </c>
      <c r="F89" s="330" t="str">
        <f>IF(OR($O$30="Incomplete",$O$30="",$O$30="No Hours?"),"",$AR$30)</f>
        <v/>
      </c>
      <c r="G89" s="370" t="str">
        <f>IF(OR($O$31="Incomplete",$O$31="",$O$31="No Hours?"),"",$AR$31)</f>
        <v/>
      </c>
      <c r="H89" s="371"/>
      <c r="I89" s="370" t="str">
        <f>IF(OR($O$32="Incomplete",$O$32="",$O$32="No Hours?"),"",$AR$32)</f>
        <v/>
      </c>
      <c r="J89" s="371"/>
      <c r="K89" s="370" t="str">
        <f>IF(OR($O$33="Incomplete",$O$33="",$O$33="No Hours?"),"",$AR$33)</f>
        <v/>
      </c>
      <c r="L89" s="371"/>
      <c r="M89" s="524" t="str">
        <f>IF(OR($O$34="Incomplete",$O$34="",$O$34="No Hours?"),"",$AR$34)</f>
        <v/>
      </c>
      <c r="N89" s="524"/>
      <c r="O89" s="339"/>
      <c r="R89" s="243"/>
      <c r="S89" s="241"/>
      <c r="T89" s="241"/>
      <c r="U89" s="241"/>
      <c r="V89" s="241"/>
      <c r="W89" s="241"/>
      <c r="X89" s="241"/>
      <c r="Y89" s="241"/>
      <c r="Z89" s="241"/>
      <c r="AA89" s="241"/>
      <c r="AB89" s="241"/>
      <c r="AC89" s="241"/>
      <c r="AD89" s="245" t="e">
        <f t="shared" si="47"/>
        <v>#DIV/0!</v>
      </c>
      <c r="AE89" s="245"/>
      <c r="AF89" s="245"/>
      <c r="AG89" s="245" t="str">
        <f t="shared" si="48"/>
        <v/>
      </c>
      <c r="AH89" s="245" t="str">
        <f t="shared" si="49"/>
        <v/>
      </c>
      <c r="AI89" s="241"/>
      <c r="AJ89" s="241"/>
      <c r="AK89" s="241"/>
      <c r="AL89" s="241"/>
      <c r="AM89" s="241"/>
      <c r="AN89" s="241"/>
      <c r="AO89" s="241"/>
      <c r="AP89" s="144"/>
      <c r="AQ89" s="144"/>
      <c r="AR89" s="144"/>
      <c r="AS89" s="144"/>
      <c r="AT89" s="144"/>
      <c r="AU89" s="139"/>
      <c r="AV89" s="139"/>
      <c r="AW89" s="139"/>
      <c r="AX89" s="139"/>
      <c r="AY89" s="139"/>
      <c r="BA89" s="139"/>
      <c r="BB89" s="139"/>
      <c r="BC89" s="139"/>
      <c r="BE89" s="139"/>
      <c r="BF89" s="139"/>
      <c r="BG89" s="139"/>
    </row>
    <row r="90" spans="1:59" s="140" customFormat="1" ht="12.75" customHeight="1">
      <c r="A90" s="327"/>
      <c r="B90" s="327"/>
      <c r="C90" s="327"/>
      <c r="D90" s="327"/>
      <c r="E90" s="327"/>
      <c r="F90" s="327"/>
      <c r="G90" s="327"/>
      <c r="H90" s="327"/>
      <c r="I90" s="327"/>
      <c r="J90" s="327"/>
      <c r="K90" s="327"/>
      <c r="L90" s="327"/>
      <c r="M90" s="334"/>
      <c r="N90" s="335"/>
      <c r="O90" s="336"/>
      <c r="P90" s="239"/>
      <c r="R90" s="243"/>
      <c r="S90" s="241"/>
      <c r="T90" s="241"/>
      <c r="U90" s="241"/>
      <c r="V90" s="241"/>
      <c r="W90" s="241"/>
      <c r="X90" s="241"/>
      <c r="Y90" s="241"/>
      <c r="Z90" s="241"/>
      <c r="AA90" s="241"/>
      <c r="AB90" s="241"/>
      <c r="AC90" s="241"/>
      <c r="AD90" s="245" t="e">
        <f t="shared" si="47"/>
        <v>#DIV/0!</v>
      </c>
      <c r="AE90" s="245"/>
      <c r="AF90" s="245"/>
      <c r="AG90" s="245" t="str">
        <f t="shared" si="48"/>
        <v/>
      </c>
      <c r="AH90" s="245" t="str">
        <f t="shared" si="49"/>
        <v/>
      </c>
      <c r="AI90" s="241"/>
      <c r="AJ90" s="241"/>
      <c r="AK90" s="241"/>
      <c r="AL90" s="241"/>
      <c r="AM90" s="241"/>
      <c r="AN90" s="241"/>
      <c r="AO90" s="241"/>
      <c r="AP90" s="144"/>
      <c r="AQ90" s="144"/>
      <c r="AR90" s="144"/>
      <c r="AS90" s="144"/>
      <c r="AT90" s="144"/>
      <c r="AU90" s="139"/>
      <c r="AV90" s="139"/>
      <c r="AW90" s="139"/>
      <c r="AX90" s="139"/>
      <c r="AY90" s="139"/>
      <c r="BA90" s="139"/>
      <c r="BB90" s="139"/>
      <c r="BC90" s="139"/>
      <c r="BE90" s="139"/>
      <c r="BF90" s="139"/>
      <c r="BG90" s="139"/>
    </row>
    <row r="91" spans="1:59" s="140" customFormat="1" ht="12.75" customHeight="1">
      <c r="A91" s="396" t="str">
        <f>CONCATENATE(ROW($A$35)-27," - Row ",ROW($A$35)," ")</f>
        <v xml:space="preserve">8 - Row 35 </v>
      </c>
      <c r="B91" s="397"/>
      <c r="C91" s="396" t="str">
        <f>CONCATENATE(ROW($A$36)-27," - Row ",ROW($A$36)," ")</f>
        <v xml:space="preserve">9 - Row 36 </v>
      </c>
      <c r="D91" s="397"/>
      <c r="E91" s="331" t="str">
        <f>CONCATENATE(ROW($A$37)-27," - Row ",ROW($A$37)," ")</f>
        <v xml:space="preserve">10 - Row 37 </v>
      </c>
      <c r="F91" s="331" t="str">
        <f>CONCATENATE(ROW($A$38)-27," - Row ",ROW($A$38)," ")</f>
        <v xml:space="preserve">11 - Row 38 </v>
      </c>
      <c r="G91" s="529" t="str">
        <f>CONCATENATE(ROW($A$39)-27," - Row ",ROW($A$39)," ")</f>
        <v xml:space="preserve">12 - Row 39 </v>
      </c>
      <c r="H91" s="530"/>
      <c r="I91" s="529" t="str">
        <f>CONCATENATE(ROW($A$40)-27," - Row ",ROW($A$40)," ")</f>
        <v xml:space="preserve">13 - Row 40 </v>
      </c>
      <c r="J91" s="530"/>
      <c r="K91" s="529" t="str">
        <f>CONCATENATE(ROW($A$41)-27," - Row ",ROW($A$41)," ")</f>
        <v xml:space="preserve">14 - Row 41 </v>
      </c>
      <c r="L91" s="530"/>
      <c r="M91" s="525" t="str">
        <f>CONCATENATE(ROW($A$42)-27," - Row ",ROW($A$42)," ")</f>
        <v xml:space="preserve">15 - Row 42 </v>
      </c>
      <c r="N91" s="525"/>
      <c r="O91" s="339"/>
      <c r="P91" s="239"/>
      <c r="R91" s="243"/>
      <c r="S91" s="241"/>
      <c r="T91" s="241"/>
      <c r="U91" s="241"/>
      <c r="V91" s="241"/>
      <c r="W91" s="241"/>
      <c r="X91" s="241"/>
      <c r="Y91" s="241"/>
      <c r="Z91" s="241"/>
      <c r="AA91" s="241"/>
      <c r="AB91" s="241"/>
      <c r="AC91" s="241"/>
      <c r="AD91" s="245" t="e">
        <f t="shared" si="47"/>
        <v>#DIV/0!</v>
      </c>
      <c r="AE91" s="245"/>
      <c r="AF91" s="245"/>
      <c r="AG91" s="245" t="str">
        <f t="shared" si="48"/>
        <v/>
      </c>
      <c r="AH91" s="245" t="str">
        <f t="shared" si="49"/>
        <v/>
      </c>
      <c r="AI91" s="241"/>
      <c r="AJ91" s="241"/>
      <c r="AK91" s="241"/>
      <c r="AL91" s="241"/>
      <c r="AM91" s="241"/>
      <c r="AN91" s="241"/>
      <c r="AO91" s="241"/>
      <c r="AP91" s="144"/>
      <c r="AQ91" s="144"/>
      <c r="AR91" s="144"/>
      <c r="AS91" s="144"/>
      <c r="AT91" s="144"/>
      <c r="AU91" s="139"/>
      <c r="AV91" s="139"/>
      <c r="AW91" s="139"/>
      <c r="AX91" s="139"/>
      <c r="AY91" s="139"/>
      <c r="BA91" s="139"/>
      <c r="BB91" s="139"/>
      <c r="BC91" s="139"/>
      <c r="BE91" s="139"/>
      <c r="BF91" s="139"/>
      <c r="BG91" s="139"/>
    </row>
    <row r="92" spans="1:59" s="140" customFormat="1" ht="12.75" customHeight="1">
      <c r="A92" s="370" t="str">
        <f>IF(OR($O$35="Incomplete",$O$35="",$O$35="No Hours?"),"",$AH$35)</f>
        <v/>
      </c>
      <c r="B92" s="371"/>
      <c r="C92" s="370" t="str">
        <f>IF(OR($O$36="Incomplete",$O$36="",$O$36="No Hours?"),"",$AH$36)</f>
        <v/>
      </c>
      <c r="D92" s="371"/>
      <c r="E92" s="332" t="str">
        <f>IF(OR($O$37="Incomplete",$O$37="",$O$37="No Hours?"),"",$AH$37)</f>
        <v/>
      </c>
      <c r="F92" s="332" t="str">
        <f>IF(OR($O$38="Incomplete",$O$38="",$O$38="No Hours?"),"",$AH$38)</f>
        <v/>
      </c>
      <c r="G92" s="370" t="str">
        <f>IF(OR($O$39="Incomplete",$O$39="",$O$39="No Hours?"),"",$AH$39)</f>
        <v/>
      </c>
      <c r="H92" s="371"/>
      <c r="I92" s="370" t="str">
        <f>IF(OR($O$40="Incomplete",$O$40="",$O$40="No Hours?"),"",$AH$40)</f>
        <v/>
      </c>
      <c r="J92" s="371"/>
      <c r="K92" s="370" t="str">
        <f>IF(OR($O$41="Incomplete",$O$41="",$O$41="No Hours?"),"",$AH$41)</f>
        <v/>
      </c>
      <c r="L92" s="371"/>
      <c r="M92" s="524" t="str">
        <f>IF(OR($O$42="Incomplete",$O$42="",$O$42="No Hours?"),"",$AH$42)</f>
        <v/>
      </c>
      <c r="N92" s="524"/>
      <c r="O92" s="339"/>
      <c r="R92" s="243"/>
      <c r="S92" s="241"/>
      <c r="T92" s="241"/>
      <c r="U92" s="241"/>
      <c r="V92" s="241"/>
      <c r="W92" s="241"/>
      <c r="X92" s="241"/>
      <c r="Y92" s="241"/>
      <c r="Z92" s="241"/>
      <c r="AA92" s="241"/>
      <c r="AB92" s="241"/>
      <c r="AC92" s="241"/>
      <c r="AD92" s="245" t="e">
        <f t="shared" si="47"/>
        <v>#DIV/0!</v>
      </c>
      <c r="AE92" s="245"/>
      <c r="AF92" s="245"/>
      <c r="AG92" s="245" t="str">
        <f t="shared" si="48"/>
        <v/>
      </c>
      <c r="AH92" s="245" t="str">
        <f t="shared" si="49"/>
        <v/>
      </c>
      <c r="AI92" s="241"/>
      <c r="AJ92" s="241"/>
      <c r="AK92" s="241"/>
      <c r="AL92" s="241"/>
      <c r="AM92" s="241"/>
      <c r="AN92" s="241"/>
      <c r="AO92" s="241"/>
      <c r="AP92" s="144"/>
      <c r="AQ92" s="144"/>
      <c r="AR92" s="144"/>
      <c r="AS92" s="144"/>
      <c r="AT92" s="144"/>
      <c r="AU92" s="139"/>
      <c r="AV92" s="139"/>
      <c r="AW92" s="139"/>
      <c r="AX92" s="139"/>
      <c r="AY92" s="139"/>
      <c r="BA92" s="139"/>
      <c r="BB92" s="139"/>
      <c r="BC92" s="139"/>
      <c r="BE92" s="139"/>
      <c r="BF92" s="139"/>
      <c r="BG92" s="139"/>
    </row>
    <row r="93" spans="1:59" s="140" customFormat="1" ht="12.75" customHeight="1">
      <c r="A93" s="370" t="str">
        <f>IF(OR($O$35="Incomplete",$O$35="",$O$35="No Hours?"),"",$AF$35)</f>
        <v/>
      </c>
      <c r="B93" s="371"/>
      <c r="C93" s="370" t="str">
        <f>IF(OR($O$36="Incomplete",$O$36="",$O$36="No Hours?"),"",$AF$36)</f>
        <v/>
      </c>
      <c r="D93" s="371"/>
      <c r="E93" s="332" t="str">
        <f>IF(OR($O$37="Incomplete",$O$37="",$O$37="No Hours?"),"",$AF$37)</f>
        <v/>
      </c>
      <c r="F93" s="332" t="str">
        <f>IF(OR($O$38="Incomplete",$O$38="",$O$38="No Hours?"),"",$AF$38)</f>
        <v/>
      </c>
      <c r="G93" s="370" t="str">
        <f>IF(OR($O$39="Incomplete",$O$39="",$O$39="No Hours?"),"",$AF$39)</f>
        <v/>
      </c>
      <c r="H93" s="371"/>
      <c r="I93" s="370" t="str">
        <f>IF(OR($O$40="Incomplete",$O$40="",$O$40="No Hours?"),"",$AF$40)</f>
        <v/>
      </c>
      <c r="J93" s="371"/>
      <c r="K93" s="370" t="str">
        <f>IF(OR($O$41="Incomplete",$O$41="",$O$41="No Hours?"),"",$AF$41)</f>
        <v/>
      </c>
      <c r="L93" s="371"/>
      <c r="M93" s="524" t="str">
        <f>IF(OR($O$42="Incomplete",$O$42="",$O$42="No Hours?"),"",$AF$42)</f>
        <v/>
      </c>
      <c r="N93" s="524"/>
      <c r="O93" s="339"/>
      <c r="R93" s="243"/>
      <c r="S93" s="241"/>
      <c r="T93" s="241"/>
      <c r="U93" s="241"/>
      <c r="V93" s="241"/>
      <c r="W93" s="241"/>
      <c r="X93" s="241"/>
      <c r="Y93" s="241"/>
      <c r="Z93" s="241"/>
      <c r="AA93" s="241"/>
      <c r="AB93" s="241"/>
      <c r="AC93" s="241"/>
      <c r="AD93" s="245" t="e">
        <f t="shared" si="47"/>
        <v>#DIV/0!</v>
      </c>
      <c r="AE93" s="245"/>
      <c r="AF93" s="245"/>
      <c r="AG93" s="245" t="str">
        <f t="shared" si="48"/>
        <v/>
      </c>
      <c r="AH93" s="245" t="str">
        <f t="shared" si="49"/>
        <v/>
      </c>
      <c r="AI93" s="241"/>
      <c r="AJ93" s="241"/>
      <c r="AK93" s="241"/>
      <c r="AL93" s="241"/>
      <c r="AM93" s="241"/>
      <c r="AN93" s="241"/>
      <c r="AO93" s="241"/>
      <c r="AP93" s="144"/>
      <c r="AQ93" s="144"/>
      <c r="AR93" s="144"/>
      <c r="AS93" s="144"/>
      <c r="AT93" s="144"/>
      <c r="AU93" s="139"/>
      <c r="AV93" s="139"/>
      <c r="AW93" s="139"/>
      <c r="AX93" s="139"/>
      <c r="AY93" s="139"/>
      <c r="BA93" s="139"/>
      <c r="BB93" s="139"/>
      <c r="BC93" s="139"/>
      <c r="BE93" s="139"/>
      <c r="BF93" s="139"/>
      <c r="BG93" s="139"/>
    </row>
    <row r="94" spans="1:59" s="140" customFormat="1" ht="12.75" customHeight="1">
      <c r="A94" s="370" t="str">
        <f>IF(OR($O$35="Incomplete",$O$35="",$O$35="No Hours?"),"",$AG$35)</f>
        <v/>
      </c>
      <c r="B94" s="371"/>
      <c r="C94" s="370" t="str">
        <f>IF(OR($O$36="Incomplete",$O$36="",$O$36="No Hours?"),"",$AG$36)</f>
        <v/>
      </c>
      <c r="D94" s="371"/>
      <c r="E94" s="332" t="str">
        <f>IF(OR($O$37="Incomplete",$O$37="",$O$37="No Hours?"),"",$AG$37)</f>
        <v/>
      </c>
      <c r="F94" s="332" t="str">
        <f>IF(OR($O$38="Incomplete",$O$38="",$O$38="No Hours?"),"",$AG$38)</f>
        <v/>
      </c>
      <c r="G94" s="370" t="str">
        <f>IF(OR($O$39="Incomplete",$O$39="",$O$39="No Hours?"),"",$AG$39)</f>
        <v/>
      </c>
      <c r="H94" s="371"/>
      <c r="I94" s="370" t="str">
        <f>IF(OR($O$40="Incomplete",$O$40="",$O$40="No Hours?"),"",$AG$40)</f>
        <v/>
      </c>
      <c r="J94" s="371"/>
      <c r="K94" s="370" t="str">
        <f>IF(OR($O$41="Incomplete",$O$41="",$O$41="No Hours?"),"",$AG$41)</f>
        <v/>
      </c>
      <c r="L94" s="371"/>
      <c r="M94" s="524" t="str">
        <f>IF(OR($O$42="Incomplete",$O$42="",$O$42="No Hours?"),"",$AG$42)</f>
        <v/>
      </c>
      <c r="N94" s="524"/>
      <c r="O94" s="339"/>
      <c r="R94" s="243"/>
      <c r="S94" s="241"/>
      <c r="T94" s="241"/>
      <c r="U94" s="241"/>
      <c r="V94" s="241"/>
      <c r="W94" s="241"/>
      <c r="X94" s="241"/>
      <c r="Y94" s="241"/>
      <c r="Z94" s="241"/>
      <c r="AA94" s="241"/>
      <c r="AB94" s="241"/>
      <c r="AC94" s="241"/>
      <c r="AD94" s="245" t="e">
        <f t="shared" si="47"/>
        <v>#DIV/0!</v>
      </c>
      <c r="AE94" s="245"/>
      <c r="AF94" s="245"/>
      <c r="AG94" s="245" t="str">
        <f t="shared" si="48"/>
        <v/>
      </c>
      <c r="AH94" s="245" t="str">
        <f t="shared" si="49"/>
        <v/>
      </c>
      <c r="AI94" s="241"/>
      <c r="AJ94" s="241"/>
      <c r="AK94" s="241"/>
      <c r="AL94" s="241"/>
      <c r="AM94" s="241"/>
      <c r="AN94" s="241"/>
      <c r="AO94" s="241"/>
      <c r="AP94" s="144"/>
      <c r="AQ94" s="144"/>
      <c r="AR94" s="144"/>
      <c r="AS94" s="144"/>
      <c r="AT94" s="144"/>
      <c r="AU94" s="139"/>
      <c r="AV94" s="139"/>
      <c r="AW94" s="139"/>
      <c r="AX94" s="139"/>
      <c r="AY94" s="139"/>
      <c r="BA94" s="139"/>
      <c r="BB94" s="139"/>
      <c r="BC94" s="139"/>
      <c r="BE94" s="139"/>
      <c r="BF94" s="139"/>
      <c r="BG94" s="139"/>
    </row>
    <row r="95" spans="1:59" s="140" customFormat="1" ht="12.75" customHeight="1">
      <c r="A95" s="370" t="str">
        <f>IF(OR($O$35="Incomplete",$O$35="",$O$35="No Hours?"),"",$AC$35)</f>
        <v/>
      </c>
      <c r="B95" s="371"/>
      <c r="C95" s="370" t="str">
        <f>IF(OR($O$36="Incomplete",$O$36="",$O$36="No Hours?"),"",$AC$36)</f>
        <v/>
      </c>
      <c r="D95" s="371"/>
      <c r="E95" s="332" t="str">
        <f>IF(OR($O$37="Incomplete",$O$37="",$O$37="No Hours?"),"",$AC$37)</f>
        <v/>
      </c>
      <c r="F95" s="332" t="str">
        <f>IF(OR($O$38="Incomplete",$O$38="",$O$38="No Hours?"),"",$AC$38)</f>
        <v/>
      </c>
      <c r="G95" s="370" t="str">
        <f>IF(OR($O$39="Incomplete",$O$39="",$O$39="No Hours?"),"",$AC$39)</f>
        <v/>
      </c>
      <c r="H95" s="371"/>
      <c r="I95" s="370" t="str">
        <f>IF(OR($O$40="Incomplete",$O$40="",$O$40="No Hours?"),"",$AC$40)</f>
        <v/>
      </c>
      <c r="J95" s="371"/>
      <c r="K95" s="370" t="str">
        <f>IF(OR($O$41="Incomplete",$O$41="",$O$41="No Hours?"),"",$AC$41)</f>
        <v/>
      </c>
      <c r="L95" s="371"/>
      <c r="M95" s="524" t="str">
        <f>IF(OR($O$42="Incomplete",$O$42="",$O$42="No Hours?"),"",$AC$42)</f>
        <v/>
      </c>
      <c r="N95" s="524"/>
      <c r="O95" s="339"/>
      <c r="R95" s="243"/>
      <c r="S95" s="241"/>
      <c r="T95" s="241"/>
      <c r="U95" s="241"/>
      <c r="V95" s="241"/>
      <c r="W95" s="241"/>
      <c r="X95" s="241"/>
      <c r="Y95" s="241"/>
      <c r="Z95" s="241"/>
      <c r="AA95" s="241"/>
      <c r="AB95" s="241"/>
      <c r="AC95" s="241"/>
      <c r="AD95" s="245"/>
      <c r="AE95" s="245"/>
      <c r="AF95" s="245"/>
      <c r="AG95" s="245"/>
      <c r="AH95" s="245"/>
      <c r="AI95" s="241"/>
      <c r="AJ95" s="241"/>
      <c r="AK95" s="241"/>
      <c r="AL95" s="241"/>
      <c r="AM95" s="241"/>
      <c r="AN95" s="241"/>
      <c r="AO95" s="241"/>
      <c r="AP95" s="144"/>
      <c r="AQ95" s="144"/>
      <c r="AR95" s="144"/>
      <c r="AS95" s="144"/>
      <c r="AT95" s="144"/>
      <c r="AU95" s="139"/>
      <c r="AV95" s="139"/>
      <c r="AW95" s="139"/>
      <c r="AX95" s="139"/>
      <c r="AY95" s="139"/>
      <c r="BA95" s="139"/>
      <c r="BB95" s="139"/>
      <c r="BC95" s="139"/>
      <c r="BE95" s="139"/>
      <c r="BF95" s="139"/>
      <c r="BG95" s="139"/>
    </row>
    <row r="96" spans="1:59" s="140" customFormat="1" ht="12.75" customHeight="1">
      <c r="A96" s="370" t="str">
        <f>IF(OR($O$35="Incomplete",$O$35="",$O$35="No Hours?"),"",$AE$35)</f>
        <v/>
      </c>
      <c r="B96" s="371"/>
      <c r="C96" s="370" t="str">
        <f>IF(OR($O$36="Incomplete",$O$36="",$O$36="No Hours?"),"",$AE$36)</f>
        <v/>
      </c>
      <c r="D96" s="371"/>
      <c r="E96" s="332" t="str">
        <f>IF(OR($O$37="Incomplete",$O$37="",$O$37="No Hours?"),"",$AE$37)</f>
        <v/>
      </c>
      <c r="F96" s="332" t="str">
        <f>IF(OR($O$38="Incomplete",$O$38="",$O$38="No Hours?"),"",$AE$38)</f>
        <v/>
      </c>
      <c r="G96" s="370" t="str">
        <f>IF(OR($O$39="Incomplete",$O$39="",$O$39="No Hours?"),"",$AE$39)</f>
        <v/>
      </c>
      <c r="H96" s="371"/>
      <c r="I96" s="370" t="str">
        <f>IF(OR($O$40="Incomplete",$O$40="",$O$40="No Hours?"),"",$AE$40)</f>
        <v/>
      </c>
      <c r="J96" s="371"/>
      <c r="K96" s="370" t="str">
        <f>IF(OR($O$41="Incomplete",$O$41="",$O$41="No Hours?"),"",$AE$41)</f>
        <v/>
      </c>
      <c r="L96" s="371"/>
      <c r="M96" s="524" t="str">
        <f>IF(OR($O$42="Incomplete",$O$42="",$O$42="No Hours?"),"",$AE$42)</f>
        <v/>
      </c>
      <c r="N96" s="524"/>
      <c r="O96" s="339"/>
      <c r="R96" s="243"/>
      <c r="S96" s="241"/>
      <c r="T96" s="241"/>
      <c r="U96" s="241"/>
      <c r="V96" s="241"/>
      <c r="W96" s="241"/>
      <c r="X96" s="241"/>
      <c r="Y96" s="241"/>
      <c r="Z96" s="241"/>
      <c r="AA96" s="241"/>
      <c r="AB96" s="241"/>
      <c r="AC96" s="241"/>
      <c r="AD96" s="245"/>
      <c r="AE96" s="245"/>
      <c r="AF96" s="245"/>
      <c r="AG96" s="245"/>
      <c r="AH96" s="245"/>
      <c r="AI96" s="241"/>
      <c r="AJ96" s="241"/>
      <c r="AK96" s="241"/>
      <c r="AL96" s="241"/>
      <c r="AM96" s="241"/>
      <c r="AN96" s="241"/>
      <c r="AO96" s="241"/>
      <c r="AP96" s="144"/>
      <c r="AQ96" s="144"/>
      <c r="AR96" s="144"/>
      <c r="AS96" s="144"/>
      <c r="AT96" s="144"/>
      <c r="AU96" s="139"/>
      <c r="AV96" s="139"/>
      <c r="AW96" s="139"/>
      <c r="AX96" s="139"/>
      <c r="AY96" s="139"/>
      <c r="BA96" s="139"/>
      <c r="BB96" s="139"/>
      <c r="BC96" s="139"/>
      <c r="BE96" s="139"/>
      <c r="BF96" s="139"/>
      <c r="BG96" s="139"/>
    </row>
    <row r="97" spans="1:59" s="140" customFormat="1" ht="12.75" customHeight="1">
      <c r="A97" s="370" t="str">
        <f>IF(OR($O$35="Incomplete",$O$35="",$O$35="No Hours?"),"",$AD$35)</f>
        <v/>
      </c>
      <c r="B97" s="371"/>
      <c r="C97" s="370" t="str">
        <f>IF(OR($O$36="Incomplete",$O$36="",$O$36="No Hours?"),"",$AD$36)</f>
        <v/>
      </c>
      <c r="D97" s="371"/>
      <c r="E97" s="332" t="str">
        <f>IF(OR($O$37="Incomplete",$O$37="",$O$37="No Hours?"),"",$AD$37)</f>
        <v/>
      </c>
      <c r="F97" s="332" t="str">
        <f>IF(OR($O$38="Incomplete",$O$38="",$O$38="No Hours?"),"",$AD$38)</f>
        <v/>
      </c>
      <c r="G97" s="370" t="str">
        <f>IF(OR($O$39="Incomplete",$O$39="",$O$39="No Hours?"),"",$AD$39)</f>
        <v/>
      </c>
      <c r="H97" s="371"/>
      <c r="I97" s="370" t="str">
        <f>IF(OR($O$40="Incomplete",$O$40="",$O$40="No Hours?"),"",$AD$40)</f>
        <v/>
      </c>
      <c r="J97" s="371"/>
      <c r="K97" s="370" t="str">
        <f>IF(OR($O$41="Incomplete",$O$41="",$O$41="No Hours?"),"",$AD$41)</f>
        <v/>
      </c>
      <c r="L97" s="371"/>
      <c r="M97" s="524" t="str">
        <f>IF(OR($O$42="Incomplete",$O$42="",$O$42="No Hours?"),"",$AD$42)</f>
        <v/>
      </c>
      <c r="N97" s="524"/>
      <c r="O97" s="339"/>
      <c r="R97" s="243"/>
      <c r="S97" s="241"/>
      <c r="T97" s="241"/>
      <c r="U97" s="241"/>
      <c r="V97" s="241"/>
      <c r="W97" s="241"/>
      <c r="X97" s="241"/>
      <c r="Y97" s="241"/>
      <c r="Z97" s="241"/>
      <c r="AA97" s="241"/>
      <c r="AB97" s="241"/>
      <c r="AC97" s="241"/>
      <c r="AD97" s="245"/>
      <c r="AE97" s="245"/>
      <c r="AF97" s="245"/>
      <c r="AG97" s="245"/>
      <c r="AH97" s="245"/>
      <c r="AI97" s="241"/>
      <c r="AJ97" s="241"/>
      <c r="AK97" s="241"/>
      <c r="AL97" s="241"/>
      <c r="AM97" s="241"/>
      <c r="AN97" s="241"/>
      <c r="AO97" s="241"/>
      <c r="AP97" s="144"/>
      <c r="AQ97" s="144"/>
      <c r="AR97" s="144"/>
      <c r="AS97" s="144"/>
      <c r="AT97" s="144"/>
      <c r="AU97" s="139"/>
      <c r="AV97" s="139"/>
      <c r="AW97" s="139"/>
      <c r="AX97" s="139"/>
      <c r="AY97" s="139"/>
      <c r="BA97" s="139"/>
      <c r="BB97" s="139"/>
      <c r="BC97" s="139"/>
      <c r="BE97" s="139"/>
      <c r="BF97" s="139"/>
      <c r="BG97" s="139"/>
    </row>
    <row r="98" spans="1:59" s="140" customFormat="1" ht="12.75" customHeight="1">
      <c r="A98" s="370" t="str">
        <f>IF(OR($O$35="Incomplete",$O$35="",$O$35="No Hours?"),"",$AI$35)</f>
        <v/>
      </c>
      <c r="B98" s="371"/>
      <c r="C98" s="370" t="str">
        <f>IF(OR($O$36="Incomplete",$O$36="",$O$36="No Hours?"),"",$AI$36)</f>
        <v/>
      </c>
      <c r="D98" s="371"/>
      <c r="E98" s="332" t="str">
        <f>IF(OR($O$37="Incomplete",$O$37="",$O$37="No Hours?"),"",$AI$37)</f>
        <v/>
      </c>
      <c r="F98" s="332" t="str">
        <f>IF(OR($O$38="Incomplete",$O$38="",$O$38="No Hours?"),"",$AI$38)</f>
        <v/>
      </c>
      <c r="G98" s="370" t="str">
        <f>IF(OR($O$39="Incomplete",$O$39="",$O$39="No Hours?"),"",$AI$39)</f>
        <v/>
      </c>
      <c r="H98" s="371"/>
      <c r="I98" s="370" t="str">
        <f>IF(OR($O$40="Incomplete",$O$40="",$O$40="No Hours?"),"",$AI$40)</f>
        <v/>
      </c>
      <c r="J98" s="371"/>
      <c r="K98" s="370" t="str">
        <f>IF(OR($O$41="Incomplete",$O$41="",$O$41="No Hours?"),"",$AI$41)</f>
        <v/>
      </c>
      <c r="L98" s="371"/>
      <c r="M98" s="524" t="str">
        <f>IF(OR($O$42="Incomplete",$O$42="",$O$42="No Hours?"),"",$AI$42)</f>
        <v/>
      </c>
      <c r="N98" s="524"/>
      <c r="O98" s="339"/>
      <c r="R98" s="243"/>
      <c r="S98" s="241"/>
      <c r="T98" s="241"/>
      <c r="U98" s="241"/>
      <c r="V98" s="241"/>
      <c r="W98" s="241"/>
      <c r="X98" s="241"/>
      <c r="Y98" s="241"/>
      <c r="Z98" s="241"/>
      <c r="AA98" s="241"/>
      <c r="AB98" s="241"/>
      <c r="AC98" s="241"/>
      <c r="AD98" s="245"/>
      <c r="AE98" s="245"/>
      <c r="AF98" s="245"/>
      <c r="AG98" s="245"/>
      <c r="AH98" s="245"/>
      <c r="AI98" s="241"/>
      <c r="AJ98" s="241"/>
      <c r="AK98" s="241"/>
      <c r="AL98" s="241"/>
      <c r="AM98" s="241"/>
      <c r="AN98" s="241"/>
      <c r="AO98" s="241"/>
      <c r="AP98" s="144"/>
      <c r="AQ98" s="144"/>
      <c r="AR98" s="144"/>
      <c r="AS98" s="144"/>
      <c r="AT98" s="144"/>
      <c r="AU98" s="139"/>
      <c r="AV98" s="139"/>
      <c r="AW98" s="139"/>
      <c r="AX98" s="139"/>
      <c r="AY98" s="139"/>
      <c r="BA98" s="139"/>
      <c r="BB98" s="139"/>
      <c r="BC98" s="139"/>
      <c r="BE98" s="139"/>
      <c r="BF98" s="139"/>
      <c r="BG98" s="139"/>
    </row>
    <row r="99" spans="1:59" s="140" customFormat="1" ht="12.75" customHeight="1">
      <c r="A99" s="370" t="str">
        <f>IF(OR($O$35="Incomplete",$O$35="",$O$35="No Hours?"),"",$AJ$35)</f>
        <v/>
      </c>
      <c r="B99" s="371"/>
      <c r="C99" s="370" t="str">
        <f>IF(OR($O$36="Incomplete",$O$36="",$O$36="No Hours?"),"",$AJ$36)</f>
        <v/>
      </c>
      <c r="D99" s="371"/>
      <c r="E99" s="332" t="str">
        <f>IF(OR($O$37="Incomplete",$O$37="",$O$37="No Hours?"),"",$AJ$37)</f>
        <v/>
      </c>
      <c r="F99" s="332" t="str">
        <f>IF(OR($O$38="Incomplete",$O$38="",$O$38="No Hours?"),"",$AJ$38)</f>
        <v/>
      </c>
      <c r="G99" s="370" t="str">
        <f>IF(OR($O$39="Incomplete",$O$39="",$O$39="No Hours?"),"",$AJ$39)</f>
        <v/>
      </c>
      <c r="H99" s="371"/>
      <c r="I99" s="370" t="str">
        <f>IF(OR($O$40="Incomplete",$O$40="",$O$40="No Hours?"),"",$AJ$40)</f>
        <v/>
      </c>
      <c r="J99" s="371"/>
      <c r="K99" s="370" t="str">
        <f>IF(OR($O$41="Incomplete",$O$41="",$O$41="No Hours?"),"",$AJ$41)</f>
        <v/>
      </c>
      <c r="L99" s="371"/>
      <c r="M99" s="524" t="str">
        <f>IF(OR($O$42="Incomplete",$O$42="",$O$42="No Hours?"),"",$AJ$42)</f>
        <v/>
      </c>
      <c r="N99" s="524"/>
      <c r="O99" s="340"/>
      <c r="R99" s="243"/>
      <c r="S99" s="241"/>
      <c r="T99" s="241"/>
      <c r="U99" s="241"/>
      <c r="V99" s="241"/>
      <c r="W99" s="241"/>
      <c r="X99" s="241"/>
      <c r="Y99" s="241"/>
      <c r="Z99" s="241"/>
      <c r="AA99" s="241"/>
      <c r="AB99" s="241"/>
      <c r="AC99" s="241"/>
      <c r="AD99" s="245"/>
      <c r="AE99" s="245"/>
      <c r="AF99" s="245"/>
      <c r="AG99" s="245"/>
      <c r="AH99" s="245"/>
      <c r="AI99" s="241"/>
      <c r="AJ99" s="241"/>
      <c r="AK99" s="241"/>
      <c r="AL99" s="241"/>
      <c r="AM99" s="241"/>
      <c r="AN99" s="241"/>
      <c r="AO99" s="241"/>
      <c r="AP99" s="144"/>
      <c r="AQ99" s="144"/>
      <c r="AR99" s="144"/>
      <c r="AS99" s="144"/>
      <c r="AT99" s="144"/>
      <c r="AU99" s="139"/>
      <c r="AV99" s="139"/>
      <c r="AW99" s="139"/>
      <c r="AX99" s="139"/>
      <c r="AY99" s="139"/>
      <c r="BA99" s="139"/>
      <c r="BB99" s="139"/>
      <c r="BC99" s="139"/>
      <c r="BE99" s="139"/>
      <c r="BF99" s="139"/>
      <c r="BG99" s="139"/>
    </row>
    <row r="100" spans="1:59" s="140" customFormat="1" ht="12.75" customHeight="1">
      <c r="A100" s="370" t="str">
        <f>IF(OR($O$35="Incomplete",$O$35="",$O$35="No Hours?"),"",$AB$35+1)</f>
        <v/>
      </c>
      <c r="B100" s="371"/>
      <c r="C100" s="370" t="str">
        <f>IF(OR($O$36="Incomplete",$O$36="",$O$36="No Hours?"),"",$AB$36+1)</f>
        <v/>
      </c>
      <c r="D100" s="371"/>
      <c r="E100" s="332" t="str">
        <f>IF(OR($O$37="Incomplete",$O$37="",$O$37="No Hours?"),"",$AB$37+1)</f>
        <v/>
      </c>
      <c r="F100" s="332" t="str">
        <f>IF(OR($O$38="Incomplete",$O$38="",$O$38="No Hours?"),"",$AB$38+1)</f>
        <v/>
      </c>
      <c r="G100" s="370" t="str">
        <f>IF(OR($O$39="Incomplete",$O$39="",$O$39="No Hours?"),"",$AB$39+1)</f>
        <v/>
      </c>
      <c r="H100" s="371"/>
      <c r="I100" s="370" t="str">
        <f>IF(OR($O$40="Incomplete",$O$40="",$O$40="No Hours?"),"",$AB$40+1)</f>
        <v/>
      </c>
      <c r="J100" s="371"/>
      <c r="K100" s="370" t="str">
        <f>IF(OR($O$41="Incomplete",$O$41="",$O$41="No Hours?"),"",$AB$41+1)</f>
        <v/>
      </c>
      <c r="L100" s="371"/>
      <c r="M100" s="524" t="str">
        <f>IF(OR($O$42="Incomplete",$O$42="",$O$42="No Hours?"),"",$AB$42+1)</f>
        <v/>
      </c>
      <c r="N100" s="524"/>
      <c r="O100" s="340"/>
      <c r="R100" s="243"/>
      <c r="S100" s="241"/>
      <c r="T100" s="241"/>
      <c r="U100" s="241"/>
      <c r="V100" s="241"/>
      <c r="W100" s="241"/>
      <c r="X100" s="241"/>
      <c r="Y100" s="241"/>
      <c r="Z100" s="241"/>
      <c r="AA100" s="241"/>
      <c r="AB100" s="241"/>
      <c r="AC100" s="241"/>
      <c r="AD100" s="241"/>
      <c r="AE100" s="241"/>
      <c r="AF100" s="241"/>
      <c r="AG100" s="241"/>
      <c r="AH100" s="241"/>
      <c r="AI100" s="241"/>
      <c r="AJ100" s="241"/>
      <c r="AK100" s="241"/>
      <c r="AL100" s="241"/>
      <c r="AM100" s="241"/>
      <c r="AN100" s="241"/>
      <c r="AO100" s="241"/>
      <c r="AP100" s="144"/>
      <c r="AQ100" s="144"/>
      <c r="AR100" s="144"/>
      <c r="AS100" s="144"/>
      <c r="AT100" s="144"/>
      <c r="AU100" s="139"/>
      <c r="AV100" s="139"/>
      <c r="AW100" s="139"/>
      <c r="AX100" s="139"/>
      <c r="AY100" s="139"/>
      <c r="BA100" s="139"/>
      <c r="BB100" s="139"/>
      <c r="BC100" s="139"/>
      <c r="BE100" s="139"/>
      <c r="BF100" s="139"/>
      <c r="BG100" s="139"/>
    </row>
    <row r="101" spans="1:59" s="140" customFormat="1" ht="12.75" customHeight="1">
      <c r="A101" s="370" t="str">
        <f>IF(OR($O$35="Incomplete",$O$35="",$O$35="No Hours?"),"",$U$35)</f>
        <v/>
      </c>
      <c r="B101" s="371"/>
      <c r="C101" s="370" t="str">
        <f>IF(OR($O$36="Incomplete",$O$36="",$O$36="No Hours?"),"",$U$36)</f>
        <v/>
      </c>
      <c r="D101" s="371"/>
      <c r="E101" s="332" t="str">
        <f>IF(OR($O$37="Incomplete",$O$37="",$O$37="No Hours?"),"",$U$37)</f>
        <v/>
      </c>
      <c r="F101" s="332" t="str">
        <f>IF(OR($O$38="Incomplete",$O$38="",$O$38="No Hours?"),"",$U$38)</f>
        <v/>
      </c>
      <c r="G101" s="370" t="str">
        <f>IF(OR($O$39="Incomplete",$O$39="",$O$39="No Hours?"),"",$U$39)</f>
        <v/>
      </c>
      <c r="H101" s="371"/>
      <c r="I101" s="370" t="str">
        <f>IF(OR($O$40="Incomplete",$O$40="",$O$40="No Hours?"),"",$U$40)</f>
        <v/>
      </c>
      <c r="J101" s="371"/>
      <c r="K101" s="370" t="str">
        <f>IF(OR($O$41="Incomplete",$O$41="",$O$41="No Hours?"),"",$U$41)</f>
        <v/>
      </c>
      <c r="L101" s="371"/>
      <c r="M101" s="524" t="str">
        <f>IF(OR($O$42="Incomplete",$O$42="",$O$42="No Hours?"),"",$U$42)</f>
        <v/>
      </c>
      <c r="N101" s="524"/>
      <c r="O101" s="340"/>
      <c r="R101" s="243"/>
      <c r="S101" s="241"/>
      <c r="T101" s="241"/>
      <c r="U101" s="241"/>
      <c r="V101" s="241"/>
      <c r="W101" s="241"/>
      <c r="X101" s="241"/>
      <c r="Y101" s="241"/>
      <c r="Z101" s="241"/>
      <c r="AA101" s="241"/>
      <c r="AB101" s="241"/>
      <c r="AC101" s="241"/>
      <c r="AD101" s="241"/>
      <c r="AE101" s="241"/>
      <c r="AF101" s="241"/>
      <c r="AG101" s="241"/>
      <c r="AH101" s="241"/>
      <c r="AI101" s="241"/>
      <c r="AJ101" s="241"/>
      <c r="AK101" s="241"/>
      <c r="AL101" s="241"/>
      <c r="AM101" s="241"/>
      <c r="AN101" s="241"/>
      <c r="AO101" s="241"/>
      <c r="AP101" s="144"/>
      <c r="AQ101" s="144"/>
      <c r="AR101" s="144"/>
      <c r="AS101" s="144"/>
      <c r="AT101" s="144"/>
      <c r="AU101" s="139"/>
      <c r="AV101" s="139"/>
      <c r="AW101" s="139"/>
      <c r="AX101" s="139"/>
      <c r="AY101" s="139"/>
      <c r="BA101" s="139"/>
      <c r="BB101" s="139"/>
      <c r="BC101" s="139"/>
      <c r="BE101" s="139"/>
      <c r="BF101" s="139"/>
      <c r="BG101" s="139"/>
    </row>
    <row r="102" spans="1:59" ht="12.75" customHeight="1">
      <c r="A102" s="370" t="str">
        <f>IF(OR($O$35="Incomplete",$O$35="",$O$35="No Hours?"),"",$AK$35)</f>
        <v/>
      </c>
      <c r="B102" s="371"/>
      <c r="C102" s="370" t="str">
        <f>IF(OR($O$36="Incomplete",$O$36="",$O$36="No Hours?"),"",$AK$36)</f>
        <v/>
      </c>
      <c r="D102" s="371"/>
      <c r="E102" s="332" t="str">
        <f>IF(OR($O$37="Incomplete",$O$37="",$O$37="No Hours?"),"",$AK$37)</f>
        <v/>
      </c>
      <c r="F102" s="332" t="str">
        <f>IF(OR($O$38="Incomplete",$O$38="",$O$38="No Hours?"),"",$AK$38)</f>
        <v/>
      </c>
      <c r="G102" s="370" t="str">
        <f>IF(OR($O$39="Incomplete",$O$39="",$O$39="No Hours?"),"",$AK$39)</f>
        <v/>
      </c>
      <c r="H102" s="371"/>
      <c r="I102" s="370" t="str">
        <f>IF(OR($O$40="Incomplete",$O$40="",$O$40="No Hours?"),"",$AK$40)</f>
        <v/>
      </c>
      <c r="J102" s="371"/>
      <c r="K102" s="370" t="str">
        <f>IF(OR($O$41="Incomplete",$O$41="",$O$41="No Hours?"),"",$AK$41)</f>
        <v/>
      </c>
      <c r="L102" s="371"/>
      <c r="M102" s="524" t="str">
        <f>IF(OR($O$42="Incomplete",$O$42="",$O$42="No Hours?"),"",$AK$42)</f>
        <v/>
      </c>
      <c r="N102" s="524"/>
      <c r="O102" s="341"/>
      <c r="Q102" s="140"/>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c r="AO102" s="247"/>
    </row>
    <row r="103" spans="1:59" ht="12.75" customHeight="1">
      <c r="A103" s="370" t="str">
        <f>IF(OR($O$35="Incomplete",$O$35="",$O$35="No Hours?"),"",$AR$35)</f>
        <v/>
      </c>
      <c r="B103" s="371"/>
      <c r="C103" s="370" t="str">
        <f>IF(OR($O$36="Incomplete",$O$36="",$O$36="No Hours?"),"",$AR$36)</f>
        <v/>
      </c>
      <c r="D103" s="371"/>
      <c r="E103" s="332" t="str">
        <f>IF(OR($O$37="Incomplete",$O$37="",$O$37="No Hours?"),"",$AR$37)</f>
        <v/>
      </c>
      <c r="F103" s="332" t="str">
        <f>IF(OR($O$38="Incomplete",$O$38="",$O$38="No Hours?"),"",$AR$38)</f>
        <v/>
      </c>
      <c r="G103" s="370" t="str">
        <f>IF(OR($O$39="Incomplete",$O$39="",$O$39="No Hours?"),"",$AR$39)</f>
        <v/>
      </c>
      <c r="H103" s="371"/>
      <c r="I103" s="370" t="str">
        <f>IF(OR($O$40="Incomplete",$O$40="",$O$40="No Hours?"),"",$AR$40)</f>
        <v/>
      </c>
      <c r="J103" s="371"/>
      <c r="K103" s="370" t="str">
        <f>IF(OR($O$41="Incomplete",$O$41="",$O$41="No Hours?"),"",$AR$41)</f>
        <v/>
      </c>
      <c r="L103" s="371"/>
      <c r="M103" s="524" t="str">
        <f>IF(OR($O$42="Incomplete",$O$42="",$O$42="No Hours?"),"",$AR$42)</f>
        <v/>
      </c>
      <c r="N103" s="524"/>
      <c r="O103" s="341"/>
      <c r="Q103" s="140"/>
      <c r="R103" s="247"/>
      <c r="S103" s="247"/>
      <c r="T103" s="247"/>
      <c r="U103" s="247"/>
      <c r="V103" s="247"/>
      <c r="W103" s="247"/>
      <c r="X103" s="247"/>
      <c r="Y103" s="247"/>
      <c r="Z103" s="247"/>
      <c r="AA103" s="247"/>
      <c r="AB103" s="247"/>
      <c r="AC103" s="247"/>
      <c r="AD103" s="247"/>
      <c r="AE103" s="247"/>
      <c r="AF103" s="247"/>
      <c r="AG103" s="247"/>
      <c r="AH103" s="247"/>
      <c r="AI103" s="247"/>
      <c r="AJ103" s="247"/>
      <c r="AK103" s="247"/>
      <c r="AL103" s="247"/>
      <c r="AM103" s="247"/>
      <c r="AN103" s="247"/>
      <c r="AO103" s="247"/>
    </row>
    <row r="104" spans="1:59" ht="12.75" customHeight="1">
      <c r="A104" s="535"/>
      <c r="B104" s="535"/>
      <c r="C104" s="328"/>
      <c r="D104" s="328"/>
      <c r="E104" s="328"/>
      <c r="F104" s="328"/>
      <c r="G104" s="328"/>
      <c r="H104" s="328"/>
      <c r="I104" s="333"/>
      <c r="J104" s="333"/>
      <c r="K104" s="333"/>
      <c r="L104" s="333"/>
      <c r="M104" s="333"/>
      <c r="N104" s="333"/>
      <c r="O104" s="337"/>
      <c r="P104" s="247"/>
      <c r="Q104" s="140"/>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47"/>
      <c r="AN104" s="247"/>
      <c r="AO104" s="247"/>
    </row>
    <row r="105" spans="1:59" ht="12.75" customHeight="1">
      <c r="A105" s="396" t="str">
        <f>CONCATENATE(ROW($A$43)-27," - Row ",ROW($A$43)," ")</f>
        <v xml:space="preserve">16 - Row 43 </v>
      </c>
      <c r="B105" s="397"/>
      <c r="C105" s="396" t="str">
        <f>CONCATENATE(ROW($A$44)-27," - Row ",ROW($A$44)," ")</f>
        <v xml:space="preserve">17 - Row 44 </v>
      </c>
      <c r="D105" s="397"/>
      <c r="E105" s="331" t="str">
        <f>CONCATENATE(ROW($A$45)-27," - Row ",ROW($A$45)," ")</f>
        <v xml:space="preserve">18 - Row 45 </v>
      </c>
      <c r="F105" s="342"/>
      <c r="G105" s="529"/>
      <c r="H105" s="530"/>
      <c r="I105" s="529"/>
      <c r="J105" s="530"/>
      <c r="K105" s="529"/>
      <c r="L105" s="530"/>
      <c r="M105" s="529"/>
      <c r="N105" s="530"/>
      <c r="O105" s="341"/>
      <c r="P105" s="247"/>
      <c r="Q105" s="140"/>
      <c r="R105" s="247"/>
      <c r="S105" s="247"/>
      <c r="T105" s="247"/>
      <c r="U105" s="247"/>
      <c r="V105" s="247"/>
      <c r="W105" s="247"/>
      <c r="X105" s="247"/>
      <c r="Y105" s="247"/>
      <c r="Z105" s="247"/>
      <c r="AA105" s="247"/>
      <c r="AB105" s="247"/>
      <c r="AC105" s="247"/>
      <c r="AD105" s="247"/>
      <c r="AE105" s="247"/>
      <c r="AF105" s="247"/>
      <c r="AG105" s="247"/>
      <c r="AH105" s="247"/>
      <c r="AI105" s="247"/>
      <c r="AJ105" s="247"/>
      <c r="AK105" s="247"/>
      <c r="AL105" s="247"/>
      <c r="AM105" s="247"/>
      <c r="AN105" s="247"/>
      <c r="AO105" s="247"/>
    </row>
    <row r="106" spans="1:59" ht="12.75" customHeight="1">
      <c r="A106" s="370" t="str">
        <f>IF(OR($O$43="Incomplete",$O$43="",$O$43="No Hours?"),"",$AH$43)</f>
        <v/>
      </c>
      <c r="B106" s="371"/>
      <c r="C106" s="370" t="str">
        <f>IF(OR($O$44="Incomplete",$O$44="",$O$44="No Hours?"),"",$AH$44)</f>
        <v/>
      </c>
      <c r="D106" s="371"/>
      <c r="E106" s="332" t="str">
        <f>IF(OR($O$45="Incomplete",$O$45="",$O$45="No Hours?"),"",$AH$45)</f>
        <v/>
      </c>
      <c r="F106" s="342"/>
      <c r="G106" s="370"/>
      <c r="H106" s="371"/>
      <c r="I106" s="370"/>
      <c r="J106" s="371"/>
      <c r="K106" s="370"/>
      <c r="L106" s="371"/>
      <c r="M106" s="370"/>
      <c r="N106" s="371"/>
      <c r="O106" s="341"/>
      <c r="P106" s="239"/>
      <c r="Q106" s="140"/>
      <c r="R106" s="247"/>
      <c r="S106" s="247"/>
      <c r="T106" s="247"/>
      <c r="U106" s="247"/>
      <c r="V106" s="247"/>
      <c r="W106" s="247"/>
      <c r="X106" s="247"/>
      <c r="Y106" s="247"/>
      <c r="Z106" s="247"/>
      <c r="AA106" s="247"/>
      <c r="AB106" s="247"/>
      <c r="AC106" s="247"/>
      <c r="AD106" s="247"/>
      <c r="AE106" s="247"/>
      <c r="AF106" s="247"/>
      <c r="AG106" s="247"/>
      <c r="AH106" s="247"/>
      <c r="AI106" s="247"/>
      <c r="AJ106" s="247"/>
      <c r="AK106" s="247"/>
      <c r="AL106" s="247"/>
      <c r="AM106" s="247"/>
      <c r="AN106" s="247"/>
      <c r="AO106" s="247"/>
    </row>
    <row r="107" spans="1:59" ht="12.75" customHeight="1">
      <c r="A107" s="370" t="str">
        <f>IF(OR($O$43="Incomplete",$O$43="",$O$43="No Hours?"),"",$AF$43)</f>
        <v/>
      </c>
      <c r="B107" s="371"/>
      <c r="C107" s="370" t="str">
        <f>IF(OR($O$44="Incomplete",$O$44="",$O$44="No Hours?"),"",$AF$44)</f>
        <v/>
      </c>
      <c r="D107" s="371"/>
      <c r="E107" s="332" t="str">
        <f>IF(OR($O$45="Incomplete",$O$45="",$O$45="No Hours?"),"",$AF$45)</f>
        <v/>
      </c>
      <c r="F107" s="342"/>
      <c r="G107" s="524"/>
      <c r="H107" s="524"/>
      <c r="I107" s="524"/>
      <c r="J107" s="524"/>
      <c r="K107" s="524"/>
      <c r="L107" s="524"/>
      <c r="M107" s="524"/>
      <c r="N107" s="524"/>
      <c r="O107" s="341"/>
      <c r="P107" s="239"/>
      <c r="Q107" s="140"/>
      <c r="R107" s="247"/>
      <c r="S107" s="247"/>
      <c r="T107" s="247"/>
      <c r="U107" s="247"/>
      <c r="V107" s="247"/>
      <c r="W107" s="247"/>
      <c r="X107" s="247"/>
      <c r="Y107" s="247"/>
      <c r="Z107" s="247"/>
      <c r="AA107" s="247"/>
      <c r="AB107" s="247"/>
      <c r="AC107" s="247"/>
      <c r="AD107" s="247"/>
      <c r="AE107" s="247"/>
      <c r="AF107" s="247"/>
      <c r="AG107" s="247"/>
      <c r="AH107" s="247"/>
      <c r="AI107" s="247"/>
      <c r="AJ107" s="247"/>
      <c r="AK107" s="247"/>
      <c r="AL107" s="247"/>
      <c r="AM107" s="247"/>
      <c r="AN107" s="247"/>
      <c r="AO107" s="247"/>
    </row>
    <row r="108" spans="1:59" ht="12.75" customHeight="1">
      <c r="A108" s="370" t="str">
        <f>IF(OR($O$43="Incomplete",$O$43="",$O$43="No Hours?"),"",$AG$43)</f>
        <v/>
      </c>
      <c r="B108" s="371"/>
      <c r="C108" s="370" t="str">
        <f>IF(OR($O$44="Incomplete",$O$44="",$O$44="No Hours?"),"",$AG$44)</f>
        <v/>
      </c>
      <c r="D108" s="371"/>
      <c r="E108" s="332" t="str">
        <f>IF(OR($O$45="Incomplete",$O$45="",$O$45="No Hours?"),"",$AG$45)</f>
        <v/>
      </c>
      <c r="F108" s="343"/>
      <c r="G108" s="524"/>
      <c r="H108" s="524"/>
      <c r="I108" s="524"/>
      <c r="J108" s="524"/>
      <c r="K108" s="524"/>
      <c r="L108" s="524"/>
      <c r="M108" s="524"/>
      <c r="N108" s="524"/>
      <c r="O108" s="341"/>
      <c r="P108" s="239"/>
      <c r="Q108" s="247"/>
      <c r="R108" s="247"/>
      <c r="S108" s="247"/>
      <c r="T108" s="247"/>
      <c r="U108" s="247"/>
      <c r="V108" s="247"/>
      <c r="W108" s="247"/>
      <c r="X108" s="247"/>
      <c r="Y108" s="247"/>
      <c r="Z108" s="247"/>
      <c r="AA108" s="247"/>
      <c r="AB108" s="247"/>
      <c r="AC108" s="247"/>
      <c r="AD108" s="247"/>
      <c r="AE108" s="247"/>
      <c r="AF108" s="247"/>
      <c r="AG108" s="247"/>
      <c r="AH108" s="247"/>
      <c r="AI108" s="247"/>
      <c r="AJ108" s="247"/>
      <c r="AK108" s="247"/>
      <c r="AL108" s="247"/>
      <c r="AM108" s="247"/>
      <c r="AN108" s="247"/>
      <c r="AO108" s="247"/>
    </row>
    <row r="109" spans="1:59" ht="12.75" customHeight="1">
      <c r="A109" s="370" t="str">
        <f>IF(OR($O$43="Incomplete",$O$43="",$O$43="No Hours?"),"",$AC$43)</f>
        <v/>
      </c>
      <c r="B109" s="371"/>
      <c r="C109" s="370" t="str">
        <f>IF(OR($O$44="Incomplete",$O$44="",$O$44="No Hours?"),"",$AC$44)</f>
        <v/>
      </c>
      <c r="D109" s="371"/>
      <c r="E109" s="332" t="str">
        <f>IF(OR($O$45="Incomplete",$O$45="",$O$45="No Hours?"),"",$AC$45)</f>
        <v/>
      </c>
      <c r="F109" s="344"/>
      <c r="G109" s="527"/>
      <c r="H109" s="528"/>
      <c r="I109" s="527"/>
      <c r="J109" s="528"/>
      <c r="K109" s="527"/>
      <c r="L109" s="528"/>
      <c r="M109" s="527"/>
      <c r="N109" s="528"/>
      <c r="O109" s="341"/>
      <c r="P109" s="239"/>
      <c r="Q109" s="247"/>
      <c r="R109" s="247"/>
      <c r="S109" s="247"/>
      <c r="T109" s="247"/>
      <c r="U109" s="247"/>
      <c r="V109" s="247"/>
      <c r="W109" s="247"/>
      <c r="X109" s="247"/>
      <c r="Y109" s="247"/>
      <c r="Z109" s="247"/>
      <c r="AA109" s="247"/>
      <c r="AB109" s="247"/>
      <c r="AC109" s="247"/>
      <c r="AD109" s="247"/>
      <c r="AE109" s="247"/>
      <c r="AF109" s="247"/>
      <c r="AG109" s="247"/>
      <c r="AH109" s="247"/>
      <c r="AI109" s="247"/>
      <c r="AJ109" s="247"/>
      <c r="AK109" s="247"/>
      <c r="AL109" s="247"/>
      <c r="AM109" s="247"/>
      <c r="AN109" s="247"/>
      <c r="AO109" s="247"/>
    </row>
    <row r="110" spans="1:59" ht="12.75" customHeight="1">
      <c r="A110" s="370" t="str">
        <f>IF(OR($O$43="Incomplete",$O$43="",$O$43="No Hours?"),"",$AE$43)</f>
        <v/>
      </c>
      <c r="B110" s="371"/>
      <c r="C110" s="370" t="str">
        <f>IF(OR($O$44="Incomplete",$O$44="",$O$44="No Hours?"),"",$AE$44)</f>
        <v/>
      </c>
      <c r="D110" s="371"/>
      <c r="E110" s="332" t="str">
        <f>IF(OR($O$45="Incomplete",$O$45="",$O$45="No Hours?"),"",$AE$45)</f>
        <v/>
      </c>
      <c r="F110" s="342"/>
      <c r="G110" s="526"/>
      <c r="H110" s="526"/>
      <c r="I110" s="526"/>
      <c r="J110" s="526"/>
      <c r="K110" s="526"/>
      <c r="L110" s="526"/>
      <c r="M110" s="526"/>
      <c r="N110" s="526"/>
      <c r="O110" s="232"/>
      <c r="P110" s="239"/>
      <c r="Q110" s="248"/>
      <c r="R110" s="248"/>
      <c r="S110" s="248"/>
      <c r="T110" s="248"/>
      <c r="U110" s="248"/>
      <c r="V110" s="248"/>
      <c r="W110" s="248"/>
      <c r="X110" s="248"/>
      <c r="Y110" s="248"/>
      <c r="Z110" s="248"/>
      <c r="AA110" s="248"/>
      <c r="AB110" s="248"/>
      <c r="AC110" s="248"/>
      <c r="AD110" s="248"/>
      <c r="AE110" s="248"/>
      <c r="AF110" s="248"/>
      <c r="AG110" s="248"/>
      <c r="AH110" s="248"/>
      <c r="AI110" s="248"/>
      <c r="AJ110" s="248"/>
      <c r="AK110" s="248"/>
      <c r="AL110" s="248"/>
      <c r="AM110" s="248"/>
      <c r="AN110" s="248"/>
      <c r="AO110" s="248"/>
    </row>
    <row r="111" spans="1:59" ht="12.75" customHeight="1">
      <c r="A111" s="370" t="str">
        <f>IF(OR($O$43="Incomplete",$O$43="",$O$43="No Hours?"),"",$AD$43)</f>
        <v/>
      </c>
      <c r="B111" s="371"/>
      <c r="C111" s="370" t="str">
        <f>IF(OR($O$44="Incomplete",$O$44="",$O$44="No Hours?"),"",$AD$44)</f>
        <v/>
      </c>
      <c r="D111" s="371"/>
      <c r="E111" s="332" t="str">
        <f>IF(OR($O$45="Incomplete",$O$45="",$O$45="No Hours?"),"",$AD$45)</f>
        <v/>
      </c>
      <c r="F111" s="345"/>
      <c r="G111" s="524"/>
      <c r="H111" s="524"/>
      <c r="I111" s="524"/>
      <c r="J111" s="524"/>
      <c r="K111" s="524"/>
      <c r="L111" s="524"/>
      <c r="M111" s="524"/>
      <c r="N111" s="524"/>
      <c r="O111" s="232"/>
      <c r="P111" s="239"/>
      <c r="Q111" s="248"/>
      <c r="R111" s="248"/>
      <c r="S111" s="248"/>
      <c r="T111" s="248"/>
      <c r="U111" s="248"/>
      <c r="V111" s="248"/>
      <c r="W111" s="248"/>
      <c r="X111" s="248"/>
      <c r="Y111" s="248"/>
      <c r="Z111" s="248"/>
      <c r="AA111" s="248"/>
      <c r="AB111" s="248"/>
      <c r="AC111" s="248"/>
      <c r="AD111" s="248"/>
      <c r="AE111" s="248"/>
      <c r="AF111" s="248"/>
      <c r="AG111" s="248"/>
      <c r="AH111" s="248"/>
      <c r="AI111" s="248"/>
      <c r="AJ111" s="248"/>
      <c r="AK111" s="248"/>
      <c r="AL111" s="248"/>
      <c r="AM111" s="248"/>
      <c r="AN111" s="248"/>
      <c r="AO111" s="248"/>
    </row>
    <row r="112" spans="1:59" ht="12.75" customHeight="1">
      <c r="A112" s="370" t="str">
        <f>IF(OR($O$43="Incomplete",$O$43="",$O$43="No Hours?"),"",$AI$43)</f>
        <v/>
      </c>
      <c r="B112" s="371"/>
      <c r="C112" s="370" t="str">
        <f>IF(OR($O$44="Incomplete",$O$44="",$O$44="No Hours?"),"",$AI$44)</f>
        <v/>
      </c>
      <c r="D112" s="371"/>
      <c r="E112" s="332" t="str">
        <f>IF(OR($O$45="Incomplete",$O$45="",$O$45="No Hours?"),"",$AI$45)</f>
        <v/>
      </c>
      <c r="F112" s="342"/>
      <c r="G112" s="526"/>
      <c r="H112" s="526"/>
      <c r="I112" s="526"/>
      <c r="J112" s="526"/>
      <c r="K112" s="526"/>
      <c r="L112" s="526"/>
      <c r="M112" s="526"/>
      <c r="N112" s="526"/>
      <c r="O112" s="346"/>
      <c r="P112" s="239"/>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row>
    <row r="113" spans="1:41" ht="12.75" customHeight="1">
      <c r="A113" s="370" t="str">
        <f>IF(OR($O$43="Incomplete",$O$43="",$O$43="No Hours?"),"",$AJ$43)</f>
        <v/>
      </c>
      <c r="B113" s="371"/>
      <c r="C113" s="370" t="str">
        <f>IF(OR($O$44="Incomplete",$O$44="",$O$44="No Hours?"),"",$AJ$44)</f>
        <v/>
      </c>
      <c r="D113" s="371"/>
      <c r="E113" s="332" t="str">
        <f>IF(OR($O$45="Incomplete",$O$45="",$O$45="No Hours?"),"",$AJ$45)</f>
        <v/>
      </c>
      <c r="F113" s="347"/>
      <c r="G113" s="524"/>
      <c r="H113" s="524"/>
      <c r="I113" s="524"/>
      <c r="J113" s="524"/>
      <c r="K113" s="524"/>
      <c r="L113" s="524"/>
      <c r="M113" s="524"/>
      <c r="N113" s="524"/>
      <c r="O113" s="348"/>
      <c r="P113" s="239"/>
      <c r="Q113" s="247"/>
      <c r="R113" s="247"/>
      <c r="S113" s="247"/>
      <c r="T113" s="247"/>
      <c r="U113" s="247"/>
      <c r="V113" s="247"/>
      <c r="W113" s="247"/>
      <c r="X113" s="247"/>
      <c r="Y113" s="247"/>
      <c r="Z113" s="247"/>
      <c r="AA113" s="247"/>
      <c r="AB113" s="247"/>
      <c r="AC113" s="247"/>
      <c r="AD113" s="247"/>
      <c r="AE113" s="247"/>
      <c r="AF113" s="247"/>
      <c r="AG113" s="247"/>
      <c r="AH113" s="247"/>
      <c r="AI113" s="247"/>
      <c r="AJ113" s="247"/>
      <c r="AK113" s="247"/>
      <c r="AL113" s="247"/>
      <c r="AM113" s="247"/>
      <c r="AN113" s="247"/>
      <c r="AO113" s="247"/>
    </row>
    <row r="114" spans="1:41" ht="12.75" customHeight="1">
      <c r="A114" s="370" t="str">
        <f>IF(OR($O$43="Incomplete",$O$43="",$O$43="No Hours?"),"",$AB$43+1)</f>
        <v/>
      </c>
      <c r="B114" s="371"/>
      <c r="C114" s="370" t="str">
        <f>IF(OR($O$44="Incomplete",$O$44="",$O$44="No Hours?"),"",$AB$44+1)</f>
        <v/>
      </c>
      <c r="D114" s="371"/>
      <c r="E114" s="332" t="str">
        <f>IF(OR($O$45="Incomplete",$O$45="",$O$45="No Hours?"),"",$AB$45+1)</f>
        <v/>
      </c>
      <c r="F114" s="347"/>
      <c r="G114" s="524"/>
      <c r="H114" s="524"/>
      <c r="I114" s="524"/>
      <c r="J114" s="524"/>
      <c r="K114" s="524"/>
      <c r="L114" s="524"/>
      <c r="M114" s="524"/>
      <c r="N114" s="524"/>
      <c r="O114" s="348"/>
      <c r="P114" s="239"/>
      <c r="Q114" s="247"/>
      <c r="R114" s="247"/>
      <c r="S114" s="247"/>
      <c r="T114" s="247"/>
      <c r="U114" s="247"/>
      <c r="V114" s="247"/>
      <c r="W114" s="247"/>
      <c r="X114" s="247"/>
      <c r="Y114" s="247"/>
      <c r="Z114" s="247"/>
      <c r="AA114" s="247"/>
      <c r="AB114" s="247"/>
      <c r="AC114" s="247"/>
      <c r="AD114" s="247"/>
      <c r="AE114" s="247"/>
      <c r="AF114" s="247"/>
      <c r="AG114" s="247"/>
      <c r="AH114" s="247"/>
      <c r="AI114" s="247"/>
      <c r="AJ114" s="247"/>
      <c r="AK114" s="247"/>
      <c r="AL114" s="247"/>
      <c r="AM114" s="247"/>
      <c r="AN114" s="247"/>
      <c r="AO114" s="247"/>
    </row>
    <row r="115" spans="1:41" ht="12.75" customHeight="1">
      <c r="A115" s="370" t="str">
        <f>IF(OR($O$43="Incomplete",$O$43="",$O$43="No Hours?"),"",$U$43)</f>
        <v/>
      </c>
      <c r="B115" s="371"/>
      <c r="C115" s="370" t="str">
        <f>IF(OR($O$44="Incomplete",$O$44="",$O$44="No Hours?"),"",$U$44)</f>
        <v/>
      </c>
      <c r="D115" s="371"/>
      <c r="E115" s="332" t="str">
        <f>IF(OR($O$45="Incomplete",$O$45="",$O$45="No Hours?"),"",$U$45)</f>
        <v/>
      </c>
      <c r="F115" s="347"/>
      <c r="G115" s="524"/>
      <c r="H115" s="524"/>
      <c r="I115" s="524"/>
      <c r="J115" s="524"/>
      <c r="K115" s="524"/>
      <c r="L115" s="524"/>
      <c r="M115" s="524"/>
      <c r="N115" s="524"/>
      <c r="O115" s="348"/>
      <c r="P115" s="239"/>
      <c r="Q115" s="247"/>
      <c r="R115" s="247"/>
      <c r="S115" s="247"/>
      <c r="T115" s="247"/>
      <c r="U115" s="247"/>
      <c r="V115" s="247"/>
      <c r="W115" s="247"/>
      <c r="X115" s="247"/>
      <c r="Y115" s="247"/>
      <c r="Z115" s="247"/>
      <c r="AA115" s="247"/>
      <c r="AB115" s="247"/>
      <c r="AC115" s="247"/>
      <c r="AD115" s="247"/>
      <c r="AE115" s="247"/>
      <c r="AF115" s="247"/>
      <c r="AG115" s="247"/>
      <c r="AH115" s="247"/>
      <c r="AI115" s="247"/>
      <c r="AJ115" s="247"/>
      <c r="AK115" s="247"/>
      <c r="AL115" s="247"/>
      <c r="AM115" s="247"/>
      <c r="AN115" s="247"/>
      <c r="AO115" s="247"/>
    </row>
    <row r="116" spans="1:41" ht="12.75" customHeight="1">
      <c r="A116" s="370" t="str">
        <f>IF(OR($O$43="Incomplete",$O$43="",$O$43="No Hours?"),"",$AK$43)</f>
        <v/>
      </c>
      <c r="B116" s="371"/>
      <c r="C116" s="370" t="str">
        <f>IF(OR($O$44="Incomplete",$O$44="",$O$44="No Hours?"),"",$AK$44)</f>
        <v/>
      </c>
      <c r="D116" s="371"/>
      <c r="E116" s="332" t="str">
        <f>IF(OR($O$45="Incomplete",$O$45="",$O$45="No Hours?"),"",$AK$45)</f>
        <v/>
      </c>
      <c r="F116" s="347"/>
      <c r="G116" s="524"/>
      <c r="H116" s="524"/>
      <c r="I116" s="524"/>
      <c r="J116" s="524"/>
      <c r="K116" s="524"/>
      <c r="L116" s="524"/>
      <c r="M116" s="524"/>
      <c r="N116" s="524"/>
      <c r="O116" s="348"/>
      <c r="P116" s="239"/>
      <c r="Q116" s="247"/>
      <c r="R116" s="247"/>
      <c r="S116" s="247"/>
      <c r="T116" s="247"/>
      <c r="U116" s="247"/>
      <c r="V116" s="247"/>
      <c r="W116" s="247"/>
      <c r="X116" s="247"/>
      <c r="Y116" s="247"/>
      <c r="Z116" s="247"/>
      <c r="AA116" s="247"/>
      <c r="AB116" s="247"/>
      <c r="AC116" s="247"/>
      <c r="AD116" s="247"/>
      <c r="AE116" s="247"/>
      <c r="AF116" s="247"/>
      <c r="AG116" s="247"/>
      <c r="AH116" s="247"/>
      <c r="AI116" s="247"/>
      <c r="AJ116" s="247"/>
      <c r="AK116" s="247"/>
      <c r="AL116" s="247"/>
      <c r="AM116" s="247"/>
      <c r="AN116" s="247"/>
      <c r="AO116" s="247"/>
    </row>
    <row r="117" spans="1:41" ht="12.75" customHeight="1">
      <c r="A117" s="524" t="str">
        <f>IF(OR($O$43="Incomplete",$O$43="",$O$43="No Hours?"),"",$AR$43)</f>
        <v/>
      </c>
      <c r="B117" s="524"/>
      <c r="C117" s="524" t="str">
        <f>IF(OR($O$44="Incomplete",$O$44="",$O$44="No Hours?"),"",$AR$44)</f>
        <v/>
      </c>
      <c r="D117" s="524"/>
      <c r="E117" s="332" t="str">
        <f>IF(OR($O$45="Incomplete",$O$45="",$O$45="No Hours?"),"",$AR$45)</f>
        <v/>
      </c>
      <c r="F117" s="347"/>
      <c r="G117" s="524"/>
      <c r="H117" s="524"/>
      <c r="I117" s="524"/>
      <c r="J117" s="524"/>
      <c r="K117" s="524"/>
      <c r="L117" s="524"/>
      <c r="M117" s="524"/>
      <c r="N117" s="524"/>
      <c r="O117" s="348"/>
      <c r="P117" s="239"/>
      <c r="Q117" s="247"/>
      <c r="R117" s="247"/>
      <c r="S117" s="247"/>
      <c r="T117" s="247"/>
      <c r="U117" s="247"/>
      <c r="V117" s="247"/>
      <c r="W117" s="247"/>
      <c r="X117" s="247"/>
      <c r="Y117" s="247"/>
      <c r="Z117" s="247"/>
      <c r="AA117" s="247"/>
      <c r="AB117" s="247"/>
      <c r="AC117" s="247"/>
      <c r="AD117" s="247"/>
      <c r="AE117" s="247"/>
      <c r="AF117" s="247"/>
      <c r="AG117" s="247"/>
      <c r="AH117" s="247"/>
      <c r="AI117" s="247"/>
      <c r="AJ117" s="247"/>
      <c r="AK117" s="247"/>
      <c r="AL117" s="247"/>
      <c r="AM117" s="247"/>
      <c r="AN117" s="247"/>
      <c r="AO117" s="247"/>
    </row>
    <row r="118" spans="1:41" ht="16.5" hidden="1" customHeight="1">
      <c r="A118" s="291"/>
      <c r="B118" s="291"/>
      <c r="C118" s="291"/>
      <c r="D118" s="291"/>
      <c r="E118" s="291"/>
      <c r="F118" s="291"/>
      <c r="G118" s="292"/>
      <c r="H118" s="292"/>
      <c r="I118" s="292"/>
      <c r="J118" s="292"/>
      <c r="K118" s="292"/>
      <c r="L118" s="292"/>
      <c r="M118" s="249"/>
      <c r="N118" s="249"/>
      <c r="O118" s="249"/>
      <c r="P118" s="249"/>
      <c r="Q118" s="247"/>
      <c r="R118" s="247"/>
      <c r="S118" s="247"/>
      <c r="T118" s="247"/>
      <c r="U118" s="247"/>
      <c r="V118" s="247"/>
      <c r="W118" s="247"/>
      <c r="X118" s="247"/>
      <c r="Y118" s="247"/>
      <c r="Z118" s="247"/>
      <c r="AA118" s="247"/>
      <c r="AB118" s="247"/>
      <c r="AC118" s="247"/>
      <c r="AD118" s="247"/>
      <c r="AE118" s="247"/>
      <c r="AF118" s="247"/>
      <c r="AG118" s="247"/>
      <c r="AH118" s="247"/>
      <c r="AI118" s="247"/>
      <c r="AJ118" s="247"/>
      <c r="AK118" s="247"/>
      <c r="AL118" s="247"/>
      <c r="AM118" s="247"/>
      <c r="AN118" s="247"/>
      <c r="AO118" s="247"/>
    </row>
    <row r="119" spans="1:41" ht="16.5" hidden="1" customHeight="1">
      <c r="A119" s="291"/>
      <c r="B119" s="291"/>
      <c r="C119" s="291"/>
      <c r="D119" s="291"/>
      <c r="E119" s="291"/>
      <c r="F119" s="291"/>
      <c r="G119" s="292"/>
      <c r="H119" s="292"/>
      <c r="I119" s="292"/>
      <c r="J119" s="292"/>
      <c r="K119" s="292"/>
      <c r="L119" s="292"/>
      <c r="M119" s="249"/>
      <c r="N119" s="249"/>
      <c r="O119" s="249"/>
      <c r="P119" s="249"/>
      <c r="Q119" s="247"/>
      <c r="R119" s="247"/>
      <c r="S119" s="247"/>
      <c r="T119" s="247"/>
      <c r="U119" s="247"/>
      <c r="V119" s="247"/>
      <c r="W119" s="247"/>
      <c r="X119" s="247"/>
      <c r="Y119" s="247"/>
      <c r="Z119" s="247"/>
      <c r="AA119" s="247"/>
      <c r="AB119" s="247"/>
      <c r="AC119" s="247"/>
      <c r="AD119" s="247"/>
      <c r="AE119" s="247"/>
      <c r="AF119" s="247"/>
      <c r="AG119" s="247"/>
      <c r="AH119" s="247"/>
      <c r="AI119" s="247"/>
      <c r="AJ119" s="247"/>
      <c r="AK119" s="247"/>
      <c r="AL119" s="247"/>
      <c r="AM119" s="247"/>
      <c r="AN119" s="247"/>
      <c r="AO119" s="247"/>
    </row>
    <row r="120" spans="1:41" ht="16.5" hidden="1" customHeight="1">
      <c r="A120" s="291"/>
      <c r="B120" s="291"/>
      <c r="C120" s="291"/>
      <c r="D120" s="291"/>
      <c r="E120" s="291"/>
      <c r="F120" s="291"/>
      <c r="G120" s="292"/>
      <c r="H120" s="292"/>
      <c r="I120" s="292"/>
      <c r="J120" s="292"/>
      <c r="K120" s="292"/>
      <c r="L120" s="292"/>
      <c r="M120" s="249"/>
      <c r="N120" s="249"/>
      <c r="O120" s="249"/>
      <c r="P120" s="249"/>
      <c r="Q120" s="247"/>
      <c r="R120" s="247"/>
      <c r="S120" s="247"/>
      <c r="T120" s="247"/>
      <c r="U120" s="247"/>
      <c r="V120" s="247"/>
      <c r="W120" s="247"/>
      <c r="X120" s="247"/>
      <c r="Y120" s="247"/>
      <c r="Z120" s="247"/>
      <c r="AA120" s="247"/>
      <c r="AB120" s="247"/>
      <c r="AC120" s="247"/>
      <c r="AD120" s="247"/>
      <c r="AE120" s="247"/>
      <c r="AF120" s="247"/>
      <c r="AG120" s="247"/>
      <c r="AH120" s="247"/>
      <c r="AI120" s="247"/>
      <c r="AJ120" s="247"/>
      <c r="AK120" s="247"/>
      <c r="AL120" s="247"/>
      <c r="AM120" s="247"/>
      <c r="AN120" s="247"/>
      <c r="AO120" s="247"/>
    </row>
    <row r="121" spans="1:41" ht="16.5" hidden="1" customHeight="1">
      <c r="A121" s="291"/>
      <c r="B121" s="291"/>
      <c r="C121" s="291"/>
      <c r="D121" s="291"/>
      <c r="E121" s="291"/>
      <c r="F121" s="291"/>
      <c r="G121" s="292"/>
      <c r="H121" s="292"/>
      <c r="I121" s="292"/>
      <c r="J121" s="292"/>
      <c r="K121" s="292"/>
      <c r="L121" s="292"/>
      <c r="M121" s="249"/>
      <c r="N121" s="249"/>
      <c r="O121" s="249"/>
      <c r="P121" s="249"/>
      <c r="Q121" s="247"/>
      <c r="R121" s="247"/>
      <c r="S121" s="247"/>
      <c r="T121" s="247"/>
      <c r="U121" s="247"/>
      <c r="V121" s="247"/>
      <c r="W121" s="247"/>
      <c r="X121" s="247"/>
      <c r="Y121" s="247"/>
      <c r="Z121" s="247"/>
      <c r="AA121" s="247"/>
      <c r="AB121" s="247"/>
      <c r="AC121" s="247"/>
      <c r="AD121" s="247"/>
      <c r="AE121" s="247"/>
      <c r="AF121" s="247"/>
      <c r="AG121" s="247"/>
      <c r="AH121" s="247"/>
      <c r="AI121" s="247"/>
      <c r="AJ121" s="247"/>
      <c r="AK121" s="247"/>
      <c r="AL121" s="247"/>
      <c r="AM121" s="247"/>
      <c r="AN121" s="247"/>
      <c r="AO121" s="247"/>
    </row>
    <row r="122" spans="1:41" ht="16.5" hidden="1" customHeight="1">
      <c r="A122" s="291"/>
      <c r="B122" s="291"/>
      <c r="C122" s="291"/>
      <c r="D122" s="291"/>
      <c r="E122" s="291"/>
      <c r="F122" s="291"/>
      <c r="G122" s="291"/>
      <c r="H122" s="291"/>
      <c r="I122" s="291"/>
      <c r="J122" s="247"/>
      <c r="K122" s="247"/>
      <c r="L122" s="247"/>
      <c r="M122" s="247"/>
      <c r="N122" s="247"/>
      <c r="O122" s="247"/>
      <c r="P122" s="247"/>
      <c r="Q122" s="247"/>
      <c r="R122" s="247"/>
      <c r="S122" s="247"/>
      <c r="T122" s="247"/>
      <c r="U122" s="247"/>
      <c r="V122" s="247"/>
      <c r="W122" s="247"/>
      <c r="X122" s="247"/>
      <c r="Y122" s="247"/>
      <c r="Z122" s="247"/>
      <c r="AA122" s="247"/>
      <c r="AB122" s="247"/>
      <c r="AC122" s="247"/>
      <c r="AD122" s="247"/>
      <c r="AE122" s="247"/>
      <c r="AF122" s="247"/>
      <c r="AG122" s="247"/>
      <c r="AH122" s="247"/>
      <c r="AI122" s="247"/>
      <c r="AJ122" s="247"/>
      <c r="AK122" s="247"/>
      <c r="AL122" s="247"/>
      <c r="AM122" s="247"/>
      <c r="AN122" s="247"/>
      <c r="AO122" s="247"/>
    </row>
    <row r="123" spans="1:41" ht="16.5" hidden="1" customHeight="1">
      <c r="A123" s="291"/>
      <c r="B123" s="291"/>
      <c r="C123" s="291"/>
      <c r="D123" s="291"/>
      <c r="E123" s="291"/>
      <c r="F123" s="291"/>
      <c r="G123" s="291"/>
      <c r="H123" s="291"/>
      <c r="I123" s="291"/>
      <c r="J123" s="247"/>
      <c r="K123" s="247"/>
      <c r="L123" s="247"/>
      <c r="M123" s="247"/>
      <c r="N123" s="247"/>
      <c r="O123" s="247"/>
      <c r="P123" s="247"/>
      <c r="Q123" s="247"/>
      <c r="R123" s="247"/>
      <c r="S123" s="247"/>
      <c r="T123" s="247"/>
      <c r="U123" s="247"/>
      <c r="V123" s="247"/>
      <c r="W123" s="247"/>
      <c r="X123" s="247"/>
      <c r="Y123" s="247"/>
      <c r="Z123" s="247"/>
      <c r="AA123" s="247"/>
      <c r="AB123" s="247"/>
      <c r="AC123" s="247"/>
      <c r="AD123" s="247"/>
      <c r="AE123" s="247"/>
      <c r="AF123" s="247"/>
      <c r="AG123" s="247"/>
      <c r="AH123" s="247"/>
      <c r="AI123" s="247"/>
      <c r="AJ123" s="247"/>
      <c r="AK123" s="247"/>
      <c r="AL123" s="247"/>
      <c r="AM123" s="247"/>
      <c r="AN123" s="247"/>
      <c r="AO123" s="247"/>
    </row>
    <row r="124" spans="1:41" ht="16.5" hidden="1" customHeight="1">
      <c r="G124" s="293"/>
    </row>
    <row r="125" spans="1:41" ht="16.5" hidden="1" customHeight="1">
      <c r="A125" s="250"/>
      <c r="B125" s="291"/>
      <c r="C125" s="291"/>
      <c r="D125" s="291"/>
      <c r="E125" s="291"/>
      <c r="F125" s="291"/>
      <c r="G125" s="291"/>
      <c r="H125" s="291"/>
      <c r="I125" s="291"/>
      <c r="J125" s="250"/>
      <c r="K125" s="250"/>
      <c r="L125" s="250"/>
      <c r="M125" s="250"/>
      <c r="N125" s="250"/>
      <c r="O125" s="250"/>
      <c r="P125" s="250"/>
      <c r="Q125" s="250"/>
      <c r="R125" s="250"/>
      <c r="AF125" s="250"/>
      <c r="AN125" s="154"/>
    </row>
    <row r="126" spans="1:41" ht="16.5" hidden="1" customHeight="1">
      <c r="A126" s="156" t="s">
        <v>32</v>
      </c>
      <c r="B126" s="294"/>
      <c r="C126" s="294"/>
      <c r="D126" s="294"/>
      <c r="E126" s="294"/>
      <c r="F126" s="156" t="s">
        <v>27</v>
      </c>
      <c r="G126" s="264"/>
      <c r="H126" s="156" t="s">
        <v>103</v>
      </c>
      <c r="I126" s="249"/>
      <c r="J126" s="249"/>
      <c r="K126" s="156" t="s">
        <v>120</v>
      </c>
      <c r="L126" s="249"/>
      <c r="M126" s="249"/>
      <c r="N126" s="249"/>
      <c r="O126" s="249"/>
      <c r="P126" s="249"/>
      <c r="Q126" s="251"/>
      <c r="R126" s="251"/>
      <c r="S126" s="441" t="s">
        <v>124</v>
      </c>
      <c r="T126" s="442"/>
      <c r="U126" s="442"/>
      <c r="V126" s="442"/>
      <c r="W126" s="442"/>
      <c r="X126" s="442"/>
      <c r="Y126" s="442"/>
      <c r="Z126" s="442"/>
      <c r="AA126" s="442"/>
      <c r="AB126" s="442"/>
      <c r="AC126" s="442"/>
      <c r="AD126" s="442"/>
      <c r="AE126" s="443"/>
      <c r="AF126" s="251"/>
      <c r="AG126" s="252"/>
      <c r="AH126" s="252"/>
      <c r="AI126" s="252"/>
      <c r="AJ126" s="253" t="s">
        <v>200</v>
      </c>
      <c r="AK126" s="253" t="s">
        <v>201</v>
      </c>
      <c r="AL126" s="253" t="s">
        <v>202</v>
      </c>
      <c r="AM126" s="253" t="s">
        <v>150</v>
      </c>
      <c r="AN126" s="252"/>
      <c r="AO126" s="252"/>
    </row>
    <row r="127" spans="1:41" ht="16.5" hidden="1" customHeight="1">
      <c r="A127" s="139" t="s">
        <v>111</v>
      </c>
      <c r="F127" s="140"/>
      <c r="H127" s="140"/>
      <c r="I127" s="291"/>
      <c r="J127" s="251"/>
      <c r="L127" s="251"/>
      <c r="M127" s="251"/>
      <c r="N127" s="251"/>
      <c r="O127" s="251"/>
      <c r="P127" s="251"/>
      <c r="Q127" s="251"/>
      <c r="R127" s="251"/>
      <c r="S127" s="254"/>
      <c r="T127" s="254"/>
      <c r="U127" s="254"/>
      <c r="V127" s="255" t="s">
        <v>12</v>
      </c>
      <c r="W127" s="255" t="s">
        <v>13</v>
      </c>
      <c r="X127" s="255" t="s">
        <v>14</v>
      </c>
      <c r="Y127" s="255" t="s">
        <v>15</v>
      </c>
      <c r="Z127" s="255" t="s">
        <v>16</v>
      </c>
      <c r="AA127" s="256" t="s">
        <v>173</v>
      </c>
      <c r="AB127" s="255" t="s">
        <v>17</v>
      </c>
      <c r="AC127" s="255" t="s">
        <v>18</v>
      </c>
      <c r="AD127" s="255" t="s">
        <v>40</v>
      </c>
      <c r="AE127" s="255" t="s">
        <v>41</v>
      </c>
      <c r="AF127" s="251"/>
      <c r="AG127" s="252"/>
      <c r="AH127" s="253" t="s">
        <v>144</v>
      </c>
      <c r="AI127" s="253" t="s">
        <v>145</v>
      </c>
      <c r="AJ127" s="253" t="s">
        <v>146</v>
      </c>
      <c r="AK127" s="253" t="s">
        <v>203</v>
      </c>
      <c r="AL127" s="253" t="s">
        <v>204</v>
      </c>
      <c r="AM127" s="253" t="s">
        <v>147</v>
      </c>
      <c r="AN127" s="253" t="s">
        <v>148</v>
      </c>
      <c r="AO127" s="253" t="s">
        <v>149</v>
      </c>
    </row>
    <row r="128" spans="1:41" ht="16.5" hidden="1" customHeight="1">
      <c r="A128" s="139" t="s">
        <v>58</v>
      </c>
      <c r="F128" s="144" t="s">
        <v>61</v>
      </c>
      <c r="H128" s="144" t="s">
        <v>104</v>
      </c>
      <c r="K128" s="139" t="s">
        <v>45</v>
      </c>
      <c r="S128" s="254"/>
      <c r="T128" s="254"/>
      <c r="U128" s="255" t="s">
        <v>5</v>
      </c>
      <c r="V128" s="255">
        <f>INT(B16*1440)/60</f>
        <v>0</v>
      </c>
      <c r="W128" s="255">
        <f>INT(C16*1440)/60</f>
        <v>0</v>
      </c>
      <c r="X128" s="255">
        <f>IF(V128&lt;=6,IF(AND(W128&lt;=6, W128&gt;V128),0,IF(AND(W128&lt;12, W128&gt;6),W128-6,IF(W128&gt;=12,6,IF(W128&lt;=V128,6)))))</f>
        <v>6</v>
      </c>
      <c r="Y128" s="257" t="b">
        <f>IF(AND(V128&gt;=6,V128&lt;=12),IF(AND(W128&lt;V128,W128&lt;=6),12-V128,IF(AND(W128&lt;V128,W128&gt;6),12-V128+W128-6,IF(W128&gt;=12,12-V128,IF(V128=W128,6,W128-V128)))))</f>
        <v>0</v>
      </c>
      <c r="Z128" s="255" t="b">
        <f>IF(AND(V128&gt;12, V128&lt;=22), IF(AND(W128&gt;12, W128&lt;V128), 6, IF(AND(W128&gt;12, W128&gt;V128), 0, IF(W128&lt;=6, 0,IF(AND(W128&lt;=12, W128&gt;6), W128-6, IF(V128=W128, 6))))))</f>
        <v>0</v>
      </c>
      <c r="AA128" s="255">
        <f>IF(V128=W128,8,IF(AND(V128&gt;=12,W128&gt;=12,V128&lt;=20,W128&lt;=20,W128&gt;V128),(W128-V128),IF(AND(W128&lt;=12,W128&lt;V128,(24-V128&gt;=4),V128&gt;=12),20-V128,IF(AND(W128&lt;=12,W128&gt;V128),0,IF(AND(W128&gt;12,W128&lt;=20,V128&lt;=12,W128&gt;V128),W128-12,IF(AND(W128&gt;20,V128&gt;=20),0,IF(AND(W128&gt;=20,V128&lt;=12),8,"Stop")))))))</f>
        <v>8</v>
      </c>
      <c r="AB128" s="255">
        <f>IF(AA128&lt;&gt;"Stop",AA128,IF(AND(W128&gt;=20,V128&gt;=12,W128&gt;V128),20-V128,IF(AND(V128&gt;12,V128&gt;W128,V128&lt;=20,W128&gt;=12),(20-V128)+(W128-12),IF(AND(W128&lt;V128,W128&lt;=20,W128&gt;=12,V128&gt;=20),W128-12,IF(AND(V128&lt;12,V128&gt;W128),8,0)))))</f>
        <v>8</v>
      </c>
      <c r="AC128" s="255" t="b">
        <f>IF(AND(V128&gt;6,V128&lt;=12),IF(AND(W128&lt;12,W128&lt;V128),10,IF(AND(W128&lt;12,W128&gt;V128),0,IF(AND(W128&gt;12,W128&lt;=22),W128-12,IF(W128&gt;22,10, IF(V128=W128, 10))))))</f>
        <v>0</v>
      </c>
      <c r="AD128" s="255" t="b">
        <f>IF(AND(V128&gt;12,V128&lt;=20),IF(W128&lt;=20,20-V128,IF(AND(W128&gt;12,W128&lt;V128),20-V128+W128-12,IF(AND(W128&gt;=12,W128&lt;=20,W128&gt;V128),W128-V128,IF(W128&gt;20,20-V128,IF(V128=W128,10))))))</f>
        <v>0</v>
      </c>
      <c r="AE128" s="255" t="b">
        <f>IF(V128&gt;20, IF(W128&lt;=12, 0, IF(AND(W128&gt;12, W128&lt;=20), W128-12, IF(AND(W128&gt;20, W128&lt;V128), 10,  IF(AND(W128&gt;20, W128&gt;V128), 0, IF(V128=W128, 10))))))</f>
        <v>0</v>
      </c>
      <c r="AG128" s="258"/>
      <c r="AH128" s="259">
        <v>1</v>
      </c>
      <c r="AI128" s="260">
        <v>12.033964059680134</v>
      </c>
      <c r="AJ128" s="261">
        <v>2.0302756434120842E-2</v>
      </c>
      <c r="AK128" s="261">
        <v>5.5340696658739107E-2</v>
      </c>
      <c r="AL128" s="261">
        <v>5.5340696658739107E-2</v>
      </c>
      <c r="AM128" s="261">
        <v>2.0378281254465235E-2</v>
      </c>
      <c r="AN128" s="262">
        <v>5.1177980239526459E-2</v>
      </c>
      <c r="AO128" s="262">
        <v>5.1177980239526459E-2</v>
      </c>
    </row>
    <row r="129" spans="1:43" ht="16.5" hidden="1" customHeight="1">
      <c r="A129" s="139" t="s">
        <v>59</v>
      </c>
      <c r="B129" s="250"/>
      <c r="C129" s="250"/>
      <c r="D129" s="250"/>
      <c r="E129" s="250"/>
      <c r="F129" s="144" t="s">
        <v>30</v>
      </c>
      <c r="H129" s="144" t="s">
        <v>25</v>
      </c>
      <c r="K129" s="139" t="s">
        <v>3</v>
      </c>
      <c r="S129" s="263"/>
      <c r="T129" s="263"/>
      <c r="U129" s="255"/>
      <c r="V129" s="255"/>
      <c r="W129" s="255"/>
      <c r="X129" s="255"/>
      <c r="Y129" s="257"/>
      <c r="Z129" s="255"/>
      <c r="AA129" s="255"/>
      <c r="AB129" s="255"/>
      <c r="AC129" s="255"/>
      <c r="AD129" s="255"/>
      <c r="AE129" s="255"/>
      <c r="AG129" s="258"/>
      <c r="AH129" s="259">
        <v>2</v>
      </c>
      <c r="AI129" s="260">
        <v>47.425419096280855</v>
      </c>
      <c r="AJ129" s="261">
        <v>1.930681964411526E-2</v>
      </c>
      <c r="AK129" s="261">
        <v>5.5605081140072253E-2</v>
      </c>
      <c r="AL129" s="261">
        <v>5.5605081140072253E-2</v>
      </c>
      <c r="AM129" s="261">
        <v>1.9554161953203995E-2</v>
      </c>
      <c r="AN129" s="262">
        <v>5.2793121969894941E-2</v>
      </c>
      <c r="AO129" s="262">
        <v>5.2793121969894941E-2</v>
      </c>
    </row>
    <row r="130" spans="1:43" ht="16.5" hidden="1" customHeight="1">
      <c r="A130" s="139" t="s">
        <v>60</v>
      </c>
      <c r="B130" s="145"/>
      <c r="C130" s="145"/>
      <c r="D130" s="145"/>
      <c r="E130" s="145"/>
      <c r="F130" s="144" t="s">
        <v>64</v>
      </c>
      <c r="G130" s="144"/>
      <c r="K130" s="139" t="s">
        <v>46</v>
      </c>
      <c r="S130" s="254"/>
      <c r="T130" s="254"/>
      <c r="U130" s="255" t="s">
        <v>6</v>
      </c>
      <c r="V130" s="255">
        <f t="shared" ref="V130:W133" si="50">INT(B17*1440)/60</f>
        <v>0</v>
      </c>
      <c r="W130" s="255">
        <f t="shared" si="50"/>
        <v>0</v>
      </c>
      <c r="X130" s="255">
        <f t="shared" ref="X130:X136" si="51">IF(V130&lt;=6,IF(AND(W130&lt;=6, W130&gt;V130),0,IF(AND(W130&lt;12, W130&gt;6),W130-6,IF(W130&gt;=12,6,IF(W130&lt;=V130,6)))))</f>
        <v>6</v>
      </c>
      <c r="Y130" s="255" t="b">
        <f t="shared" ref="Y130:Y136" si="52">IF(AND(V130&gt;6, V130&lt;=12), IF(AND(W130&lt;V130, W130&lt;=6), 12-V130, IF(AND(W130&lt;V130, W130&gt;6), 12-V130+W130-6, IF(W130&gt;=12, 12-V130, IF(V130=W130, 6, W130-V130)))))</f>
        <v>0</v>
      </c>
      <c r="Z130" s="255" t="b">
        <f t="shared" ref="Z130:Z136" si="53">IF(AND(V130&gt;12, V130&lt;=22), IF(AND(W130&gt;12, W130&lt;V130), 6, IF(AND(W130&gt;12, W130&gt;V130), 0, IF(W130&lt;=6, 0,IF(AND(W130&lt;=12, W130&gt;6), W130-6, IF(V130=W130, 6))))))</f>
        <v>0</v>
      </c>
      <c r="AA130" s="255">
        <f>IF(V130=W130,8,IF(AND(V130&gt;=12,W130&gt;=12,V130&lt;=20,W130&lt;=20,W130&gt;V130),(W130-V130),IF(AND(W130&lt;=12,W130&lt;V130,(24-V130&gt;=4),V130&gt;=12),20-V130,IF(AND(W130&lt;=12,W130&gt;V130),0,IF(AND(W130&gt;12,W130&lt;=20,V130&lt;=12,W130&gt;V130),W130-12,IF(AND(W130&gt;20,V130&gt;=20),0,IF(AND(W130&gt;=20,V130&lt;=12),8,"Stop")))))))</f>
        <v>8</v>
      </c>
      <c r="AB130" s="255">
        <f>IF(AA130&lt;&gt;"Stop",AA130,IF(AND(W130&gt;=20,V130&gt;=12,W130&gt;V130),20-V130,IF(AND(V130&gt;12,V130&gt;W130,V130&lt;=20,W130&gt;=12),(20-V130)+(W130-12),IF(AND(W130&lt;V130,W130&lt;=20,W130&gt;=12,V130&gt;=20),W130-12,IF(AND(V130&lt;12,V130&gt;W130),8,0)))))</f>
        <v>8</v>
      </c>
      <c r="AC130" s="255" t="b">
        <f>IF(AND(V130&gt;6,V130&lt;=12),IF(AND(W130&lt;12,W130&lt;V130),10,IF(AND(W130&lt;12,W130&gt;V130),0,IF(AND(W130&gt;12,W130&lt;=22),W130-12,IF(W130&gt;22,10, IF(V130=W130, 10))))))</f>
        <v>0</v>
      </c>
      <c r="AD130" s="255" t="b">
        <f t="shared" ref="AD130:AD136" si="54">IF(AND(V130&gt;12, V130&lt;=20), IF(W130&lt;=20, 20-V130, IF(AND(W130&gt;12, W130&lt;V130), 20-V130+W130-12, IF(AND(W130&gt;12, W130&lt;=20, W130&gt;V130), W130-V130, IF(W130&gt;20, 20-V130,IF(V130=W130, 10))))))</f>
        <v>0</v>
      </c>
      <c r="AE130" s="255" t="b">
        <f t="shared" ref="AE130:AE136" si="55">IF(V130&gt;20, IF(W130&lt;=12, 0, IF(AND(W130&gt;12, W130&lt;=20), W130-12, IF(AND(W130&gt;20, W130&lt;V130), 10,  IF(AND(W130&gt;20, W130&gt;V130), 0, IF(V130=W130, 10))))))</f>
        <v>0</v>
      </c>
      <c r="AG130" s="258"/>
      <c r="AH130" s="259">
        <v>3</v>
      </c>
      <c r="AI130" s="260">
        <v>151.22</v>
      </c>
      <c r="AJ130" s="261">
        <v>1.924309210511032E-2</v>
      </c>
      <c r="AK130" s="261">
        <v>5.7044824095288972E-2</v>
      </c>
      <c r="AL130" s="261">
        <v>5.7044824095288972E-2</v>
      </c>
      <c r="AM130" s="261">
        <v>1.9417298672242837E-2</v>
      </c>
      <c r="AN130" s="262">
        <v>5.5340696658739107E-2</v>
      </c>
      <c r="AO130" s="262">
        <v>5.5340696658739107E-2</v>
      </c>
      <c r="AP130" s="154"/>
      <c r="AQ130" s="264"/>
    </row>
    <row r="131" spans="1:43" ht="16.5" hidden="1" customHeight="1">
      <c r="A131" s="139" t="s">
        <v>110</v>
      </c>
      <c r="B131" s="145"/>
      <c r="C131" s="145"/>
      <c r="D131" s="145"/>
      <c r="E131" s="145"/>
      <c r="F131" s="144" t="s">
        <v>63</v>
      </c>
      <c r="G131" s="144"/>
      <c r="H131" s="145"/>
      <c r="I131" s="294"/>
      <c r="J131" s="264"/>
      <c r="K131" s="139" t="s">
        <v>47</v>
      </c>
      <c r="L131" s="264"/>
      <c r="M131" s="264"/>
      <c r="N131" s="264"/>
      <c r="O131" s="264"/>
      <c r="P131" s="264"/>
      <c r="Q131" s="264"/>
      <c r="R131" s="264"/>
      <c r="S131" s="263"/>
      <c r="T131" s="263"/>
      <c r="U131" s="255" t="s">
        <v>7</v>
      </c>
      <c r="V131" s="255">
        <f t="shared" si="50"/>
        <v>0</v>
      </c>
      <c r="W131" s="255">
        <f t="shared" si="50"/>
        <v>0</v>
      </c>
      <c r="X131" s="255">
        <f t="shared" si="51"/>
        <v>6</v>
      </c>
      <c r="Y131" s="255" t="b">
        <f t="shared" si="52"/>
        <v>0</v>
      </c>
      <c r="Z131" s="255" t="b">
        <f t="shared" si="53"/>
        <v>0</v>
      </c>
      <c r="AA131" s="255">
        <f>IF(V131=W131,8,IF(AND(V131&gt;=12,W131&gt;=12,V131&lt;=20,W131&lt;=20,W131&gt;V131),(W131-V131),IF(AND(W131&lt;=12,W131&lt;V131,(24-V131&gt;=4),V131&gt;=12),20-V131,IF(AND(W131&lt;=12,W131&gt;V131),0,IF(AND(W131&gt;12,W131&lt;=20,V131&lt;=12,W131&gt;V131),W131-12,IF(AND(W131&gt;20,V131&gt;=20),0,IF(AND(W131&gt;=20,V131&lt;=12),8,"Stop")))))))</f>
        <v>8</v>
      </c>
      <c r="AB131" s="255">
        <f>IF(AA131&lt;&gt;"Stop",AA131,IF(AND(W131&gt;=20,V131&gt;=12,W131&gt;V131),20-V131,IF(AND(V131&gt;12,V131&gt;W131,V131&lt;=20,W131&gt;=12),(20-V131)+(W131-12),IF(AND(W131&lt;V131,W131&lt;=20,W131&gt;=12,V131&gt;=20),W131-12,IF(AND(V131&lt;12,V131&gt;W131),8,0)))))</f>
        <v>8</v>
      </c>
      <c r="AC131" s="255" t="b">
        <f>IF(AND(V131&gt;6,V131&lt;=12),IF(AND(W131&lt;12,W131&lt;V131),10,IF(AND(W131&lt;12,W131&gt;V131),0,IF(AND(W131&gt;12,W131&lt;=22),W131-12,IF(W131&gt;22,10, IF(V131=W131, 10))))))</f>
        <v>0</v>
      </c>
      <c r="AD131" s="255" t="b">
        <f t="shared" si="54"/>
        <v>0</v>
      </c>
      <c r="AE131" s="255" t="b">
        <f t="shared" si="55"/>
        <v>0</v>
      </c>
      <c r="AF131" s="264"/>
      <c r="AG131" s="258"/>
      <c r="AH131" s="259">
        <v>4</v>
      </c>
      <c r="AI131" s="260">
        <v>155.00049999999999</v>
      </c>
      <c r="AJ131" s="261">
        <v>2.0590864375468934E-2</v>
      </c>
      <c r="AK131" s="261">
        <v>5.6743302433603808E-2</v>
      </c>
      <c r="AL131" s="261">
        <v>5.6743302433603808E-2</v>
      </c>
      <c r="AM131" s="261">
        <v>2.0735835024948104E-2</v>
      </c>
      <c r="AN131" s="262">
        <v>5.5605081140072253E-2</v>
      </c>
      <c r="AO131" s="262">
        <v>5.5605081140072253E-2</v>
      </c>
    </row>
    <row r="132" spans="1:43" ht="16.5" hidden="1" customHeight="1">
      <c r="A132" s="139" t="s">
        <v>112</v>
      </c>
      <c r="B132" s="295"/>
      <c r="C132" s="295"/>
      <c r="D132" s="295"/>
      <c r="E132" s="295"/>
      <c r="F132" s="139" t="s">
        <v>57</v>
      </c>
      <c r="G132" s="144"/>
      <c r="H132" s="296"/>
      <c r="I132" s="250"/>
      <c r="J132" s="250"/>
      <c r="K132" s="139" t="s">
        <v>48</v>
      </c>
      <c r="L132" s="250"/>
      <c r="M132" s="250"/>
      <c r="N132" s="250"/>
      <c r="O132" s="250"/>
      <c r="P132" s="250"/>
      <c r="Q132" s="250"/>
      <c r="R132" s="250"/>
      <c r="S132" s="265"/>
      <c r="T132" s="265"/>
      <c r="U132" s="265" t="s">
        <v>116</v>
      </c>
      <c r="V132" s="265">
        <f t="shared" si="50"/>
        <v>0</v>
      </c>
      <c r="W132" s="265">
        <f t="shared" si="50"/>
        <v>0</v>
      </c>
      <c r="X132" s="265">
        <f>IF(V132&lt;=6,IF(AND(W132&lt;=6, W132&gt;V132),0,IF(AND(W132&lt;12, W132&gt;6),W132-6,IF(W132&gt;=12,6,IF(W132&lt;=V132,6)))))</f>
        <v>6</v>
      </c>
      <c r="Y132" s="255" t="b">
        <f t="shared" si="52"/>
        <v>0</v>
      </c>
      <c r="Z132" s="255" t="b">
        <f t="shared" si="53"/>
        <v>0</v>
      </c>
      <c r="AA132" s="255">
        <f>IF(V132=W132,8,IF(AND(V132&gt;=12,W132&gt;=12,V132&lt;=20,W132&lt;=20,W132&gt;V132),(W132-V132),IF(AND(W132&lt;=12,W132&lt;V132,(24-V132&gt;=4),V132&gt;=12),20-V132,IF(AND(W132&lt;=12,W132&gt;V132),0,IF(AND(W132&gt;12,W132&lt;=20,V132&lt;=12,W132&gt;V132),W132-12,IF(AND(W132&gt;20,V132&gt;=20),0,IF(AND(W132&gt;=20,V132&lt;=12),8,"Stop")))))))</f>
        <v>8</v>
      </c>
      <c r="AB132" s="255">
        <f>IF(AA132&lt;&gt;"Stop",AA132,IF(AND(W132&gt;=20,V132&gt;=12,W132&gt;V132),20-V132,IF(AND(V132&gt;12,V132&gt;W132,V132&lt;=20,W132&gt;=12),(20-V132)+(W132-12),IF(AND(W132&lt;V132,W132&lt;=20,W132&gt;=12,V132&gt;=20),W132-12,IF(AND(V132&lt;12,V132&gt;W132),8,0)))))</f>
        <v>8</v>
      </c>
      <c r="AC132" s="255" t="b">
        <f>IF(AND(V132&gt;6,V132&lt;=12),IF(AND(W132&lt;12,W132&lt;V132),10,IF(AND(W132&lt;12,W132&gt;V132),0,IF(AND(W132&gt;12,W132&lt;=22),W132-12,IF(W132&gt;22,10, IF(V132=W132, 10))))))</f>
        <v>0</v>
      </c>
      <c r="AD132" s="255" t="b">
        <f t="shared" si="54"/>
        <v>0</v>
      </c>
      <c r="AE132" s="255" t="b">
        <f t="shared" si="55"/>
        <v>0</v>
      </c>
      <c r="AF132" s="250"/>
      <c r="AG132" s="258"/>
      <c r="AH132" s="259">
        <v>5</v>
      </c>
      <c r="AI132" s="260">
        <v>158.87551249999999</v>
      </c>
      <c r="AJ132" s="261">
        <v>2.0988929130295743E-2</v>
      </c>
      <c r="AK132" s="261">
        <v>5.8760885661533424E-2</v>
      </c>
      <c r="AL132" s="261">
        <v>5.8760885661533424E-2</v>
      </c>
      <c r="AM132" s="261">
        <v>2.1149894753831194E-2</v>
      </c>
      <c r="AN132" s="262">
        <v>5.7044824095288972E-2</v>
      </c>
      <c r="AO132" s="262">
        <v>5.7044824095288972E-2</v>
      </c>
    </row>
    <row r="133" spans="1:43" ht="16.5" hidden="1" customHeight="1">
      <c r="A133" s="139" t="s">
        <v>57</v>
      </c>
      <c r="B133" s="295"/>
      <c r="C133" s="295"/>
      <c r="D133" s="295"/>
      <c r="E133" s="295"/>
      <c r="F133" s="140" t="s">
        <v>28</v>
      </c>
      <c r="G133" s="144"/>
      <c r="H133" s="296"/>
      <c r="I133" s="250"/>
      <c r="J133" s="297"/>
      <c r="K133" s="139" t="s">
        <v>49</v>
      </c>
      <c r="L133" s="266"/>
      <c r="M133" s="266"/>
      <c r="N133" s="266"/>
      <c r="O133" s="266"/>
      <c r="P133" s="266"/>
      <c r="Q133" s="266"/>
      <c r="R133" s="266"/>
      <c r="S133" s="265"/>
      <c r="T133" s="265"/>
      <c r="U133" s="265" t="s">
        <v>9</v>
      </c>
      <c r="V133" s="265">
        <f t="shared" si="50"/>
        <v>0</v>
      </c>
      <c r="W133" s="265">
        <f t="shared" si="50"/>
        <v>0</v>
      </c>
      <c r="X133" s="265">
        <f t="shared" si="51"/>
        <v>6</v>
      </c>
      <c r="Y133" s="255" t="b">
        <f t="shared" si="52"/>
        <v>0</v>
      </c>
      <c r="Z133" s="255" t="b">
        <f t="shared" si="53"/>
        <v>0</v>
      </c>
      <c r="AA133" s="255">
        <f>IF(V133=W133,8,IF(AND(V133&gt;=12,W133&gt;=12,V133&lt;=20,W133&lt;=20,W133&gt;V133),(W133-V133),IF(AND(W133&lt;=12,W133&lt;V133,(24-V133&gt;=4),V133&gt;=12),20-V133,IF(AND(W133&lt;=12,W133&gt;V133),0,IF(AND(W133&gt;12,W133&lt;=20,V133&lt;=12,W133&gt;V133),W133-12,IF(AND(W133&gt;20,V133&gt;=20),0,IF(AND(W133&gt;=20,V133&lt;=12),8,"Stop")))))))</f>
        <v>8</v>
      </c>
      <c r="AB133" s="255">
        <f>IF(AA133&lt;&gt;"Stop",AA133,IF(AND(W133&gt;=20,V133&gt;=12,W133&gt;V133),20-V133,IF(AND(V133&gt;12,V133&gt;W133,V133&lt;=20,W133&gt;=12),(20-V133)+(W133-12),IF(AND(W133&lt;V133,W133&lt;=20,W133&gt;=12,V133&gt;=20),W133-12,IF(AND(V133&lt;12,V133&gt;W133),8,0)))))</f>
        <v>8</v>
      </c>
      <c r="AC133" s="255" t="b">
        <f>IF(AND(V133&gt;6,V133&lt;=12),IF(AND(W133&lt;12,W133&lt;V133),10,IF(AND(W133&lt;12,W133&gt;V133),0,IF(AND(W133&gt;12,W133&lt;=22),W133-12,IF(W133&gt;22,10, IF(V133=W133, 10))))))</f>
        <v>0</v>
      </c>
      <c r="AD133" s="255" t="b">
        <f t="shared" si="54"/>
        <v>0</v>
      </c>
      <c r="AE133" s="255" t="b">
        <f t="shared" si="55"/>
        <v>0</v>
      </c>
      <c r="AF133" s="266"/>
      <c r="AG133" s="258"/>
      <c r="AH133" s="259">
        <v>6</v>
      </c>
      <c r="AI133" s="260">
        <v>162.84740031249996</v>
      </c>
      <c r="AJ133" s="261">
        <v>2.1306727925354298E-2</v>
      </c>
      <c r="AK133" s="261">
        <v>6.06266259211274E-2</v>
      </c>
      <c r="AL133" s="261">
        <v>6.06266259211274E-2</v>
      </c>
      <c r="AM133" s="261">
        <v>2.1521311730026957E-2</v>
      </c>
      <c r="AN133" s="262">
        <v>5.6743302433603808E-2</v>
      </c>
      <c r="AO133" s="262">
        <v>5.6743302433603808E-2</v>
      </c>
    </row>
    <row r="134" spans="1:43" ht="16.5" hidden="1" customHeight="1">
      <c r="A134" s="139" t="s">
        <v>229</v>
      </c>
      <c r="B134" s="295"/>
      <c r="C134" s="295"/>
      <c r="D134" s="295"/>
      <c r="E134" s="295"/>
      <c r="F134" s="144" t="s">
        <v>199</v>
      </c>
      <c r="G134" s="140"/>
      <c r="H134" s="296"/>
      <c r="I134" s="145"/>
      <c r="J134" s="153"/>
      <c r="K134" s="139" t="s">
        <v>0</v>
      </c>
      <c r="L134" s="153"/>
      <c r="M134" s="153"/>
      <c r="N134" s="153"/>
      <c r="O134" s="153"/>
      <c r="P134" s="153"/>
      <c r="Q134" s="153"/>
      <c r="R134" s="153"/>
      <c r="S134" s="265"/>
      <c r="T134" s="265"/>
      <c r="U134" s="265"/>
      <c r="V134" s="265"/>
      <c r="W134" s="265"/>
      <c r="X134" s="265"/>
      <c r="Y134" s="255"/>
      <c r="Z134" s="255"/>
      <c r="AA134" s="255"/>
      <c r="AB134" s="255"/>
      <c r="AC134" s="255"/>
      <c r="AD134" s="255"/>
      <c r="AE134" s="255"/>
      <c r="AF134" s="153"/>
      <c r="AG134" s="258"/>
      <c r="AH134" s="259">
        <v>7</v>
      </c>
      <c r="AI134" s="260">
        <v>166.91858532031245</v>
      </c>
      <c r="AJ134" s="261">
        <v>2.2148051474611175E-2</v>
      </c>
      <c r="AK134" s="261">
        <v>7.3072830155297225E-2</v>
      </c>
      <c r="AL134" s="261">
        <v>7.3072830155297225E-2</v>
      </c>
      <c r="AM134" s="261">
        <v>2.2377582329666159E-2</v>
      </c>
      <c r="AN134" s="262">
        <v>5.8760885661533424E-2</v>
      </c>
      <c r="AO134" s="262">
        <v>5.8760885661533424E-2</v>
      </c>
    </row>
    <row r="135" spans="1:43" ht="16.5" hidden="1" customHeight="1">
      <c r="A135" s="139" t="s">
        <v>28</v>
      </c>
      <c r="B135" s="295"/>
      <c r="C135" s="295"/>
      <c r="D135" s="295"/>
      <c r="E135" s="295"/>
      <c r="F135" s="144" t="s">
        <v>198</v>
      </c>
      <c r="G135" s="144"/>
      <c r="H135" s="296"/>
      <c r="I135" s="145"/>
      <c r="J135" s="153"/>
      <c r="K135" s="139" t="s">
        <v>50</v>
      </c>
      <c r="L135" s="153"/>
      <c r="M135" s="153"/>
      <c r="N135" s="153"/>
      <c r="O135" s="153"/>
      <c r="P135" s="153"/>
      <c r="Q135" s="153"/>
      <c r="R135" s="153"/>
      <c r="S135" s="254"/>
      <c r="T135" s="254"/>
      <c r="U135" s="255" t="s">
        <v>10</v>
      </c>
      <c r="V135" s="255">
        <f>INT(B21*1440)/60</f>
        <v>0</v>
      </c>
      <c r="W135" s="255">
        <f>INT(C21*1440)/60</f>
        <v>0</v>
      </c>
      <c r="X135" s="255">
        <f t="shared" si="51"/>
        <v>6</v>
      </c>
      <c r="Y135" s="255" t="b">
        <f t="shared" si="52"/>
        <v>0</v>
      </c>
      <c r="Z135" s="255" t="b">
        <f t="shared" si="53"/>
        <v>0</v>
      </c>
      <c r="AA135" s="255" t="b">
        <f>IF(AND(V135&gt;22, V135&lt;=24), IF(W135&lt;=6, 0, IF(AND(W135&gt;6, W135&lt;=12), W135-6, IF(AND(W135&gt;12, W135&lt;V135), 6, IF(AND(W135&gt;12, W135&gt;V135), 0, IF(V135=W135, 6))))))</f>
        <v>0</v>
      </c>
      <c r="AB135" s="255"/>
      <c r="AC135" s="255"/>
      <c r="AD135" s="255" t="b">
        <f t="shared" si="54"/>
        <v>0</v>
      </c>
      <c r="AE135" s="255" t="b">
        <f t="shared" si="55"/>
        <v>0</v>
      </c>
      <c r="AF135" s="153"/>
      <c r="AG135" s="258"/>
      <c r="AH135" s="259">
        <v>8</v>
      </c>
      <c r="AI135" s="260">
        <v>171.09154995332025</v>
      </c>
      <c r="AJ135" s="261">
        <v>2.2773327009055155E-2</v>
      </c>
      <c r="AK135" s="261">
        <v>7.4994336673236434E-2</v>
      </c>
      <c r="AL135" s="261">
        <v>7.4994336673236434E-2</v>
      </c>
      <c r="AM135" s="261">
        <v>2.3031498487774797E-2</v>
      </c>
      <c r="AN135" s="262">
        <v>6.06266259211274E-2</v>
      </c>
      <c r="AO135" s="262">
        <v>6.06266259211274E-2</v>
      </c>
    </row>
    <row r="136" spans="1:43" ht="16.5" hidden="1" customHeight="1">
      <c r="A136" s="139" t="s">
        <v>29</v>
      </c>
      <c r="B136" s="295"/>
      <c r="C136" s="295"/>
      <c r="D136" s="295"/>
      <c r="E136" s="295"/>
      <c r="G136" s="296"/>
      <c r="H136" s="296"/>
      <c r="I136" s="145"/>
      <c r="J136" s="298"/>
      <c r="K136" s="139" t="s">
        <v>51</v>
      </c>
      <c r="L136" s="156"/>
      <c r="M136" s="156"/>
      <c r="N136" s="156"/>
      <c r="O136" s="156"/>
      <c r="P136" s="156"/>
      <c r="Q136" s="156"/>
      <c r="R136" s="156"/>
      <c r="S136" s="254"/>
      <c r="T136" s="254"/>
      <c r="U136" s="255" t="s">
        <v>11</v>
      </c>
      <c r="V136" s="255">
        <f>INT(B22*1440)/60</f>
        <v>0</v>
      </c>
      <c r="W136" s="255">
        <f>INT(C22*1440)/60</f>
        <v>0</v>
      </c>
      <c r="X136" s="255">
        <f t="shared" si="51"/>
        <v>6</v>
      </c>
      <c r="Y136" s="255" t="b">
        <f t="shared" si="52"/>
        <v>0</v>
      </c>
      <c r="Z136" s="255" t="b">
        <f t="shared" si="53"/>
        <v>0</v>
      </c>
      <c r="AA136" s="255" t="b">
        <f>IF(AND(V136&gt;22, V136&lt;=24), IF(W136&lt;=6, 0, IF(AND(W136&gt;6, W136&lt;=12), W136-6, IF(AND(W136&gt;12, W136&lt;V136), 6, IF(AND(W136&gt;12, W136&gt;V136), 0, IF(V136=W136, 6))))))</f>
        <v>0</v>
      </c>
      <c r="AB136" s="255"/>
      <c r="AC136" s="255"/>
      <c r="AD136" s="255" t="b">
        <f t="shared" si="54"/>
        <v>0</v>
      </c>
      <c r="AE136" s="255" t="b">
        <f t="shared" si="55"/>
        <v>0</v>
      </c>
      <c r="AF136" s="156"/>
      <c r="AG136" s="258"/>
      <c r="AH136" s="259">
        <v>9</v>
      </c>
      <c r="AI136" s="260">
        <v>175.36883870215325</v>
      </c>
      <c r="AJ136" s="261">
        <v>2.3642027021199573E-2</v>
      </c>
      <c r="AK136" s="261">
        <v>7.7959620468873322E-2</v>
      </c>
      <c r="AL136" s="261">
        <v>7.7959620468873322E-2</v>
      </c>
      <c r="AM136" s="261">
        <v>2.3926228171746809E-2</v>
      </c>
      <c r="AN136" s="262">
        <v>7.3072830155297225E-2</v>
      </c>
      <c r="AO136" s="262">
        <v>7.3072830155297225E-2</v>
      </c>
    </row>
    <row r="137" spans="1:43" ht="16.5" hidden="1" customHeight="1">
      <c r="A137" s="144" t="s">
        <v>119</v>
      </c>
      <c r="B137" s="295"/>
      <c r="C137" s="295"/>
      <c r="D137" s="295"/>
      <c r="E137" s="295"/>
      <c r="G137" s="296"/>
      <c r="H137" s="296"/>
      <c r="I137" s="296"/>
      <c r="J137" s="154"/>
      <c r="K137" s="139" t="s">
        <v>2</v>
      </c>
      <c r="L137" s="267"/>
      <c r="M137" s="267"/>
      <c r="N137" s="267"/>
      <c r="O137" s="267"/>
      <c r="P137" s="267"/>
      <c r="Q137" s="267"/>
      <c r="R137" s="267"/>
      <c r="S137" s="255" t="s">
        <v>19</v>
      </c>
      <c r="T137" s="255" t="s">
        <v>20</v>
      </c>
      <c r="U137" s="254"/>
      <c r="V137" s="254"/>
      <c r="W137" s="254"/>
      <c r="X137" s="254"/>
      <c r="Y137" s="254"/>
      <c r="Z137" s="268" t="s">
        <v>42</v>
      </c>
      <c r="AA137" s="268"/>
      <c r="AB137" s="269">
        <f>SUM(AB128:AB136)</f>
        <v>40</v>
      </c>
      <c r="AC137" s="269">
        <f>SUM(AC128:AC136)</f>
        <v>0</v>
      </c>
      <c r="AD137" s="269">
        <f>SUM(AD128:AD136)</f>
        <v>0</v>
      </c>
      <c r="AE137" s="254"/>
      <c r="AF137" s="267"/>
      <c r="AG137" s="258"/>
      <c r="AH137" s="259">
        <v>10</v>
      </c>
      <c r="AI137" s="260">
        <v>179.75305966970708</v>
      </c>
      <c r="AJ137" s="261">
        <v>2.5032430740624095E-2</v>
      </c>
      <c r="AK137" s="261">
        <v>7.8852051132899947E-2</v>
      </c>
      <c r="AL137" s="261">
        <v>7.8852051132899947E-2</v>
      </c>
      <c r="AM137" s="261">
        <v>2.5346715221113012E-2</v>
      </c>
      <c r="AN137" s="262">
        <v>7.4994336673236434E-2</v>
      </c>
      <c r="AO137" s="262">
        <v>7.4994336673236434E-2</v>
      </c>
    </row>
    <row r="138" spans="1:43" ht="16.5" hidden="1" customHeight="1">
      <c r="I138" s="296"/>
      <c r="J138" s="154"/>
      <c r="K138" s="139" t="s">
        <v>1</v>
      </c>
      <c r="L138" s="267"/>
      <c r="N138" s="154"/>
      <c r="O138" s="267"/>
      <c r="P138" s="267"/>
      <c r="Q138" s="267"/>
      <c r="R138" s="267"/>
      <c r="S138" s="255">
        <f>IF(OR($C16="",$V128=""),0,AB128)</f>
        <v>0</v>
      </c>
      <c r="T138" s="255">
        <f>D16-S138</f>
        <v>0</v>
      </c>
      <c r="U138" s="270"/>
      <c r="V138" s="270"/>
      <c r="W138" s="270"/>
      <c r="X138" s="270"/>
      <c r="Y138" s="270"/>
      <c r="Z138" s="254"/>
      <c r="AA138" s="254"/>
      <c r="AB138" s="254"/>
      <c r="AC138" s="254"/>
      <c r="AD138" s="254"/>
      <c r="AE138" s="254"/>
      <c r="AF138" s="267"/>
      <c r="AG138" s="258"/>
      <c r="AH138" s="259">
        <v>11</v>
      </c>
      <c r="AI138" s="260">
        <v>184.24688616144974</v>
      </c>
      <c r="AJ138" s="261">
        <v>2.4915654960951099E-2</v>
      </c>
      <c r="AK138" s="261">
        <v>8.1016751724255792E-2</v>
      </c>
      <c r="AL138" s="261">
        <v>8.1016751724255792E-2</v>
      </c>
      <c r="AM138" s="261">
        <v>2.5274867164101586E-2</v>
      </c>
      <c r="AN138" s="262">
        <v>7.7959620468873322E-2</v>
      </c>
      <c r="AO138" s="262">
        <v>7.7959620468873322E-2</v>
      </c>
    </row>
    <row r="139" spans="1:43" ht="16.5" hidden="1" customHeight="1">
      <c r="G139" s="144"/>
      <c r="I139" s="296"/>
      <c r="J139" s="154"/>
      <c r="K139" s="139" t="s">
        <v>52</v>
      </c>
      <c r="L139" s="267"/>
      <c r="N139" s="299"/>
      <c r="O139" s="299"/>
      <c r="P139" s="267"/>
      <c r="Q139" s="267"/>
      <c r="R139" s="267"/>
      <c r="S139" s="255">
        <f>IF(OR($C17="",$V130=""),0,AB130)</f>
        <v>0</v>
      </c>
      <c r="T139" s="255">
        <f>D17-S139</f>
        <v>0</v>
      </c>
      <c r="U139" s="271"/>
      <c r="V139" s="271"/>
      <c r="W139" s="271"/>
      <c r="X139" s="271"/>
      <c r="Y139" s="271"/>
      <c r="Z139" s="254"/>
      <c r="AA139" s="254"/>
      <c r="AB139" s="254"/>
      <c r="AC139" s="254"/>
      <c r="AD139" s="254"/>
      <c r="AE139" s="254"/>
      <c r="AF139" s="267"/>
      <c r="AG139" s="258"/>
      <c r="AH139" s="259">
        <v>12</v>
      </c>
      <c r="AI139" s="260">
        <v>184.24688616144974</v>
      </c>
      <c r="AJ139" s="261">
        <v>2.4799423937912388E-2</v>
      </c>
      <c r="AK139" s="261">
        <v>8.4658024716151831E-2</v>
      </c>
      <c r="AL139" s="261">
        <v>8.4658024716151831E-2</v>
      </c>
      <c r="AM139" s="261">
        <v>2.5203222768324023E-2</v>
      </c>
      <c r="AN139" s="262">
        <v>7.8852051132899947E-2</v>
      </c>
      <c r="AO139" s="262">
        <v>7.8852051132899947E-2</v>
      </c>
    </row>
    <row r="140" spans="1:43" ht="16.5" hidden="1" customHeight="1">
      <c r="G140" s="144"/>
      <c r="I140" s="296"/>
      <c r="J140" s="154"/>
      <c r="L140" s="267"/>
      <c r="N140" s="299"/>
      <c r="O140" s="299"/>
      <c r="P140" s="267"/>
      <c r="Q140" s="267"/>
      <c r="R140" s="267"/>
      <c r="S140" s="255">
        <f>IF(OR($C18="",$V131=""),0,AB131)</f>
        <v>0</v>
      </c>
      <c r="T140" s="255">
        <f>D18-S140</f>
        <v>0</v>
      </c>
      <c r="U140" s="271"/>
      <c r="V140" s="271"/>
      <c r="W140" s="271"/>
      <c r="X140" s="271"/>
      <c r="Y140" s="271"/>
      <c r="Z140" s="254"/>
      <c r="AA140" s="254"/>
      <c r="AB140" s="269"/>
      <c r="AC140" s="254"/>
      <c r="AD140" s="254"/>
      <c r="AE140" s="254"/>
      <c r="AF140" s="267"/>
      <c r="AG140" s="258"/>
      <c r="AH140" s="259">
        <v>13</v>
      </c>
      <c r="AI140" s="260">
        <v>184.24688616144974</v>
      </c>
      <c r="AJ140" s="261">
        <v>2.4683735130229353E-2</v>
      </c>
      <c r="AK140" s="261">
        <v>8.8093057517385012E-2</v>
      </c>
      <c r="AL140" s="261">
        <v>8.846295360290081E-2</v>
      </c>
      <c r="AM140" s="261">
        <v>2.5131781456480116E-2</v>
      </c>
      <c r="AN140" s="262">
        <v>8.1016751724255792E-2</v>
      </c>
      <c r="AO140" s="262">
        <v>8.1016751724255792E-2</v>
      </c>
    </row>
    <row r="141" spans="1:43" ht="16.5" hidden="1" customHeight="1">
      <c r="I141" s="296"/>
      <c r="J141" s="154"/>
      <c r="L141" s="267"/>
      <c r="N141" s="299"/>
      <c r="O141" s="299"/>
      <c r="P141" s="267"/>
      <c r="Q141" s="267"/>
      <c r="R141" s="267"/>
      <c r="S141" s="255">
        <f>IF(OR($C19="",$V132=""),0,AB132)</f>
        <v>0</v>
      </c>
      <c r="T141" s="255">
        <f>D19-S141</f>
        <v>0</v>
      </c>
      <c r="U141" s="271"/>
      <c r="V141" s="271"/>
      <c r="W141" s="271"/>
      <c r="X141" s="271"/>
      <c r="Y141" s="271"/>
      <c r="Z141" s="254"/>
      <c r="AA141" s="254"/>
      <c r="AB141" s="254"/>
      <c r="AC141" s="254"/>
      <c r="AD141" s="254"/>
      <c r="AE141" s="254"/>
      <c r="AF141" s="267"/>
      <c r="AG141" s="258"/>
      <c r="AH141" s="259">
        <v>14</v>
      </c>
      <c r="AI141" s="260">
        <v>184.24688616144974</v>
      </c>
      <c r="AJ141" s="261">
        <v>2.4568586008478405E-2</v>
      </c>
      <c r="AK141" s="261">
        <v>9.1728564633707738E-2</v>
      </c>
      <c r="AL141" s="261">
        <v>9.2438893848369272E-2</v>
      </c>
      <c r="AM141" s="261">
        <v>2.5060542652906082E-2</v>
      </c>
      <c r="AN141" s="262">
        <v>8.4658024716151831E-2</v>
      </c>
      <c r="AO141" s="262">
        <v>8.4658024716151831E-2</v>
      </c>
    </row>
    <row r="142" spans="1:43" ht="16.5" hidden="1" customHeight="1">
      <c r="I142" s="296"/>
      <c r="J142" s="154"/>
      <c r="L142" s="267"/>
      <c r="N142" s="299"/>
      <c r="O142" s="299"/>
      <c r="P142" s="267"/>
      <c r="Q142" s="267"/>
      <c r="R142" s="267"/>
      <c r="S142" s="255">
        <f>IF(OR($C20="",$V133=""),0,AB133)</f>
        <v>0</v>
      </c>
      <c r="T142" s="255">
        <f>D20-S142</f>
        <v>0</v>
      </c>
      <c r="U142" s="167"/>
      <c r="V142" s="167"/>
      <c r="W142" s="167"/>
      <c r="X142" s="167"/>
      <c r="Y142" s="167"/>
      <c r="Z142" s="272"/>
      <c r="AA142" s="272"/>
      <c r="AB142" s="272"/>
      <c r="AC142" s="272"/>
      <c r="AD142" s="272"/>
      <c r="AE142" s="272"/>
      <c r="AF142" s="267"/>
      <c r="AG142" s="258"/>
      <c r="AH142" s="259">
        <v>15</v>
      </c>
      <c r="AI142" s="260">
        <v>184.24688616144974</v>
      </c>
      <c r="AJ142" s="261">
        <v>2.445397405503566E-2</v>
      </c>
      <c r="AK142" s="261">
        <v>9.5514105275546643E-2</v>
      </c>
      <c r="AL142" s="261">
        <v>9.6593531505485289E-2</v>
      </c>
      <c r="AM142" s="261">
        <v>2.4989505783569912E-2</v>
      </c>
      <c r="AN142" s="262">
        <v>8.846295360290081E-2</v>
      </c>
      <c r="AO142" s="262">
        <v>8.846295360290081E-2</v>
      </c>
    </row>
    <row r="143" spans="1:43" ht="16.5" hidden="1" customHeight="1">
      <c r="A143" s="144"/>
      <c r="B143" s="295"/>
      <c r="C143" s="295"/>
      <c r="D143" s="295"/>
      <c r="E143" s="295"/>
      <c r="F143" s="296"/>
      <c r="G143" s="296"/>
      <c r="H143" s="296"/>
      <c r="I143" s="296"/>
      <c r="J143" s="154"/>
      <c r="L143" s="267"/>
      <c r="N143" s="299"/>
      <c r="O143" s="299"/>
      <c r="P143" s="267"/>
      <c r="Q143" s="267"/>
      <c r="R143" s="267"/>
      <c r="S143" s="255">
        <v>0</v>
      </c>
      <c r="T143" s="255">
        <f>D21</f>
        <v>0</v>
      </c>
      <c r="U143" s="167"/>
      <c r="V143" s="167"/>
      <c r="W143" s="167"/>
      <c r="X143" s="167"/>
      <c r="Y143" s="167"/>
      <c r="Z143" s="263"/>
      <c r="AA143" s="263"/>
      <c r="AB143" s="263"/>
      <c r="AC143" s="263"/>
      <c r="AD143" s="263"/>
      <c r="AE143" s="263"/>
      <c r="AF143" s="267"/>
      <c r="AG143" s="258"/>
      <c r="AH143" s="259">
        <v>16</v>
      </c>
      <c r="AI143" s="260">
        <v>184.24688616144974</v>
      </c>
      <c r="AJ143" s="261">
        <v>2.4339896764021898E-2</v>
      </c>
      <c r="AK143" s="261">
        <v>9.9455871167483362E-2</v>
      </c>
      <c r="AL143" s="261">
        <v>0.10093489807446215</v>
      </c>
      <c r="AM143" s="261">
        <v>2.4918670276066764E-2</v>
      </c>
      <c r="AN143" s="262">
        <v>9.2438893848369272E-2</v>
      </c>
      <c r="AO143" s="262">
        <v>9.2438893848369272E-2</v>
      </c>
    </row>
    <row r="144" spans="1:43" ht="16.5" hidden="1" customHeight="1">
      <c r="A144" s="144"/>
      <c r="B144" s="295"/>
      <c r="C144" s="295"/>
      <c r="D144" s="295"/>
      <c r="E144" s="295"/>
      <c r="F144" s="296"/>
      <c r="G144" s="296"/>
      <c r="H144" s="296"/>
      <c r="I144" s="296"/>
      <c r="J144" s="154"/>
      <c r="L144" s="267"/>
      <c r="N144" s="299"/>
      <c r="O144" s="299"/>
      <c r="P144" s="267"/>
      <c r="Q144" s="267"/>
      <c r="R144" s="267"/>
      <c r="S144" s="255">
        <v>0</v>
      </c>
      <c r="T144" s="255">
        <f>D22</f>
        <v>0</v>
      </c>
      <c r="U144" s="167"/>
      <c r="V144" s="167"/>
      <c r="W144" s="167"/>
      <c r="X144" s="167"/>
      <c r="Y144" s="167"/>
      <c r="Z144" s="273"/>
      <c r="AA144" s="273"/>
      <c r="AB144" s="273"/>
      <c r="AC144" s="273"/>
      <c r="AD144" s="273"/>
      <c r="AE144" s="273"/>
      <c r="AF144" s="267"/>
      <c r="AG144" s="258"/>
      <c r="AH144" s="259">
        <v>17</v>
      </c>
      <c r="AI144" s="260">
        <v>184.24688616144974</v>
      </c>
      <c r="AJ144" s="261">
        <v>2.4226351641247774E-2</v>
      </c>
      <c r="AK144" s="261">
        <v>0.10356030956001057</v>
      </c>
      <c r="AL144" s="261">
        <v>0.10547138602882039</v>
      </c>
      <c r="AM144" s="261">
        <v>2.4848035559614335E-2</v>
      </c>
      <c r="AN144" s="262">
        <v>9.6593531505485289E-2</v>
      </c>
      <c r="AO144" s="262">
        <v>9.6593531505485289E-2</v>
      </c>
    </row>
    <row r="145" spans="1:45" ht="16.5" hidden="1" customHeight="1">
      <c r="A145" s="156" t="s">
        <v>121</v>
      </c>
      <c r="B145" s="295"/>
      <c r="C145" s="295"/>
      <c r="D145" s="295"/>
      <c r="E145" s="295"/>
      <c r="F145" s="296"/>
      <c r="G145" s="156" t="s">
        <v>27</v>
      </c>
      <c r="I145" s="156"/>
      <c r="J145" s="156"/>
      <c r="K145" s="300"/>
      <c r="L145" s="142"/>
      <c r="N145" s="156" t="s">
        <v>26</v>
      </c>
      <c r="P145" s="267"/>
      <c r="Q145" s="267"/>
      <c r="R145" s="267"/>
      <c r="S145" s="274">
        <f>SUM(S138:S144)</f>
        <v>0</v>
      </c>
      <c r="T145" s="274">
        <f>SUM(T138:T144)</f>
        <v>0</v>
      </c>
      <c r="U145" s="167"/>
      <c r="V145" s="167"/>
      <c r="W145" s="167"/>
      <c r="X145" s="167"/>
      <c r="Y145" s="167"/>
      <c r="Z145" s="273"/>
      <c r="AA145" s="273"/>
      <c r="AB145" s="273"/>
      <c r="AC145" s="273"/>
      <c r="AD145" s="273"/>
      <c r="AE145" s="273"/>
      <c r="AF145" s="267"/>
      <c r="AG145" s="258"/>
      <c r="AH145" s="259">
        <v>18</v>
      </c>
      <c r="AI145" s="260">
        <v>184.24688616144974</v>
      </c>
      <c r="AJ145" s="261">
        <v>2.4113336204159286E-2</v>
      </c>
      <c r="AK145" s="261">
        <v>0.10783413377481549</v>
      </c>
      <c r="AL145" s="261">
        <v>0.11021176503922206</v>
      </c>
      <c r="AM145" s="261">
        <v>2.4777601065048269E-2</v>
      </c>
      <c r="AN145" s="262">
        <v>0.10093489807446215</v>
      </c>
      <c r="AO145" s="262">
        <v>0.10093489807446215</v>
      </c>
    </row>
    <row r="146" spans="1:45" ht="16.5" hidden="1" customHeight="1">
      <c r="A146" s="301">
        <v>0</v>
      </c>
      <c r="B146" s="295"/>
      <c r="C146" s="295"/>
      <c r="D146" s="295"/>
      <c r="E146" s="295"/>
      <c r="F146" s="296"/>
      <c r="G146" s="144"/>
      <c r="I146" s="144"/>
      <c r="J146" s="144"/>
      <c r="N146" s="144"/>
      <c r="P146" s="267"/>
      <c r="Q146" s="267"/>
      <c r="R146" s="267"/>
      <c r="S146" s="275"/>
      <c r="T146" s="275"/>
      <c r="U146" s="275"/>
      <c r="V146" s="275"/>
      <c r="W146" s="275"/>
      <c r="X146" s="275"/>
      <c r="Y146" s="275"/>
      <c r="Z146" s="275"/>
      <c r="AA146" s="275"/>
      <c r="AB146" s="275"/>
      <c r="AC146" s="275"/>
      <c r="AD146" s="275"/>
      <c r="AE146" s="275"/>
      <c r="AF146" s="267"/>
      <c r="AG146" s="276"/>
      <c r="AH146" s="259">
        <v>19</v>
      </c>
      <c r="AI146" s="260">
        <v>184.24688616144974</v>
      </c>
      <c r="AJ146" s="261">
        <v>2.4000847981783497E-2</v>
      </c>
      <c r="AK146" s="261">
        <v>0.11228433418525614</v>
      </c>
      <c r="AL146" s="261">
        <v>0.11516519892648025</v>
      </c>
      <c r="AM146" s="261">
        <v>2.4707366224817565E-2</v>
      </c>
      <c r="AN146" s="262">
        <v>0.10547138602882039</v>
      </c>
      <c r="AO146" s="262">
        <v>0.10547138602882039</v>
      </c>
    </row>
    <row r="147" spans="1:45" ht="16.5" hidden="1" customHeight="1">
      <c r="A147" s="301">
        <f t="shared" ref="A147:A178" si="56">A146+((15/60)/24)</f>
        <v>1.0416666666666666E-2</v>
      </c>
      <c r="B147" s="291"/>
      <c r="C147" s="291"/>
      <c r="D147" s="291"/>
      <c r="E147" s="291"/>
      <c r="F147" s="296"/>
      <c r="G147" s="144"/>
      <c r="I147" s="144"/>
      <c r="J147" s="144"/>
      <c r="N147" s="144" t="s">
        <v>162</v>
      </c>
      <c r="P147" s="267"/>
      <c r="Q147" s="267"/>
      <c r="R147" s="267"/>
      <c r="S147" s="275"/>
      <c r="T147" s="275"/>
      <c r="U147" s="275"/>
      <c r="V147" s="275"/>
      <c r="W147" s="275"/>
      <c r="X147" s="275"/>
      <c r="Y147" s="275"/>
      <c r="Z147" s="275"/>
      <c r="AA147" s="275"/>
      <c r="AB147" s="275"/>
      <c r="AC147" s="275"/>
      <c r="AD147" s="275"/>
      <c r="AE147" s="275"/>
      <c r="AF147" s="267"/>
      <c r="AG147" s="276"/>
      <c r="AH147" s="259">
        <v>20</v>
      </c>
      <c r="AI147" s="260">
        <v>184.24688616144974</v>
      </c>
      <c r="AJ147" s="261">
        <v>2.388888451467451E-2</v>
      </c>
      <c r="AK147" s="261">
        <v>0.11691818964999011</v>
      </c>
      <c r="AL147" s="261">
        <v>0.12034126337651643</v>
      </c>
      <c r="AM147" s="261">
        <v>2.4637330472980015E-2</v>
      </c>
      <c r="AN147" s="262">
        <v>0.11021176503922206</v>
      </c>
      <c r="AO147" s="262">
        <v>0.11021176503922206</v>
      </c>
    </row>
    <row r="148" spans="1:45" ht="16.5" hidden="1" customHeight="1">
      <c r="A148" s="301">
        <f t="shared" si="56"/>
        <v>2.0833333333333332E-2</v>
      </c>
      <c r="B148" s="291"/>
      <c r="C148" s="291"/>
      <c r="D148" s="291"/>
      <c r="E148" s="291"/>
      <c r="F148" s="291"/>
      <c r="G148" s="144"/>
      <c r="I148" s="144"/>
      <c r="J148" s="144"/>
      <c r="N148" s="139" t="s">
        <v>161</v>
      </c>
      <c r="P148" s="248"/>
      <c r="Q148" s="248"/>
      <c r="R148" s="248"/>
      <c r="S148" s="441" t="s">
        <v>123</v>
      </c>
      <c r="T148" s="442"/>
      <c r="U148" s="442"/>
      <c r="V148" s="442"/>
      <c r="W148" s="442"/>
      <c r="X148" s="442"/>
      <c r="Y148" s="442"/>
      <c r="Z148" s="442"/>
      <c r="AA148" s="442"/>
      <c r="AB148" s="442"/>
      <c r="AC148" s="442"/>
      <c r="AD148" s="442"/>
      <c r="AE148" s="443"/>
      <c r="AF148" s="248"/>
      <c r="AG148" s="276"/>
      <c r="AH148" s="259">
        <v>21</v>
      </c>
      <c r="AI148" s="260">
        <v>184.24688616144974</v>
      </c>
      <c r="AJ148" s="261">
        <v>2.3777443354859689E-2</v>
      </c>
      <c r="AK148" s="261">
        <v>0.12174327941845711</v>
      </c>
      <c r="AL148" s="261">
        <v>0.1257499644515111</v>
      </c>
      <c r="AM148" s="261">
        <v>2.4567493245197632E-2</v>
      </c>
      <c r="AN148" s="259"/>
      <c r="AO148" s="259"/>
      <c r="AQ148" s="277"/>
      <c r="AR148" s="277"/>
      <c r="AS148" s="147"/>
    </row>
    <row r="149" spans="1:45" ht="16.5" hidden="1" customHeight="1">
      <c r="A149" s="301">
        <f t="shared" si="56"/>
        <v>3.125E-2</v>
      </c>
      <c r="B149" s="302"/>
      <c r="C149" s="302"/>
      <c r="D149" s="302"/>
      <c r="E149" s="302"/>
      <c r="F149" s="302"/>
      <c r="G149" s="251" t="s">
        <v>45</v>
      </c>
      <c r="H149" s="156">
        <v>1</v>
      </c>
      <c r="I149" s="144"/>
      <c r="J149" s="144"/>
      <c r="K149" s="142"/>
      <c r="N149" s="144" t="s">
        <v>180</v>
      </c>
      <c r="S149" s="254"/>
      <c r="T149" s="254"/>
      <c r="U149" s="254"/>
      <c r="V149" s="255" t="s">
        <v>12</v>
      </c>
      <c r="W149" s="255" t="s">
        <v>13</v>
      </c>
      <c r="X149" s="255" t="s">
        <v>14</v>
      </c>
      <c r="Y149" s="255" t="s">
        <v>15</v>
      </c>
      <c r="Z149" s="255" t="s">
        <v>16</v>
      </c>
      <c r="AA149" s="256" t="s">
        <v>173</v>
      </c>
      <c r="AB149" s="255" t="s">
        <v>17</v>
      </c>
      <c r="AC149" s="255" t="s">
        <v>18</v>
      </c>
      <c r="AD149" s="255" t="s">
        <v>40</v>
      </c>
      <c r="AE149" s="255" t="s">
        <v>41</v>
      </c>
      <c r="AG149" s="276"/>
      <c r="AH149" s="259">
        <v>22</v>
      </c>
      <c r="AI149" s="260">
        <v>184.24688616144974</v>
      </c>
      <c r="AJ149" s="261">
        <v>2.3666522065786143E-2</v>
      </c>
      <c r="AK149" s="261">
        <v>0.12676749552768821</v>
      </c>
      <c r="AL149" s="261">
        <v>0.13140175793303235</v>
      </c>
      <c r="AM149" s="261">
        <v>2.4497853978732109E-2</v>
      </c>
      <c r="AN149" s="259"/>
      <c r="AO149" s="259"/>
      <c r="AQ149" s="278"/>
      <c r="AR149" s="278"/>
      <c r="AS149" s="248"/>
    </row>
    <row r="150" spans="1:45" ht="16.5" hidden="1" customHeight="1">
      <c r="A150" s="301">
        <f t="shared" si="56"/>
        <v>4.1666666666666664E-2</v>
      </c>
      <c r="B150" s="303"/>
      <c r="C150" s="303"/>
      <c r="D150" s="303"/>
      <c r="E150" s="303"/>
      <c r="F150" s="303"/>
      <c r="G150" s="251" t="s">
        <v>3</v>
      </c>
      <c r="H150" s="144"/>
      <c r="I150" s="156"/>
      <c r="J150" s="144"/>
      <c r="K150" s="142"/>
      <c r="L150" s="142"/>
      <c r="M150" s="142"/>
      <c r="S150" s="254"/>
      <c r="T150" s="254"/>
      <c r="U150" s="255" t="s">
        <v>5</v>
      </c>
      <c r="V150" s="255">
        <f>INT(J16*1440)/60</f>
        <v>0</v>
      </c>
      <c r="W150" s="255">
        <f>INT(K16*1440)/60</f>
        <v>0</v>
      </c>
      <c r="X150" s="255">
        <f>IF(V150&lt;=6,IF(AND(W150&lt;=6, W150&gt;V150),0,IF(AND(W150&lt;12, W150&gt;6),W150-6,IF(W150&gt;=12,6,IF(W150&lt;=V150,6)))))</f>
        <v>6</v>
      </c>
      <c r="Y150" s="257" t="b">
        <f>IF(AND(V150&gt;=6,V150&lt;=12),IF(AND(W150&lt;V150,W150&lt;=6),12-V150,IF(AND(W150&lt;V150,W150&gt;6),12-V150+W150-6,IF(W150&gt;=12,12-V150,IF(V150=W150,6,W150-V150)))))</f>
        <v>0</v>
      </c>
      <c r="Z150" s="255" t="b">
        <f>IF(AND(V150&gt;12, V150&lt;=22), IF(AND(W150&gt;12, W150&lt;V150), 6, IF(AND(W150&gt;12, W150&gt;V150), 0, IF(W150&lt;=6, 0,IF(AND(W150&lt;=12, W150&gt;6), W150-6, IF(V150=W150, 6))))))</f>
        <v>0</v>
      </c>
      <c r="AA150" s="255">
        <f>IF(V150=W150,8,IF(AND(V150&gt;=12,W150&gt;=12,V150&lt;=20,W150&lt;=20,W150&gt;V150),(W150-V150),IF(AND(W150&lt;=12,W150&lt;V150,(24-V150&gt;=4),V150&gt;=12),20-V150,IF(AND(W150&lt;=12,W150&gt;V150),0,IF(AND(W150&gt;12,W150&lt;=20,V150&lt;=12,W150&gt;V150),W150-12,IF(AND(W150&gt;20,V150&gt;=20),0,IF(AND(W150&gt;=20,V150&lt;=12),8,"Stop")))))))</f>
        <v>8</v>
      </c>
      <c r="AB150" s="255">
        <f>IF(AA150&lt;&gt;"Stop",AA150,IF(AND(W150&gt;=20,V150&gt;=12,W150&gt;V150),20-V150,IF(AND(V150&gt;12,V150&gt;W150,V150&lt;=20,W150&gt;=12),(20-V150)+(W150-12),IF(AND(W150&lt;V150,W150&lt;=20,W150&gt;=12,V150&gt;=20),W150-12,IF(AND(V150&lt;12,V150&gt;W150),8,0)))))</f>
        <v>8</v>
      </c>
      <c r="AC150" s="255" t="b">
        <f>IF(AND(V150&gt;6,V150&lt;=12),IF(AND(W150&lt;12,W150&lt;V150),10,IF(AND(W150&lt;12,W150&gt;V150),0,IF(AND(W150&gt;12,W150&lt;=22),W150-12,IF(W150&gt;22,10, IF(V150=W150, 10))))))</f>
        <v>0</v>
      </c>
      <c r="AD150" s="255" t="b">
        <f>IF(AND(V150&gt;12,V150&lt;=20),IF(W150&lt;=20,20-V150,IF(AND(W150&gt;12,W150&lt;V150),20-V150+W150-12,IF(AND(W150&gt;=12,W150&lt;=20,W150&gt;V150),W150-V150,IF(W150&gt;20,20-V150,IF(V150=W150,10))))))</f>
        <v>0</v>
      </c>
      <c r="AE150" s="255" t="b">
        <f>IF(V150&gt;20, IF(W150&lt;=12, 0, IF(AND(W150&gt;12, W150&lt;=20), W150-12, IF(AND(W150&gt;20, W150&lt;V150), 10,  IF(AND(W150&gt;20, W150&gt;V150), 0, IF(V150=W150, 10))))))</f>
        <v>0</v>
      </c>
      <c r="AG150" s="276"/>
      <c r="AH150" s="259">
        <v>23</v>
      </c>
      <c r="AI150" s="260">
        <v>184.24688616144974</v>
      </c>
      <c r="AJ150" s="261">
        <v>2.3556118222267452E-2</v>
      </c>
      <c r="AK150" s="261">
        <v>0.13199905571071818</v>
      </c>
      <c r="AL150" s="261">
        <v>0.13730756953453552</v>
      </c>
      <c r="AM150" s="261">
        <v>2.4428412112440283E-2</v>
      </c>
      <c r="AN150" s="259"/>
      <c r="AO150" s="259"/>
      <c r="AQ150" s="278"/>
      <c r="AR150" s="278"/>
      <c r="AS150" s="248"/>
    </row>
    <row r="151" spans="1:45" ht="16.5" hidden="1" customHeight="1">
      <c r="A151" s="301">
        <f t="shared" si="56"/>
        <v>5.2083333333333329E-2</v>
      </c>
      <c r="B151" s="151"/>
      <c r="C151" s="151"/>
      <c r="D151" s="151"/>
      <c r="E151" s="151"/>
      <c r="F151" s="151"/>
      <c r="G151" s="139" t="s">
        <v>46</v>
      </c>
      <c r="H151" s="144"/>
      <c r="I151" s="144"/>
      <c r="J151" s="304"/>
      <c r="P151" s="279"/>
      <c r="Q151" s="279"/>
      <c r="R151" s="279"/>
      <c r="S151" s="263"/>
      <c r="T151" s="263"/>
      <c r="U151" s="255"/>
      <c r="V151" s="255"/>
      <c r="W151" s="255"/>
      <c r="X151" s="255"/>
      <c r="Y151" s="257"/>
      <c r="Z151" s="255"/>
      <c r="AA151" s="255"/>
      <c r="AB151" s="255"/>
      <c r="AC151" s="255"/>
      <c r="AD151" s="255"/>
      <c r="AE151" s="255"/>
      <c r="AF151" s="279"/>
      <c r="AG151" s="276"/>
      <c r="AH151" s="259">
        <v>24</v>
      </c>
      <c r="AI151" s="260">
        <v>184.24688616144974</v>
      </c>
      <c r="AJ151" s="261">
        <v>2.3446229410430636E-2</v>
      </c>
      <c r="AK151" s="261">
        <v>0.13744651683771439</v>
      </c>
      <c r="AL151" s="261">
        <v>0.1434788160223073</v>
      </c>
      <c r="AM151" s="261">
        <v>2.435916708676961E-2</v>
      </c>
      <c r="AN151" s="259"/>
      <c r="AO151" s="259"/>
      <c r="AQ151" s="278"/>
      <c r="AR151" s="278"/>
      <c r="AS151" s="248"/>
    </row>
    <row r="152" spans="1:45" ht="16.5" hidden="1" customHeight="1">
      <c r="A152" s="301">
        <f t="shared" si="56"/>
        <v>6.2499999999999993E-2</v>
      </c>
      <c r="B152" s="143"/>
      <c r="C152" s="143"/>
      <c r="D152" s="143"/>
      <c r="E152" s="143"/>
      <c r="F152" s="143"/>
      <c r="G152" s="139" t="s">
        <v>47</v>
      </c>
      <c r="H152" s="144"/>
      <c r="I152" s="144"/>
      <c r="J152" s="304"/>
      <c r="P152" s="143"/>
      <c r="Q152" s="143"/>
      <c r="R152" s="143"/>
      <c r="S152" s="254"/>
      <c r="T152" s="254"/>
      <c r="U152" s="255" t="s">
        <v>6</v>
      </c>
      <c r="V152" s="255">
        <f t="shared" ref="V152:W155" si="57">INT(J17*1440)/60</f>
        <v>0</v>
      </c>
      <c r="W152" s="255">
        <f t="shared" si="57"/>
        <v>0</v>
      </c>
      <c r="X152" s="255">
        <f>IF(V152&lt;=6,IF(AND(W152&lt;=6, W152&gt;V152),0,IF(AND(W152&lt;12, W152&gt;6),W152-6,IF(W152&gt;=12,6,IF(W152&lt;=V152,6)))))</f>
        <v>6</v>
      </c>
      <c r="Y152" s="255" t="b">
        <f>IF(AND(V152&gt;6, V152&lt;=12), IF(AND(W152&lt;V152, W152&lt;=6), 12-V152, IF(AND(W152&lt;V152, W152&gt;6), 12-V152+W152-6, IF(W152&gt;=12, 12-V152, IF(V152=W152, 6, W152-V152)))))</f>
        <v>0</v>
      </c>
      <c r="Z152" s="255" t="b">
        <f>IF(AND(V152&gt;12, V152&lt;=22), IF(AND(W152&gt;12, W152&lt;V152), 6, IF(AND(W152&gt;12, W152&gt;V152), 0, IF(W152&lt;=6, 0,IF(AND(W152&lt;=12, W152&gt;6), W152-6, IF(V152=W152, 6))))))</f>
        <v>0</v>
      </c>
      <c r="AA152" s="255">
        <f>IF(V152=W152,8,IF(AND(V152&gt;=12,W152&gt;=12,V152&lt;=20,W152&lt;=20,W152&gt;V152),(W152-V152),IF(AND(W152&lt;=12,W152&lt;V152,(24-V152&gt;=4),V152&gt;=12),20-V152,IF(AND(W152&lt;=12,W152&gt;V152),0,IF(AND(W152&gt;12,W152&lt;=20,V152&lt;=12,W152&gt;V152),W152-12,IF(AND(W152&gt;20,V152&gt;=20),0,IF(AND(W152&gt;=20,V152&lt;=12),8,"Stop")))))))</f>
        <v>8</v>
      </c>
      <c r="AB152" s="255">
        <f>IF(AA152&lt;&gt;"Stop",AA152,IF(AND(W152&gt;=20,V152&gt;=12,W152&gt;V152),20-V152,IF(AND(V152&gt;12,V152&gt;W152,V152&lt;=20,W152&gt;=12),(20-V152)+(W152-12),IF(AND(W152&lt;V152,W152&lt;=20,W152&gt;=12,V152&gt;=20),W152-12,IF(AND(V152&lt;12,V152&gt;W152),8,0)))))</f>
        <v>8</v>
      </c>
      <c r="AC152" s="255" t="b">
        <f>IF(AND(V152&gt;6,V152&lt;=12),IF(AND(W152&lt;12,W152&lt;V152),10,IF(AND(W152&lt;12,W152&gt;V152),0,IF(AND(W152&gt;12,W152&lt;=22),W152-12,IF(W152&gt;22,10, IF(V152=W152, 10))))))</f>
        <v>0</v>
      </c>
      <c r="AD152" s="255" t="b">
        <f>IF(AND(V152&gt;12, V152&lt;=20), IF(W152&lt;=20, 20-V152, IF(AND(W152&gt;12, W152&lt;V152), 20-V152+W152-12, IF(AND(W152&gt;12, W152&lt;=20, W152&gt;V152), W152-V152, IF(W152&gt;20, 20-V152,IF(V152=W152, 10))))))</f>
        <v>0</v>
      </c>
      <c r="AE152" s="255" t="b">
        <f>IF(V152&gt;20, IF(W152&lt;=12, 0, IF(AND(W152&gt;12, W152&lt;=20), W152-12, IF(AND(W152&gt;20, W152&lt;V152), 10,  IF(AND(W152&gt;20, W152&gt;V152), 0, IF(V152=W152, 10))))))</f>
        <v>0</v>
      </c>
      <c r="AF152" s="143"/>
      <c r="AG152" s="276"/>
      <c r="AH152" s="259">
        <v>25</v>
      </c>
      <c r="AI152" s="260">
        <v>184.24688616144974</v>
      </c>
      <c r="AJ152" s="261">
        <v>2.3336853227663389E-2</v>
      </c>
      <c r="AK152" s="261">
        <v>0.14311878891180682</v>
      </c>
      <c r="AL152" s="261">
        <v>0.14992742728568423</v>
      </c>
      <c r="AM152" s="261">
        <v>2.429011834375366E-2</v>
      </c>
      <c r="AN152" s="259"/>
      <c r="AO152" s="259"/>
      <c r="AQ152" s="278"/>
      <c r="AR152" s="278"/>
      <c r="AS152" s="248"/>
    </row>
    <row r="153" spans="1:45" ht="16.5" hidden="1" customHeight="1">
      <c r="A153" s="301">
        <f t="shared" si="56"/>
        <v>7.2916666666666657E-2</v>
      </c>
      <c r="G153" s="139" t="s">
        <v>48</v>
      </c>
      <c r="H153" s="144"/>
      <c r="I153" s="144"/>
      <c r="J153" s="304"/>
      <c r="S153" s="263"/>
      <c r="T153" s="263"/>
      <c r="U153" s="255" t="s">
        <v>7</v>
      </c>
      <c r="V153" s="255">
        <f t="shared" si="57"/>
        <v>0</v>
      </c>
      <c r="W153" s="255">
        <f t="shared" si="57"/>
        <v>0</v>
      </c>
      <c r="X153" s="255">
        <f>IF(V153&lt;=6,IF(AND(W153&lt;=6, W153&gt;V153),0,IF(AND(W153&lt;12, W153&gt;6),W153-6,IF(W153&gt;=12,6,IF(W153&lt;=V153,6)))))</f>
        <v>6</v>
      </c>
      <c r="Y153" s="255" t="b">
        <f>IF(AND(V153&gt;6, V153&lt;=12), IF(AND(W153&lt;V153, W153&lt;=6), 12-V153, IF(AND(W153&lt;V153, W153&gt;6), 12-V153+W153-6, IF(W153&gt;=12, 12-V153, IF(V153=W153, 6, W153-V153)))))</f>
        <v>0</v>
      </c>
      <c r="Z153" s="255" t="b">
        <f>IF(AND(V153&gt;12, V153&lt;=22), IF(AND(W153&gt;12, W153&lt;V153), 6, IF(AND(W153&gt;12, W153&gt;V153), 0, IF(W153&lt;=6, 0,IF(AND(W153&lt;=12, W153&gt;6), W153-6, IF(V153=W153, 6))))))</f>
        <v>0</v>
      </c>
      <c r="AA153" s="255">
        <f>IF(V153=W153,8,IF(AND(V153&gt;=12,W153&gt;=12,V153&lt;=20,W153&lt;=20,W153&gt;V153),(W153-V153),IF(AND(W153&lt;=12,W153&lt;V153,(24-V153&gt;=4),V153&gt;=12),20-V153,IF(AND(W153&lt;=12,W153&gt;V153),0,IF(AND(W153&gt;12,W153&lt;=20,V153&lt;=12,W153&gt;V153),W153-12,IF(AND(W153&gt;20,V153&gt;=20),0,IF(AND(W153&gt;=20,V153&lt;=12),8,"Stop")))))))</f>
        <v>8</v>
      </c>
      <c r="AB153" s="255">
        <f>IF(AA153&lt;&gt;"Stop",AA153,IF(AND(W153&gt;=20,V153&gt;=12,W153&gt;V153),20-V153,IF(AND(V153&gt;12,V153&gt;W153,V153&lt;=20,W153&gt;=12),(20-V153)+(W153-12),IF(AND(W153&lt;V153,W153&lt;=20,W153&gt;=12,V153&gt;=20),W153-12,IF(AND(V153&lt;12,V153&gt;W153),8,0)))))</f>
        <v>8</v>
      </c>
      <c r="AC153" s="255" t="b">
        <f>IF(AND(V153&gt;6,V153&lt;=12),IF(AND(W153&lt;12,W153&lt;V153),10,IF(AND(W153&lt;12,W153&gt;V153),0,IF(AND(W153&gt;12,W153&lt;=22),W153-12,IF(W153&gt;22,10, IF(V153=W153, 10))))))</f>
        <v>0</v>
      </c>
      <c r="AD153" s="255" t="b">
        <f>IF(AND(V153&gt;12, V153&lt;=20), IF(W153&lt;=20, 20-V153, IF(AND(W153&gt;12, W153&lt;V153), 20-V153+W153-12, IF(AND(W153&gt;12, W153&lt;=20, W153&gt;V153), W153-V153, IF(W153&gt;20, 20-V153,IF(V153=W153, 10))))))</f>
        <v>0</v>
      </c>
      <c r="AE153" s="255" t="b">
        <f>IF(V153&gt;20, IF(W153&lt;=12, 0, IF(AND(W153&gt;12, W153&lt;=20), W153-12, IF(AND(W153&gt;20, W153&lt;V153), 10,  IF(AND(W153&gt;20, W153&gt;V153), 0, IF(V153=W153, 10))))))</f>
        <v>0</v>
      </c>
      <c r="AG153" s="276"/>
      <c r="AH153" s="259">
        <v>26</v>
      </c>
      <c r="AI153" s="260">
        <v>184.24688616144974</v>
      </c>
      <c r="AJ153" s="261">
        <v>2.3227987282561539E-2</v>
      </c>
      <c r="AK153" s="261">
        <v>0.14902514964251118</v>
      </c>
      <c r="AL153" s="261">
        <v>0.1566658693992104</v>
      </c>
      <c r="AM153" s="261">
        <v>2.4221265327007625E-2</v>
      </c>
      <c r="AN153" s="259"/>
      <c r="AO153" s="259"/>
      <c r="AQ153" s="248"/>
      <c r="AR153" s="248"/>
      <c r="AS153" s="248"/>
    </row>
    <row r="154" spans="1:45" ht="16.5" hidden="1" customHeight="1">
      <c r="A154" s="301">
        <f t="shared" si="56"/>
        <v>8.3333333333333329E-2</v>
      </c>
      <c r="B154" s="159"/>
      <c r="C154" s="159"/>
      <c r="D154" s="159"/>
      <c r="E154" s="159"/>
      <c r="F154" s="159"/>
      <c r="G154" s="264" t="s">
        <v>49</v>
      </c>
      <c r="H154" s="144">
        <f>IF(OR(C25="Commercial",C25="Retail",C25="Educational"),1,0)</f>
        <v>0</v>
      </c>
      <c r="I154" s="144"/>
      <c r="J154" s="144"/>
      <c r="S154" s="265"/>
      <c r="T154" s="265"/>
      <c r="U154" s="265" t="s">
        <v>116</v>
      </c>
      <c r="V154" s="255">
        <f t="shared" si="57"/>
        <v>0</v>
      </c>
      <c r="W154" s="255">
        <f t="shared" si="57"/>
        <v>0</v>
      </c>
      <c r="X154" s="265">
        <f>IF(V154&lt;=6,IF(AND(W154&lt;=6, W154&gt;V154),0,IF(AND(W154&lt;12, W154&gt;6),W154-6,IF(W154&gt;=12,6,IF(W154&lt;=V154,6)))))</f>
        <v>6</v>
      </c>
      <c r="Y154" s="255" t="b">
        <f>IF(AND(V154&gt;6, V154&lt;=12), IF(AND(W154&lt;V154, W154&lt;=6), 12-V154, IF(AND(W154&lt;V154, W154&gt;6), 12-V154+W154-6, IF(W154&gt;=12, 12-V154, IF(V154=W154, 6, W154-V154)))))</f>
        <v>0</v>
      </c>
      <c r="Z154" s="255" t="b">
        <f>IF(AND(V154&gt;12, V154&lt;=22), IF(AND(W154&gt;12, W154&lt;V154), 6, IF(AND(W154&gt;12, W154&gt;V154), 0, IF(W154&lt;=6, 0,IF(AND(W154&lt;=12, W154&gt;6), W154-6, IF(V154=W154, 6))))))</f>
        <v>0</v>
      </c>
      <c r="AA154" s="255">
        <f>IF(V154=W154,8,IF(AND(V154&gt;=12,W154&gt;=12,V154&lt;=20,W154&lt;=20,W154&gt;V154),(W154-V154),IF(AND(W154&lt;=12,W154&lt;V154,(24-V154&gt;=4),V154&gt;=12),20-V154,IF(AND(W154&lt;=12,W154&gt;V154),0,IF(AND(W154&gt;12,W154&lt;=20,V154&lt;=12,W154&gt;V154),W154-12,IF(AND(W154&gt;20,V154&gt;=20),0,IF(AND(W154&gt;=20,V154&lt;=12),8,"Stop")))))))</f>
        <v>8</v>
      </c>
      <c r="AB154" s="255">
        <f>IF(AA154&lt;&gt;"Stop",AA154,IF(AND(W154&gt;=20,V154&gt;=12,W154&gt;V154),20-V154,IF(AND(V154&gt;12,V154&gt;W154,V154&lt;=20,W154&gt;=12),(20-V154)+(W154-12),IF(AND(W154&lt;V154,W154&lt;=20,W154&gt;=12,V154&gt;=20),W154-12,IF(AND(V154&lt;12,V154&gt;W154),8,0)))))</f>
        <v>8</v>
      </c>
      <c r="AC154" s="255" t="b">
        <f>IF(AND(V154&gt;6,V154&lt;=12),IF(AND(W154&lt;12,W154&lt;V154),10,IF(AND(W154&lt;12,W154&gt;V154),0,IF(AND(W154&gt;12,W154&lt;=22),W154-12,IF(W154&gt;22,10, IF(V154=W154, 10))))))</f>
        <v>0</v>
      </c>
      <c r="AD154" s="255" t="b">
        <f>IF(AND(V154&gt;12, V154&lt;=20), IF(W154&lt;=20, 20-V154, IF(AND(W154&gt;12, W154&lt;V154), 20-V154+W154-12, IF(AND(W154&gt;12, W154&lt;=20, W154&gt;V154), W154-V154, IF(W154&gt;20, 20-V154,IF(V154=W154, 10))))))</f>
        <v>0</v>
      </c>
      <c r="AE154" s="255" t="b">
        <f>IF(V154&gt;20, IF(W154&lt;=12, 0, IF(AND(W154&gt;12, W154&lt;=20), W154-12, IF(AND(W154&gt;20, W154&lt;V154), 10,  IF(AND(W154&gt;20, W154&gt;V154), 0, IF(V154=W154, 10))))))</f>
        <v>0</v>
      </c>
      <c r="AG154" s="276"/>
      <c r="AH154" s="259">
        <v>27</v>
      </c>
      <c r="AI154" s="260">
        <v>184.24688616144974</v>
      </c>
      <c r="AJ154" s="261">
        <v>2.3119629194876763E-2</v>
      </c>
      <c r="AK154" s="261">
        <v>0.15517525962058168</v>
      </c>
      <c r="AL154" s="261">
        <v>0.16370716872131671</v>
      </c>
      <c r="AM154" s="261">
        <v>2.4152607481723824E-2</v>
      </c>
      <c r="AN154" s="259"/>
      <c r="AO154" s="259"/>
      <c r="AQ154" s="248"/>
      <c r="AR154" s="248"/>
      <c r="AS154" s="248"/>
    </row>
    <row r="155" spans="1:45" ht="16.5" hidden="1" customHeight="1">
      <c r="A155" s="301">
        <f t="shared" si="56"/>
        <v>9.375E-2</v>
      </c>
      <c r="B155" s="159"/>
      <c r="C155" s="159"/>
      <c r="D155" s="159"/>
      <c r="E155" s="159"/>
      <c r="F155" s="159"/>
      <c r="G155" s="291" t="s">
        <v>0</v>
      </c>
      <c r="H155" s="144"/>
      <c r="I155" s="144"/>
      <c r="J155" s="144"/>
      <c r="S155" s="265"/>
      <c r="T155" s="265"/>
      <c r="U155" s="265" t="s">
        <v>9</v>
      </c>
      <c r="V155" s="255">
        <f t="shared" si="57"/>
        <v>0</v>
      </c>
      <c r="W155" s="255">
        <f t="shared" si="57"/>
        <v>0</v>
      </c>
      <c r="X155" s="265">
        <f>IF(V155&lt;=6,IF(AND(W155&lt;=6, W155&gt;V155),0,IF(AND(W155&lt;12, W155&gt;6),W155-6,IF(W155&gt;=12,6,IF(W155&lt;=V155,6)))))</f>
        <v>6</v>
      </c>
      <c r="Y155" s="255" t="b">
        <f>IF(AND(V155&gt;6, V155&lt;=12), IF(AND(W155&lt;V155, W155&lt;=6), 12-V155, IF(AND(W155&lt;V155, W155&gt;6), 12-V155+W155-6, IF(W155&gt;=12, 12-V155, IF(V155=W155, 6, W155-V155)))))</f>
        <v>0</v>
      </c>
      <c r="Z155" s="255" t="b">
        <f>IF(AND(V155&gt;12, V155&lt;=22), IF(AND(W155&gt;12, W155&lt;V155), 6, IF(AND(W155&gt;12, W155&gt;V155), 0, IF(W155&lt;=6, 0,IF(AND(W155&lt;=12, W155&gt;6), W155-6, IF(V155=W155, 6))))))</f>
        <v>0</v>
      </c>
      <c r="AA155" s="255">
        <f>IF(V155=W155,8,IF(AND(V155&gt;=12,W155&gt;=12,V155&lt;=20,W155&lt;=20,W155&gt;V155),(W155-V155),IF(AND(W155&lt;=12,W155&lt;V155,(24-V155&gt;=4),V155&gt;=12),20-V155,IF(AND(W155&lt;=12,W155&gt;V155),0,IF(AND(W155&gt;12,W155&lt;=20,V155&lt;=12,W155&gt;V155),W155-12,IF(AND(W155&gt;20,V155&gt;=20),0,IF(AND(W155&gt;=20,V155&lt;=12),8,"Stop")))))))</f>
        <v>8</v>
      </c>
      <c r="AB155" s="255">
        <f>IF(AA155&lt;&gt;"Stop",AA155,IF(AND(W155&gt;=20,V155&gt;=12,W155&gt;V155),20-V155,IF(AND(V155&gt;12,V155&gt;W155,V155&lt;=20,W155&gt;=12),(20-V155)+(W155-12),IF(AND(W155&lt;V155,W155&lt;=20,W155&gt;=12,V155&gt;=20),W155-12,IF(AND(V155&lt;12,V155&gt;W155),8,0)))))</f>
        <v>8</v>
      </c>
      <c r="AC155" s="255" t="b">
        <f>IF(AND(V155&gt;6,V155&lt;=12),IF(AND(W155&lt;12,W155&lt;V155),10,IF(AND(W155&lt;12,W155&gt;V155),0,IF(AND(W155&gt;12,W155&lt;=22),W155-12,IF(W155&gt;22,10, IF(V155=W155, 10))))))</f>
        <v>0</v>
      </c>
      <c r="AD155" s="255" t="b">
        <f>IF(AND(V155&gt;12, V155&lt;=20), IF(W155&lt;=20, 20-V155, IF(AND(W155&gt;12, W155&lt;V155), 20-V155+W155-12, IF(AND(W155&gt;12, W155&lt;=20, W155&gt;V155), W155-V155, IF(W155&gt;20, 20-V155,IF(V155=W155, 10))))))</f>
        <v>0</v>
      </c>
      <c r="AE155" s="255" t="b">
        <f>IF(V155&gt;20, IF(W155&lt;=12, 0, IF(AND(W155&gt;12, W155&lt;=20), W155-12, IF(AND(W155&gt;20, W155&lt;V155), 10,  IF(AND(W155&gt;20, W155&gt;V155), 0, IF(V155=W155, 10))))))</f>
        <v>0</v>
      </c>
      <c r="AG155" s="276"/>
      <c r="AH155" s="280">
        <v>28</v>
      </c>
      <c r="AI155" s="260">
        <v>184.24688616144974</v>
      </c>
      <c r="AJ155" s="261">
        <v>2.3011776595464557E-2</v>
      </c>
      <c r="AK155" s="261">
        <v>0.16157917811911399</v>
      </c>
      <c r="AL155" s="261">
        <v>0.17106493707610784</v>
      </c>
      <c r="AM155" s="261">
        <v>2.4084144254667244E-2</v>
      </c>
      <c r="AN155" s="280"/>
      <c r="AO155" s="280"/>
      <c r="AQ155" s="248"/>
      <c r="AR155" s="248"/>
      <c r="AS155" s="248"/>
    </row>
    <row r="156" spans="1:45" ht="16.5" hidden="1" customHeight="1">
      <c r="A156" s="301">
        <f t="shared" si="56"/>
        <v>0.10416666666666667</v>
      </c>
      <c r="B156" s="159"/>
      <c r="C156" s="159"/>
      <c r="D156" s="159"/>
      <c r="E156" s="159"/>
      <c r="F156" s="159"/>
      <c r="G156" s="305" t="s">
        <v>50</v>
      </c>
      <c r="H156" s="144"/>
      <c r="I156" s="144"/>
      <c r="J156" s="144"/>
      <c r="S156" s="265"/>
      <c r="T156" s="265"/>
      <c r="U156" s="265"/>
      <c r="V156" s="255"/>
      <c r="W156" s="255"/>
      <c r="X156" s="265"/>
      <c r="Y156" s="255"/>
      <c r="Z156" s="255"/>
      <c r="AA156" s="255"/>
      <c r="AB156" s="255"/>
      <c r="AC156" s="255"/>
      <c r="AD156" s="255"/>
      <c r="AE156" s="255"/>
      <c r="AG156" s="276"/>
      <c r="AH156" s="280">
        <v>29</v>
      </c>
      <c r="AI156" s="260">
        <v>184.24688616144974</v>
      </c>
      <c r="AJ156" s="261">
        <v>2.2904427126232422E-2</v>
      </c>
      <c r="AK156" s="261">
        <v>0.16824737954674282</v>
      </c>
      <c r="AL156" s="261">
        <v>0.17875339806693694</v>
      </c>
      <c r="AM156" s="261">
        <v>2.401587509417108E-2</v>
      </c>
      <c r="AN156" s="280"/>
      <c r="AO156" s="280"/>
      <c r="AQ156" s="248"/>
      <c r="AR156" s="248"/>
      <c r="AS156" s="248"/>
    </row>
    <row r="157" spans="1:45" ht="16.5" hidden="1" customHeight="1">
      <c r="A157" s="301">
        <f t="shared" si="56"/>
        <v>0.11458333333333334</v>
      </c>
      <c r="B157" s="159"/>
      <c r="C157" s="159"/>
      <c r="D157" s="159"/>
      <c r="E157" s="159"/>
      <c r="F157" s="159"/>
      <c r="G157" s="153" t="s">
        <v>51</v>
      </c>
      <c r="H157" s="144"/>
      <c r="I157" s="144"/>
      <c r="J157" s="144"/>
      <c r="S157" s="254"/>
      <c r="T157" s="254"/>
      <c r="U157" s="255" t="s">
        <v>10</v>
      </c>
      <c r="V157" s="255">
        <f>INT(J21*1440)/60</f>
        <v>0</v>
      </c>
      <c r="W157" s="255">
        <f>INT(K21*1440)/60</f>
        <v>0</v>
      </c>
      <c r="X157" s="255">
        <f>IF(V157&lt;=6,IF(AND(W157&lt;=6, W157&gt;V157),0,IF(AND(W157&lt;12, W157&gt;6),W157-6,IF(W157&gt;=12,6,IF(W157&lt;=V157,6)))))</f>
        <v>6</v>
      </c>
      <c r="Y157" s="255" t="b">
        <f>IF(AND(V157&gt;6, V157&lt;=12), IF(AND(W157&lt;V157, W157&lt;=6), 12-V157, IF(AND(W157&lt;V157, W157&gt;6), 12-V157+W157-6, IF(W157&gt;=12, 12-V157, IF(V157=W157, 6, W157-V157)))))</f>
        <v>0</v>
      </c>
      <c r="Z157" s="255" t="b">
        <f>IF(AND(V157&gt;12, V157&lt;=22), IF(AND(W157&gt;12, W157&lt;V157), 6, IF(AND(W157&gt;12, W157&gt;V157), 0, IF(W157&lt;=6, 0,IF(AND(W157&lt;=12, W157&gt;6), W157-6, IF(V157=W157, 6))))))</f>
        <v>0</v>
      </c>
      <c r="AA157" s="255" t="b">
        <f>IF(AND(V157&gt;22, V157&lt;=24), IF(W157&lt;=6, 0, IF(AND(W157&gt;6, W157&lt;=12), W157-6, IF(AND(W157&gt;12, W157&lt;V157), 6, IF(AND(W157&gt;12, W157&gt;V157), 0, IF(V157=W157, 6))))))</f>
        <v>0</v>
      </c>
      <c r="AB157" s="255"/>
      <c r="AC157" s="255"/>
      <c r="AD157" s="255" t="b">
        <f>IF(AND(V157&gt;12, V157&lt;=20), IF(W157&lt;=20, 20-V157, IF(AND(W157&gt;12, W157&lt;V157), 20-V157+W157-12, IF(AND(W157&gt;12, W157&lt;=20, W157&gt;V157), W157-V157, IF(W157&gt;20, 20-V157,IF(V157=W157, 10))))))</f>
        <v>0</v>
      </c>
      <c r="AE157" s="255" t="b">
        <f>IF(V157&gt;20, IF(W157&lt;=12, 0, IF(AND(W157&gt;12, W157&lt;=20), W157-12, IF(AND(W157&gt;20, W157&lt;V157), 10,  IF(AND(W157&gt;20, W157&gt;V157), 0, IF(V157=W157, 10))))))</f>
        <v>0</v>
      </c>
      <c r="AG157" s="276"/>
      <c r="AH157" s="280">
        <v>30</v>
      </c>
      <c r="AI157" s="260">
        <v>184.24688616144974</v>
      </c>
      <c r="AJ157" s="261">
        <v>2.2797578440088312E-2</v>
      </c>
      <c r="AK157" s="261">
        <v>0.17519077057984578</v>
      </c>
      <c r="AL157" s="261">
        <v>0.18678741457263581</v>
      </c>
      <c r="AM157" s="261">
        <v>2.3947799450132281E-2</v>
      </c>
      <c r="AN157" s="280"/>
      <c r="AO157" s="280"/>
      <c r="AQ157" s="248"/>
      <c r="AR157" s="248"/>
      <c r="AS157" s="248"/>
    </row>
    <row r="158" spans="1:45" ht="16.5" hidden="1" customHeight="1">
      <c r="A158" s="301">
        <f t="shared" si="56"/>
        <v>0.125</v>
      </c>
      <c r="B158" s="159"/>
      <c r="C158" s="159"/>
      <c r="D158" s="159"/>
      <c r="E158" s="159"/>
      <c r="F158" s="159"/>
      <c r="G158" s="153" t="s">
        <v>2</v>
      </c>
      <c r="H158" s="144"/>
      <c r="I158" s="144"/>
      <c r="J158" s="144"/>
      <c r="S158" s="254"/>
      <c r="T158" s="254"/>
      <c r="U158" s="255" t="s">
        <v>11</v>
      </c>
      <c r="V158" s="255">
        <f>INT(J22*1440)/60</f>
        <v>0</v>
      </c>
      <c r="W158" s="255">
        <f>INT(K22*1440)/60</f>
        <v>0</v>
      </c>
      <c r="X158" s="255">
        <f>IF(V158&lt;=6,IF(AND(W158&lt;=6, W158&gt;V158),0,IF(AND(W158&lt;12, W158&gt;6),W158-6,IF(W158&gt;=12,6,IF(W158&lt;=V158,6)))))</f>
        <v>6</v>
      </c>
      <c r="Y158" s="255" t="b">
        <f>IF(AND(V158&gt;6, V158&lt;=12), IF(AND(W158&lt;V158, W158&lt;=6), 12-V158, IF(AND(W158&lt;V158, W158&gt;6), 12-V158+W158-6, IF(W158&gt;=12, 12-V158, IF(V158=W158, 6, W158-V158)))))</f>
        <v>0</v>
      </c>
      <c r="Z158" s="255" t="b">
        <f>IF(AND(V158&gt;12, V158&lt;=22), IF(AND(W158&gt;12, W158&lt;V158), 6, IF(AND(W158&gt;12, W158&gt;V158), 0, IF(W158&lt;=6, 0,IF(AND(W158&lt;=12, W158&gt;6), W158-6, IF(V158=W158, 6))))))</f>
        <v>0</v>
      </c>
      <c r="AA158" s="255" t="b">
        <f>IF(AND(V158&gt;22, V158&lt;=24), IF(W158&lt;=6, 0, IF(AND(W158&gt;6, W158&lt;=12), W158-6, IF(AND(W158&gt;12, W158&lt;V158), 6, IF(AND(W158&gt;12, W158&gt;V158), 0, IF(V158=W158, 6))))))</f>
        <v>0</v>
      </c>
      <c r="AB158" s="255"/>
      <c r="AC158" s="255"/>
      <c r="AD158" s="255" t="b">
        <f>IF(AND(V158&gt;12, V158&lt;=20), IF(W158&lt;=20, 20-V158, IF(AND(W158&gt;12, W158&lt;V158), 20-V158+W158-12, IF(AND(W158&gt;12, W158&lt;=20, W158&gt;V158), W158-V158, IF(W158&gt;20, 20-V158,IF(V158=W158, 10))))))</f>
        <v>0</v>
      </c>
      <c r="AE158" s="255" t="b">
        <f>IF(V158&gt;20, IF(W158&lt;=12, 0, IF(AND(W158&gt;12, W158&lt;=20), W158-12, IF(AND(W158&gt;20, W158&lt;V158), 10,  IF(AND(W158&gt;20, W158&gt;V158), 0, IF(V158=W158, 10))))))</f>
        <v>0</v>
      </c>
      <c r="AG158" s="276"/>
      <c r="AH158" s="280"/>
      <c r="AI158" s="280"/>
      <c r="AJ158" s="280"/>
      <c r="AM158" s="280">
        <v>0.21241451</v>
      </c>
      <c r="AN158" s="280"/>
      <c r="AO158" s="280"/>
      <c r="AQ158" s="248"/>
      <c r="AR158" s="248"/>
      <c r="AS158" s="248"/>
    </row>
    <row r="159" spans="1:45" ht="16.5" hidden="1" customHeight="1">
      <c r="A159" s="301">
        <f t="shared" si="56"/>
        <v>0.13541666666666666</v>
      </c>
      <c r="B159" s="159"/>
      <c r="C159" s="159"/>
      <c r="D159" s="159"/>
      <c r="E159" s="159"/>
      <c r="F159" s="159"/>
      <c r="G159" s="144" t="s">
        <v>1</v>
      </c>
      <c r="H159" s="144"/>
      <c r="I159" s="144"/>
      <c r="J159" s="144"/>
      <c r="S159" s="255" t="s">
        <v>19</v>
      </c>
      <c r="T159" s="255" t="s">
        <v>20</v>
      </c>
      <c r="U159" s="281" t="s">
        <v>109</v>
      </c>
      <c r="V159" s="282" t="s">
        <v>109</v>
      </c>
      <c r="W159" s="254"/>
      <c r="X159" s="254"/>
      <c r="Y159" s="254"/>
      <c r="Z159" s="268" t="s">
        <v>42</v>
      </c>
      <c r="AA159" s="268"/>
      <c r="AB159" s="269">
        <f>SUM(AB150:AB158)</f>
        <v>40</v>
      </c>
      <c r="AC159" s="269">
        <f>SUM(AC150:AC158)</f>
        <v>0</v>
      </c>
      <c r="AD159" s="269">
        <f>SUM(AD150:AD158)</f>
        <v>0</v>
      </c>
      <c r="AE159" s="254"/>
    </row>
    <row r="160" spans="1:45" ht="16.5" hidden="1" customHeight="1">
      <c r="A160" s="301">
        <f t="shared" si="56"/>
        <v>0.14583333333333331</v>
      </c>
      <c r="B160" s="159"/>
      <c r="C160" s="159"/>
      <c r="D160" s="159"/>
      <c r="E160" s="159"/>
      <c r="F160" s="159"/>
      <c r="G160" s="267" t="s">
        <v>52</v>
      </c>
      <c r="H160" s="144"/>
      <c r="I160" s="144"/>
      <c r="J160" s="144"/>
      <c r="R160" s="139" t="s">
        <v>175</v>
      </c>
      <c r="S160" s="255">
        <f>IF(OR($K16="",$V150=""),0,AB150)</f>
        <v>0</v>
      </c>
      <c r="T160" s="255">
        <f>L16-S160</f>
        <v>0</v>
      </c>
      <c r="U160" s="283" t="s">
        <v>122</v>
      </c>
      <c r="V160" s="284" t="s">
        <v>20</v>
      </c>
      <c r="W160" s="270"/>
      <c r="X160" s="270"/>
      <c r="Y160" s="270"/>
      <c r="Z160" s="254"/>
      <c r="AA160" s="254"/>
      <c r="AB160" s="254"/>
      <c r="AC160" s="254"/>
      <c r="AD160" s="254"/>
      <c r="AE160" s="254"/>
      <c r="AG160" s="440">
        <v>7.2599999999999998E-2</v>
      </c>
      <c r="AH160" s="440"/>
      <c r="AI160" s="285" t="s">
        <v>151</v>
      </c>
    </row>
    <row r="161" spans="1:35" ht="16.5" hidden="1" customHeight="1">
      <c r="A161" s="301">
        <f t="shared" si="56"/>
        <v>0.15624999999999997</v>
      </c>
      <c r="B161" s="159"/>
      <c r="C161" s="159"/>
      <c r="D161" s="159"/>
      <c r="E161" s="159"/>
      <c r="F161" s="159"/>
      <c r="G161" s="306" t="s">
        <v>34</v>
      </c>
      <c r="H161" s="307">
        <v>0.06</v>
      </c>
      <c r="I161" s="144"/>
      <c r="J161" s="144"/>
      <c r="R161" s="139" t="s">
        <v>176</v>
      </c>
      <c r="S161" s="255">
        <f>IF(OR($K17="",$V152=""),0,AB152)</f>
        <v>0</v>
      </c>
      <c r="T161" s="255">
        <f>L17-S161</f>
        <v>0</v>
      </c>
      <c r="U161" s="286"/>
      <c r="V161" s="286"/>
      <c r="W161" s="271"/>
      <c r="X161" s="271"/>
      <c r="Y161" s="271"/>
      <c r="Z161" s="254"/>
      <c r="AA161" s="254"/>
      <c r="AB161" s="254"/>
      <c r="AC161" s="254"/>
      <c r="AD161" s="254"/>
      <c r="AE161" s="254"/>
      <c r="AG161" s="439">
        <v>0.12759999999999999</v>
      </c>
      <c r="AH161" s="439"/>
      <c r="AI161" s="287" t="s">
        <v>152</v>
      </c>
    </row>
    <row r="162" spans="1:35" ht="16.5" hidden="1" customHeight="1">
      <c r="A162" s="301">
        <f t="shared" si="56"/>
        <v>0.16666666666666663</v>
      </c>
      <c r="B162" s="159"/>
      <c r="C162" s="159"/>
      <c r="D162" s="159"/>
      <c r="E162" s="159"/>
      <c r="F162" s="159"/>
      <c r="G162" s="306" t="s">
        <v>35</v>
      </c>
      <c r="H162" s="308">
        <v>0.5</v>
      </c>
      <c r="I162" s="308"/>
      <c r="J162" s="144"/>
      <c r="R162" s="139" t="s">
        <v>177</v>
      </c>
      <c r="S162" s="255">
        <f>IF(OR($K18="",$V153=""),0,AB153)</f>
        <v>0</v>
      </c>
      <c r="T162" s="255">
        <f>L18-S162</f>
        <v>0</v>
      </c>
      <c r="U162" s="271"/>
      <c r="V162" s="271"/>
      <c r="W162" s="271"/>
      <c r="X162" s="271"/>
      <c r="Y162" s="271"/>
      <c r="Z162" s="254"/>
      <c r="AA162" s="254"/>
      <c r="AB162" s="269"/>
      <c r="AC162" s="254"/>
      <c r="AD162" s="254"/>
      <c r="AE162" s="254"/>
      <c r="AG162" s="439">
        <v>0.12759999999999999</v>
      </c>
      <c r="AH162" s="439"/>
      <c r="AI162" s="288" t="s">
        <v>153</v>
      </c>
    </row>
    <row r="163" spans="1:35" ht="16.5" hidden="1" customHeight="1">
      <c r="A163" s="301">
        <f t="shared" si="56"/>
        <v>0.17708333333333329</v>
      </c>
      <c r="G163" s="306" t="s">
        <v>36</v>
      </c>
      <c r="H163" s="308">
        <v>1</v>
      </c>
      <c r="I163" s="308"/>
      <c r="J163" s="144"/>
      <c r="R163" s="139" t="s">
        <v>178</v>
      </c>
      <c r="S163" s="255">
        <f>IF(OR($K19="",$V154=""),0,AB154)</f>
        <v>0</v>
      </c>
      <c r="T163" s="255">
        <f>L19-S163</f>
        <v>0</v>
      </c>
      <c r="U163" s="271"/>
      <c r="V163" s="271"/>
      <c r="W163" s="271"/>
      <c r="X163" s="271"/>
      <c r="Y163" s="271"/>
      <c r="Z163" s="254"/>
      <c r="AA163" s="254"/>
      <c r="AB163" s="254"/>
      <c r="AC163" s="254"/>
      <c r="AD163" s="254"/>
      <c r="AE163" s="254"/>
      <c r="AG163" s="439">
        <v>0.15</v>
      </c>
      <c r="AH163" s="439"/>
      <c r="AI163" s="288" t="s">
        <v>154</v>
      </c>
    </row>
    <row r="164" spans="1:35" ht="16.5" hidden="1" customHeight="1">
      <c r="A164" s="301">
        <f t="shared" si="56"/>
        <v>0.18749999999999994</v>
      </c>
      <c r="G164" s="144" t="s">
        <v>219</v>
      </c>
      <c r="H164" s="144" t="s">
        <v>194</v>
      </c>
      <c r="I164" s="144" t="s">
        <v>195</v>
      </c>
      <c r="J164" s="144" t="s">
        <v>196</v>
      </c>
      <c r="K164" s="139" t="s">
        <v>197</v>
      </c>
      <c r="L164" s="139" t="s">
        <v>217</v>
      </c>
      <c r="R164" s="139" t="s">
        <v>179</v>
      </c>
      <c r="S164" s="255">
        <f>IF(OR($K20="",$V155=""),0,AB155)</f>
        <v>0</v>
      </c>
      <c r="T164" s="255">
        <f>L20-S164</f>
        <v>0</v>
      </c>
      <c r="U164" s="167"/>
      <c r="V164" s="167"/>
      <c r="W164" s="167"/>
      <c r="X164" s="167"/>
      <c r="Y164" s="167"/>
      <c r="Z164" s="272"/>
      <c r="AA164" s="272"/>
      <c r="AB164" s="272"/>
      <c r="AC164" s="272"/>
      <c r="AD164" s="272"/>
      <c r="AE164" s="272"/>
    </row>
    <row r="165" spans="1:35" ht="16.5" hidden="1" customHeight="1">
      <c r="A165" s="301">
        <f t="shared" si="56"/>
        <v>0.1979166666666666</v>
      </c>
      <c r="G165" s="144" t="s">
        <v>61</v>
      </c>
      <c r="H165" s="309">
        <v>1.3096918203155887E-4</v>
      </c>
      <c r="I165" s="310">
        <v>3.9385945835812202E-5</v>
      </c>
      <c r="J165" s="309">
        <v>2.1193729951743298E-4</v>
      </c>
      <c r="K165" s="309">
        <v>2.8738274566565041E-4</v>
      </c>
      <c r="L165" s="309">
        <v>0.131128743283</v>
      </c>
      <c r="S165" s="255">
        <v>0</v>
      </c>
      <c r="T165" s="289">
        <f>L21</f>
        <v>0</v>
      </c>
      <c r="U165" s="167"/>
      <c r="V165" s="167"/>
      <c r="W165" s="167"/>
      <c r="X165" s="167"/>
      <c r="Y165" s="167"/>
      <c r="Z165" s="263"/>
      <c r="AA165" s="263"/>
      <c r="AB165" s="263"/>
      <c r="AC165" s="263"/>
      <c r="AD165" s="263"/>
      <c r="AE165" s="263"/>
    </row>
    <row r="166" spans="1:35" ht="16.5" hidden="1" customHeight="1">
      <c r="A166" s="301">
        <f t="shared" si="56"/>
        <v>0.20833333333333326</v>
      </c>
      <c r="G166" s="311" t="s">
        <v>30</v>
      </c>
      <c r="H166" s="309">
        <v>1.3096918203155887E-4</v>
      </c>
      <c r="I166" s="310">
        <v>3.9385945835812202E-5</v>
      </c>
      <c r="J166" s="309">
        <v>2.1193729951743298E-4</v>
      </c>
      <c r="K166" s="309">
        <v>2.8738274566565041E-4</v>
      </c>
      <c r="L166" s="309">
        <v>0.131128743283</v>
      </c>
      <c r="S166" s="255">
        <v>0</v>
      </c>
      <c r="T166" s="289">
        <f>L22</f>
        <v>0</v>
      </c>
      <c r="U166" s="167"/>
      <c r="V166" s="167"/>
      <c r="W166" s="167"/>
      <c r="X166" s="167"/>
      <c r="Y166" s="167"/>
      <c r="Z166" s="273"/>
      <c r="AA166" s="273"/>
      <c r="AB166" s="273"/>
      <c r="AC166" s="273"/>
      <c r="AD166" s="273"/>
      <c r="AE166" s="273"/>
    </row>
    <row r="167" spans="1:35" ht="16.5" hidden="1" customHeight="1">
      <c r="A167" s="301">
        <f t="shared" si="56"/>
        <v>0.21874999999999992</v>
      </c>
      <c r="G167" s="144" t="s">
        <v>64</v>
      </c>
      <c r="H167" s="309">
        <v>1.3096918203155887E-4</v>
      </c>
      <c r="I167" s="310">
        <v>3.9385945835812202E-5</v>
      </c>
      <c r="J167" s="309">
        <v>2.1193729951743298E-4</v>
      </c>
      <c r="K167" s="309">
        <v>2.8738274566565041E-4</v>
      </c>
      <c r="L167" s="309">
        <v>0.131128743283</v>
      </c>
      <c r="S167" s="274">
        <f>SUM(S160:S166)</f>
        <v>0</v>
      </c>
      <c r="T167" s="274">
        <f>SUM(T160:T166)</f>
        <v>0</v>
      </c>
      <c r="U167" s="274">
        <f>(2*5*52.143)</f>
        <v>521.43000000000006</v>
      </c>
      <c r="V167" s="274">
        <f>(10*5*52.143)+(12*2*52.143)</f>
        <v>3858.5820000000003</v>
      </c>
      <c r="W167" s="167"/>
      <c r="X167" s="167"/>
      <c r="Y167" s="167"/>
      <c r="Z167" s="273"/>
      <c r="AA167" s="273"/>
      <c r="AB167" s="273"/>
      <c r="AC167" s="273"/>
      <c r="AD167" s="273"/>
      <c r="AE167" s="273"/>
    </row>
    <row r="168" spans="1:35" ht="16.5" hidden="1" customHeight="1">
      <c r="A168" s="301">
        <f t="shared" si="56"/>
        <v>0.22916666666666657</v>
      </c>
      <c r="G168" s="140" t="s">
        <v>63</v>
      </c>
      <c r="H168" s="309">
        <v>1.3096918203155887E-4</v>
      </c>
      <c r="I168" s="310">
        <v>3.9385945835812202E-5</v>
      </c>
      <c r="J168" s="309">
        <v>2.1193729951743298E-4</v>
      </c>
      <c r="K168" s="309">
        <v>2.8738274566565041E-4</v>
      </c>
      <c r="L168" s="309">
        <v>0.131128743283</v>
      </c>
      <c r="S168" s="273"/>
      <c r="T168" s="273"/>
      <c r="U168" s="271"/>
      <c r="V168" s="271"/>
      <c r="W168" s="271"/>
      <c r="X168" s="273"/>
      <c r="Y168" s="273"/>
      <c r="Z168" s="273"/>
      <c r="AA168" s="290"/>
      <c r="AB168" s="290"/>
      <c r="AC168" s="290"/>
      <c r="AD168" s="290"/>
      <c r="AE168" s="290"/>
    </row>
    <row r="169" spans="1:35" ht="16.5" hidden="1" customHeight="1">
      <c r="A169" s="301">
        <f t="shared" si="56"/>
        <v>0.23958333333333323</v>
      </c>
      <c r="G169" s="139" t="s">
        <v>57</v>
      </c>
      <c r="H169" s="309">
        <v>1.3096918203155887E-4</v>
      </c>
      <c r="I169" s="310">
        <v>3.9385945835812222E-5</v>
      </c>
      <c r="J169" s="309">
        <v>2.1193729951743298E-4</v>
      </c>
      <c r="K169" s="309">
        <v>2.8738274566565041E-4</v>
      </c>
      <c r="L169" s="309">
        <v>0.131128743283</v>
      </c>
    </row>
    <row r="170" spans="1:35" ht="16.5" hidden="1" customHeight="1">
      <c r="A170" s="301">
        <f t="shared" si="56"/>
        <v>0.24999999999999989</v>
      </c>
      <c r="G170" s="140" t="s">
        <v>28</v>
      </c>
      <c r="H170" s="309">
        <v>1.3096918203155887E-4</v>
      </c>
      <c r="I170" s="310">
        <v>3.9385945835812202E-5</v>
      </c>
      <c r="J170" s="309">
        <v>2.1193729951743298E-4</v>
      </c>
      <c r="K170" s="309">
        <v>2.8738274566565041E-4</v>
      </c>
      <c r="L170" s="309">
        <v>0.131128743283</v>
      </c>
    </row>
    <row r="171" spans="1:35" ht="16.5" hidden="1" customHeight="1">
      <c r="A171" s="301">
        <f t="shared" si="56"/>
        <v>0.26041666666666657</v>
      </c>
      <c r="G171" s="144" t="s">
        <v>199</v>
      </c>
      <c r="H171" s="309">
        <v>1.3096918203155887E-4</v>
      </c>
      <c r="I171" s="310">
        <v>3.9385945835812202E-5</v>
      </c>
      <c r="J171" s="309">
        <v>2.1193729951743298E-4</v>
      </c>
      <c r="K171" s="309">
        <v>2.8738274566565041E-4</v>
      </c>
      <c r="L171" s="309">
        <v>0.131128743283</v>
      </c>
    </row>
    <row r="172" spans="1:35" ht="16.5" hidden="1" customHeight="1">
      <c r="A172" s="301">
        <f t="shared" si="56"/>
        <v>0.27083333333333326</v>
      </c>
      <c r="G172" s="144" t="s">
        <v>198</v>
      </c>
      <c r="H172" s="309">
        <v>1.3096918203155887E-4</v>
      </c>
      <c r="I172" s="310">
        <v>3.9385945835812202E-5</v>
      </c>
      <c r="J172" s="309">
        <v>2.1193729951743298E-4</v>
      </c>
      <c r="K172" s="309">
        <v>2.8738274566565041E-4</v>
      </c>
      <c r="L172" s="309">
        <v>0.131128743283</v>
      </c>
    </row>
    <row r="173" spans="1:35" ht="16.5" hidden="1" customHeight="1">
      <c r="A173" s="301">
        <f t="shared" si="56"/>
        <v>0.28124999999999994</v>
      </c>
    </row>
    <row r="174" spans="1:35" ht="16.5" hidden="1" customHeight="1">
      <c r="A174" s="301">
        <f t="shared" si="56"/>
        <v>0.29166666666666663</v>
      </c>
    </row>
    <row r="175" spans="1:35" ht="16.5" hidden="1" customHeight="1">
      <c r="A175" s="301">
        <f t="shared" si="56"/>
        <v>0.30208333333333331</v>
      </c>
    </row>
    <row r="176" spans="1:35" ht="16.5" hidden="1" customHeight="1">
      <c r="A176" s="301">
        <f t="shared" si="56"/>
        <v>0.3125</v>
      </c>
    </row>
    <row r="177" spans="1:8" ht="16.5" hidden="1" customHeight="1">
      <c r="A177" s="301">
        <f t="shared" si="56"/>
        <v>0.32291666666666669</v>
      </c>
    </row>
    <row r="178" spans="1:8" ht="16.5" hidden="1" customHeight="1">
      <c r="A178" s="301">
        <f t="shared" si="56"/>
        <v>0.33333333333333337</v>
      </c>
      <c r="F178" s="139" t="s">
        <v>191</v>
      </c>
      <c r="G178" s="312"/>
      <c r="H178" s="139" t="s">
        <v>192</v>
      </c>
    </row>
    <row r="179" spans="1:8" ht="16.5" hidden="1" customHeight="1">
      <c r="A179" s="301">
        <f t="shared" ref="A179:A211" si="58">A178+((15/60)/24)</f>
        <v>0.34375000000000006</v>
      </c>
      <c r="F179" s="139" t="s">
        <v>110</v>
      </c>
      <c r="G179" s="312"/>
      <c r="H179" s="139" t="s">
        <v>193</v>
      </c>
    </row>
    <row r="180" spans="1:8" ht="16.5" hidden="1" customHeight="1">
      <c r="A180" s="301">
        <f t="shared" si="58"/>
        <v>0.35416666666666674</v>
      </c>
    </row>
    <row r="181" spans="1:8" ht="16.5" hidden="1" customHeight="1">
      <c r="A181" s="301">
        <f t="shared" si="58"/>
        <v>0.36458333333333343</v>
      </c>
    </row>
    <row r="182" spans="1:8" ht="16.5" hidden="1" customHeight="1">
      <c r="A182" s="301">
        <f t="shared" si="58"/>
        <v>0.37500000000000011</v>
      </c>
      <c r="H182" s="293"/>
    </row>
    <row r="183" spans="1:8" ht="16.5" hidden="1" customHeight="1">
      <c r="A183" s="301">
        <f t="shared" si="58"/>
        <v>0.3854166666666668</v>
      </c>
    </row>
    <row r="184" spans="1:8" ht="16.5" hidden="1" customHeight="1">
      <c r="A184" s="301">
        <f t="shared" si="58"/>
        <v>0.39583333333333348</v>
      </c>
    </row>
    <row r="185" spans="1:8" ht="16.5" hidden="1" customHeight="1">
      <c r="A185" s="301">
        <f t="shared" si="58"/>
        <v>0.40625000000000017</v>
      </c>
    </row>
    <row r="186" spans="1:8" ht="16.5" hidden="1" customHeight="1">
      <c r="A186" s="301">
        <f t="shared" si="58"/>
        <v>0.41666666666666685</v>
      </c>
    </row>
    <row r="187" spans="1:8" ht="16.5" hidden="1" customHeight="1">
      <c r="A187" s="301">
        <f t="shared" si="58"/>
        <v>0.42708333333333354</v>
      </c>
    </row>
    <row r="188" spans="1:8" ht="16.5" hidden="1" customHeight="1">
      <c r="A188" s="301">
        <f t="shared" si="58"/>
        <v>0.43750000000000022</v>
      </c>
    </row>
    <row r="189" spans="1:8" ht="16.5" hidden="1" customHeight="1">
      <c r="A189" s="301">
        <f t="shared" si="58"/>
        <v>0.44791666666666691</v>
      </c>
    </row>
    <row r="190" spans="1:8" ht="16.5" hidden="1" customHeight="1">
      <c r="A190" s="301">
        <f t="shared" si="58"/>
        <v>0.45833333333333359</v>
      </c>
    </row>
    <row r="191" spans="1:8" ht="16.5" hidden="1" customHeight="1">
      <c r="A191" s="301">
        <f t="shared" si="58"/>
        <v>0.46875000000000028</v>
      </c>
    </row>
    <row r="192" spans="1:8" ht="16.5" hidden="1" customHeight="1">
      <c r="A192" s="301">
        <f t="shared" si="58"/>
        <v>0.47916666666666696</v>
      </c>
    </row>
    <row r="193" spans="1:28" ht="16.5" hidden="1" customHeight="1">
      <c r="A193" s="301">
        <f t="shared" si="58"/>
        <v>0.48958333333333365</v>
      </c>
    </row>
    <row r="194" spans="1:28" ht="16.5" hidden="1" customHeight="1">
      <c r="A194" s="301">
        <f t="shared" si="58"/>
        <v>0.50000000000000033</v>
      </c>
    </row>
    <row r="195" spans="1:28" ht="16.5" hidden="1" customHeight="1">
      <c r="A195" s="301">
        <f t="shared" si="58"/>
        <v>0.51041666666666696</v>
      </c>
    </row>
    <row r="196" spans="1:28" ht="16.5" hidden="1" customHeight="1">
      <c r="A196" s="301">
        <f t="shared" si="58"/>
        <v>0.52083333333333359</v>
      </c>
    </row>
    <row r="197" spans="1:28" ht="16.5" hidden="1" customHeight="1">
      <c r="A197" s="301">
        <f t="shared" si="58"/>
        <v>0.53125000000000022</v>
      </c>
    </row>
    <row r="198" spans="1:28" ht="16.5" hidden="1" customHeight="1">
      <c r="A198" s="301">
        <f t="shared" si="58"/>
        <v>0.54166666666666685</v>
      </c>
    </row>
    <row r="199" spans="1:28" ht="16.5" hidden="1" customHeight="1">
      <c r="A199" s="301">
        <f t="shared" si="58"/>
        <v>0.55208333333333348</v>
      </c>
    </row>
    <row r="200" spans="1:28" ht="16.5" hidden="1" customHeight="1">
      <c r="A200" s="301">
        <f t="shared" si="58"/>
        <v>0.56250000000000011</v>
      </c>
    </row>
    <row r="201" spans="1:28" ht="16.5" hidden="1" customHeight="1">
      <c r="A201" s="301">
        <f t="shared" si="58"/>
        <v>0.57291666666666674</v>
      </c>
    </row>
    <row r="202" spans="1:28" ht="16.5" hidden="1" customHeight="1">
      <c r="A202" s="301">
        <f t="shared" si="58"/>
        <v>0.58333333333333337</v>
      </c>
    </row>
    <row r="203" spans="1:28" ht="16.5" hidden="1" customHeight="1">
      <c r="A203" s="301">
        <f t="shared" si="58"/>
        <v>0.59375</v>
      </c>
      <c r="AA203" s="255">
        <f>IF(V203=W203,8,IF(AND(V203&gt;=12,W203&gt;=12,V203&lt;=20,W203&lt;=20,W203&gt;V203),(W203-V203),IF(AND(W203&lt;=12,W203&lt;V203,(24-V203&gt;=4),V203&gt;=12),20-V203,IF(AND(W203&lt;=12,W203&gt;V203),0,IF(AND(W203&gt;12,W203&lt;=20,V203&lt;=12,W203&gt;V203),W203-12,IF(AND(W203&gt;20,V203&gt;=20),0,IF(AND(W203&gt;=20,V203&lt;=12),8,"Stop")))))))</f>
        <v>8</v>
      </c>
      <c r="AB203" s="255">
        <f>IF(AA203&lt;&gt;"Stop",AA203,IF(AND(W203&gt;=20,V203&gt;=12,W203&gt;V203),20-V203,IF(AND(V203&gt;12,V203&gt;W203,V203&lt;=20,W203&gt;=12),(20-V203)+(W203-12),IF(AND(V203&lt;12,V203&gt;W203),8,0))))</f>
        <v>8</v>
      </c>
    </row>
    <row r="204" spans="1:28" ht="16.5" hidden="1" customHeight="1">
      <c r="A204" s="301">
        <f t="shared" si="58"/>
        <v>0.60416666666666663</v>
      </c>
    </row>
    <row r="205" spans="1:28" ht="16.5" hidden="1" customHeight="1">
      <c r="A205" s="301">
        <f t="shared" si="58"/>
        <v>0.61458333333333326</v>
      </c>
    </row>
    <row r="206" spans="1:28" ht="16.5" hidden="1" customHeight="1">
      <c r="A206" s="301">
        <f t="shared" si="58"/>
        <v>0.62499999999999989</v>
      </c>
    </row>
    <row r="207" spans="1:28" ht="16.5" hidden="1" customHeight="1">
      <c r="A207" s="301">
        <f t="shared" si="58"/>
        <v>0.63541666666666652</v>
      </c>
    </row>
    <row r="208" spans="1:28" ht="16.5" hidden="1" customHeight="1">
      <c r="A208" s="301">
        <f t="shared" si="58"/>
        <v>0.64583333333333315</v>
      </c>
    </row>
    <row r="209" spans="1:1" ht="16.5" hidden="1" customHeight="1">
      <c r="A209" s="301">
        <f t="shared" si="58"/>
        <v>0.65624999999999978</v>
      </c>
    </row>
    <row r="210" spans="1:1" ht="16.5" hidden="1" customHeight="1">
      <c r="A210" s="301">
        <f t="shared" si="58"/>
        <v>0.66666666666666641</v>
      </c>
    </row>
    <row r="211" spans="1:1" ht="16.5" hidden="1" customHeight="1">
      <c r="A211" s="301">
        <f t="shared" si="58"/>
        <v>0.67708333333333304</v>
      </c>
    </row>
    <row r="212" spans="1:1" ht="16.5" hidden="1" customHeight="1">
      <c r="A212" s="301">
        <f t="shared" ref="A212:A240" si="59">A211+((15/60)/24)</f>
        <v>0.68749999999999967</v>
      </c>
    </row>
    <row r="213" spans="1:1" ht="16.5" hidden="1" customHeight="1">
      <c r="A213" s="301">
        <f t="shared" si="59"/>
        <v>0.6979166666666663</v>
      </c>
    </row>
    <row r="214" spans="1:1" ht="16.5" hidden="1" customHeight="1">
      <c r="A214" s="301">
        <f t="shared" si="59"/>
        <v>0.70833333333333293</v>
      </c>
    </row>
    <row r="215" spans="1:1" ht="16.5" hidden="1" customHeight="1">
      <c r="A215" s="301">
        <f t="shared" si="59"/>
        <v>0.71874999999999956</v>
      </c>
    </row>
    <row r="216" spans="1:1" ht="16.5" hidden="1" customHeight="1">
      <c r="A216" s="301">
        <f t="shared" si="59"/>
        <v>0.72916666666666619</v>
      </c>
    </row>
    <row r="217" spans="1:1" ht="16.5" hidden="1" customHeight="1">
      <c r="A217" s="301">
        <f t="shared" si="59"/>
        <v>0.73958333333333282</v>
      </c>
    </row>
    <row r="218" spans="1:1" ht="16.5" hidden="1" customHeight="1">
      <c r="A218" s="301">
        <f t="shared" si="59"/>
        <v>0.74999999999999944</v>
      </c>
    </row>
    <row r="219" spans="1:1" ht="16.5" hidden="1" customHeight="1">
      <c r="A219" s="301">
        <f t="shared" si="59"/>
        <v>0.76041666666666607</v>
      </c>
    </row>
    <row r="220" spans="1:1" ht="16.5" hidden="1" customHeight="1">
      <c r="A220" s="301">
        <f t="shared" si="59"/>
        <v>0.7708333333333327</v>
      </c>
    </row>
    <row r="221" spans="1:1" ht="16.5" hidden="1" customHeight="1">
      <c r="A221" s="301">
        <f t="shared" si="59"/>
        <v>0.78124999999999933</v>
      </c>
    </row>
    <row r="222" spans="1:1" ht="16.5" hidden="1" customHeight="1">
      <c r="A222" s="301">
        <f t="shared" si="59"/>
        <v>0.79166666666666596</v>
      </c>
    </row>
    <row r="223" spans="1:1" ht="16.5" hidden="1" customHeight="1">
      <c r="A223" s="301">
        <f t="shared" si="59"/>
        <v>0.80208333333333259</v>
      </c>
    </row>
    <row r="224" spans="1:1" ht="16.5" hidden="1" customHeight="1">
      <c r="A224" s="301">
        <f t="shared" si="59"/>
        <v>0.81249999999999922</v>
      </c>
    </row>
    <row r="225" spans="1:1" ht="16.5" hidden="1" customHeight="1">
      <c r="A225" s="301">
        <f t="shared" si="59"/>
        <v>0.82291666666666585</v>
      </c>
    </row>
    <row r="226" spans="1:1" ht="16.5" hidden="1" customHeight="1">
      <c r="A226" s="301">
        <f t="shared" si="59"/>
        <v>0.83333333333333248</v>
      </c>
    </row>
    <row r="227" spans="1:1" ht="16.5" hidden="1" customHeight="1">
      <c r="A227" s="301">
        <f t="shared" si="59"/>
        <v>0.84374999999999911</v>
      </c>
    </row>
    <row r="228" spans="1:1" ht="16.5" hidden="1" customHeight="1">
      <c r="A228" s="301">
        <f t="shared" si="59"/>
        <v>0.85416666666666574</v>
      </c>
    </row>
    <row r="229" spans="1:1" ht="16.5" hidden="1" customHeight="1">
      <c r="A229" s="301">
        <f t="shared" si="59"/>
        <v>0.86458333333333237</v>
      </c>
    </row>
    <row r="230" spans="1:1" ht="16.5" hidden="1" customHeight="1">
      <c r="A230" s="301">
        <f t="shared" si="59"/>
        <v>0.874999999999999</v>
      </c>
    </row>
    <row r="231" spans="1:1" ht="16.5" hidden="1" customHeight="1">
      <c r="A231" s="301">
        <f t="shared" si="59"/>
        <v>0.88541666666666563</v>
      </c>
    </row>
    <row r="232" spans="1:1" ht="16.5" hidden="1" customHeight="1">
      <c r="A232" s="301">
        <f t="shared" si="59"/>
        <v>0.89583333333333226</v>
      </c>
    </row>
    <row r="233" spans="1:1" ht="16.5" hidden="1" customHeight="1">
      <c r="A233" s="301">
        <f t="shared" si="59"/>
        <v>0.90624999999999889</v>
      </c>
    </row>
    <row r="234" spans="1:1" ht="16.5" hidden="1" customHeight="1">
      <c r="A234" s="301">
        <f t="shared" si="59"/>
        <v>0.91666666666666552</v>
      </c>
    </row>
    <row r="235" spans="1:1" ht="16.5" hidden="1" customHeight="1">
      <c r="A235" s="301">
        <f t="shared" si="59"/>
        <v>0.92708333333333215</v>
      </c>
    </row>
    <row r="236" spans="1:1" ht="16.5" hidden="1" customHeight="1">
      <c r="A236" s="301">
        <f t="shared" si="59"/>
        <v>0.93749999999999878</v>
      </c>
    </row>
    <row r="237" spans="1:1" ht="16.5" hidden="1" customHeight="1">
      <c r="A237" s="301">
        <f t="shared" si="59"/>
        <v>0.94791666666666541</v>
      </c>
    </row>
    <row r="238" spans="1:1" ht="16.5" hidden="1" customHeight="1">
      <c r="A238" s="301">
        <f t="shared" si="59"/>
        <v>0.95833333333333204</v>
      </c>
    </row>
    <row r="239" spans="1:1" ht="16.5" hidden="1" customHeight="1">
      <c r="A239" s="301">
        <f t="shared" si="59"/>
        <v>0.96874999999999867</v>
      </c>
    </row>
    <row r="240" spans="1:1" ht="16.5" hidden="1" customHeight="1">
      <c r="A240" s="301">
        <f t="shared" si="59"/>
        <v>0.9791666666666653</v>
      </c>
    </row>
    <row r="241" spans="1:1" ht="16.5" hidden="1" customHeight="1">
      <c r="A241" s="301">
        <f>A240+((15/60)/24)</f>
        <v>0.98958333333333193</v>
      </c>
    </row>
    <row r="242" spans="1:1" ht="16.5" hidden="1" customHeight="1">
      <c r="A242" s="301">
        <v>0.5</v>
      </c>
    </row>
    <row r="243" spans="1:1" ht="16.5" hidden="1" customHeight="1"/>
    <row r="244" spans="1:1" ht="16.5" hidden="1" customHeight="1"/>
    <row r="245" spans="1:1" ht="16.5" hidden="1" customHeight="1"/>
    <row r="246" spans="1:1" ht="16.5" hidden="1" customHeight="1"/>
    <row r="247" spans="1:1" ht="16.5" hidden="1" customHeight="1"/>
    <row r="248" spans="1:1" ht="16.5" hidden="1" customHeight="1"/>
    <row r="249" spans="1:1" ht="16.5" hidden="1" customHeight="1"/>
    <row r="250" spans="1:1" ht="16.5" hidden="1" customHeight="1"/>
    <row r="251" spans="1:1" ht="16.5" hidden="1" customHeight="1"/>
    <row r="252" spans="1:1" ht="16.5" hidden="1" customHeight="1"/>
    <row r="253" spans="1:1" ht="16.5" hidden="1" customHeight="1"/>
    <row r="254" spans="1:1" ht="16.5" hidden="1" customHeight="1"/>
    <row r="255" spans="1:1" ht="16.5" hidden="1" customHeight="1"/>
    <row r="256" spans="1:1" ht="16.5" hidden="1" customHeight="1"/>
    <row r="257" ht="16.5" hidden="1" customHeight="1"/>
    <row r="258" ht="16.5" hidden="1" customHeight="1"/>
    <row r="259" ht="16.5" hidden="1" customHeight="1"/>
    <row r="260" ht="16.5" hidden="1" customHeight="1"/>
    <row r="261" ht="16.5" hidden="1" customHeight="1"/>
    <row r="262" ht="16.5" hidden="1" customHeight="1"/>
    <row r="263" ht="16.5" hidden="1" customHeight="1"/>
    <row r="264" ht="16.5" hidden="1" customHeight="1"/>
    <row r="265" ht="16.5" hidden="1" customHeight="1"/>
    <row r="266" ht="16.5" hidden="1" customHeight="1"/>
    <row r="267" ht="16.5" hidden="1" customHeight="1"/>
    <row r="268" ht="16.5" hidden="1" customHeight="1"/>
    <row r="269" ht="16.5" hidden="1" customHeight="1"/>
    <row r="270" ht="16.5" hidden="1" customHeight="1"/>
    <row r="271" ht="16.5" hidden="1" customHeight="1"/>
    <row r="272" ht="16.5" hidden="1" customHeight="1"/>
    <row r="273" ht="16.5" hidden="1" customHeight="1"/>
    <row r="274" ht="16.5" hidden="1" customHeight="1"/>
    <row r="275" ht="16.5" hidden="1" customHeight="1"/>
    <row r="276" ht="16.5" hidden="1" customHeight="1"/>
    <row r="277" ht="16.5" hidden="1" customHeight="1"/>
    <row r="278" ht="16.5" hidden="1" customHeight="1"/>
    <row r="279" ht="16.5" hidden="1" customHeight="1"/>
    <row r="280" ht="16.5" hidden="1" customHeight="1"/>
    <row r="281" ht="16.5" hidden="1" customHeight="1"/>
    <row r="282" ht="16.5" hidden="1" customHeight="1"/>
    <row r="283" ht="16.5" hidden="1" customHeight="1"/>
    <row r="284" ht="16.5" hidden="1" customHeight="1"/>
    <row r="285" ht="16.5" hidden="1" customHeight="1"/>
    <row r="286" ht="16.5" hidden="1" customHeight="1"/>
    <row r="287" ht="16.5" hidden="1" customHeight="1"/>
    <row r="288" ht="16.5" hidden="1" customHeight="1"/>
    <row r="289" ht="16.5" hidden="1" customHeight="1"/>
    <row r="290" ht="16.5" hidden="1" customHeight="1"/>
    <row r="291" ht="16.5" hidden="1" customHeight="1"/>
    <row r="292" ht="16.5" hidden="1" customHeight="1"/>
    <row r="293" ht="16.5" hidden="1" customHeight="1"/>
    <row r="294" ht="16.5" hidden="1" customHeight="1"/>
    <row r="295" ht="16.5" hidden="1" customHeight="1"/>
    <row r="296" ht="16.5" hidden="1" customHeight="1"/>
    <row r="297" ht="16.5" hidden="1" customHeight="1"/>
    <row r="298" ht="16.5" hidden="1" customHeight="1"/>
    <row r="299" ht="16.5" hidden="1" customHeight="1"/>
    <row r="300" ht="16.5" hidden="1" customHeight="1"/>
    <row r="301" ht="16.5" hidden="1" customHeight="1"/>
    <row r="302" ht="16.5" hidden="1" customHeight="1"/>
    <row r="303" ht="16.5" hidden="1" customHeight="1"/>
    <row r="304" ht="16.5" hidden="1" customHeight="1"/>
    <row r="305" ht="16.5" hidden="1" customHeight="1"/>
    <row r="306" ht="16.5" hidden="1" customHeight="1"/>
    <row r="307" ht="16.5" hidden="1" customHeight="1"/>
    <row r="308" ht="16.5" hidden="1" customHeight="1"/>
    <row r="309" ht="16.5" hidden="1" customHeight="1"/>
    <row r="310" ht="16.5" hidden="1" customHeight="1"/>
    <row r="311" ht="16.5" hidden="1" customHeight="1"/>
    <row r="312" ht="16.5" hidden="1" customHeight="1"/>
    <row r="313" ht="16.5" hidden="1" customHeight="1"/>
    <row r="314" ht="16.5" hidden="1" customHeight="1"/>
    <row r="315" ht="16.5" hidden="1" customHeight="1"/>
    <row r="316" ht="16.5" hidden="1" customHeight="1"/>
    <row r="317" ht="16.5" hidden="1" customHeight="1"/>
    <row r="318" ht="16.5" hidden="1" customHeight="1"/>
    <row r="319" ht="16.5" hidden="1" customHeight="1"/>
    <row r="320" ht="16.5" hidden="1" customHeight="1"/>
    <row r="321" ht="16.5" hidden="1" customHeight="1"/>
    <row r="322" ht="16.5" hidden="1" customHeight="1"/>
    <row r="323" ht="16.5" hidden="1" customHeight="1"/>
    <row r="324" ht="16.5" hidden="1" customHeight="1"/>
    <row r="325" ht="16.5" hidden="1" customHeight="1"/>
    <row r="326" ht="16.5" hidden="1" customHeight="1"/>
    <row r="327" ht="16.5" hidden="1" customHeight="1"/>
    <row r="328" ht="16.5" hidden="1" customHeight="1"/>
    <row r="329" ht="16.5" hidden="1" customHeight="1"/>
    <row r="330" ht="16.5" hidden="1" customHeight="1"/>
    <row r="331" ht="16.5" hidden="1" customHeight="1"/>
    <row r="332" ht="16.5" hidden="1" customHeight="1"/>
    <row r="333" ht="16.5" hidden="1" customHeight="1"/>
    <row r="334" ht="16.5" hidden="1" customHeight="1"/>
    <row r="335" ht="16.5" hidden="1" customHeight="1"/>
    <row r="336" ht="16.5" hidden="1" customHeight="1"/>
    <row r="337" ht="16.5" hidden="1" customHeight="1"/>
    <row r="338" ht="16.5" hidden="1" customHeight="1"/>
    <row r="339" ht="16.5" hidden="1" customHeight="1"/>
    <row r="340" ht="16.5" hidden="1" customHeight="1"/>
    <row r="341" ht="16.5" hidden="1" customHeight="1"/>
    <row r="342" ht="16.5" hidden="1" customHeight="1"/>
    <row r="343" ht="16.5" hidden="1" customHeight="1"/>
    <row r="344" ht="16.5" hidden="1" customHeight="1"/>
    <row r="345" ht="16.5" hidden="1" customHeight="1"/>
    <row r="346" ht="16.5" hidden="1" customHeight="1"/>
    <row r="347" ht="16.5" hidden="1" customHeight="1"/>
    <row r="348" ht="16.5" hidden="1" customHeight="1"/>
    <row r="349" ht="16.5" hidden="1" customHeight="1"/>
    <row r="350" ht="16.5" hidden="1" customHeight="1"/>
    <row r="351" ht="16.5" hidden="1" customHeight="1"/>
    <row r="352" ht="16.5" hidden="1" customHeight="1"/>
    <row r="353" ht="16.5" hidden="1" customHeight="1"/>
    <row r="354" ht="16.5" hidden="1" customHeight="1"/>
    <row r="355" ht="16.5" hidden="1" customHeight="1"/>
    <row r="356" ht="16.5" hidden="1" customHeight="1"/>
    <row r="357" ht="16.5" hidden="1" customHeight="1"/>
    <row r="358" ht="16.5" hidden="1" customHeight="1"/>
    <row r="359" ht="16.5" hidden="1" customHeight="1"/>
    <row r="360" ht="16.5" hidden="1" customHeight="1"/>
    <row r="361" ht="16.5" hidden="1" customHeight="1"/>
    <row r="362" ht="16.5" hidden="1" customHeight="1"/>
    <row r="363" ht="16.5" hidden="1" customHeight="1"/>
    <row r="364" ht="16.5" hidden="1" customHeight="1"/>
    <row r="365" ht="16.5" hidden="1" customHeight="1"/>
    <row r="366" ht="16.5" hidden="1" customHeight="1"/>
    <row r="367" ht="16.5" hidden="1" customHeight="1"/>
    <row r="368" ht="16.5" hidden="1" customHeight="1"/>
    <row r="369" ht="16.5" hidden="1" customHeight="1"/>
    <row r="370" ht="16.5" hidden="1" customHeight="1"/>
    <row r="371" ht="16.5" hidden="1" customHeight="1"/>
    <row r="372" ht="16.5" hidden="1" customHeight="1"/>
    <row r="373" ht="16.5" hidden="1" customHeight="1"/>
    <row r="374" ht="16.5" hidden="1" customHeight="1"/>
    <row r="375" ht="16.5" hidden="1" customHeight="1"/>
    <row r="376" ht="16.5" hidden="1" customHeight="1"/>
    <row r="377" ht="16.5" hidden="1" customHeight="1"/>
    <row r="378" ht="16.5" hidden="1" customHeight="1"/>
    <row r="379" ht="16.5" hidden="1" customHeight="1"/>
    <row r="380" ht="16.5" hidden="1" customHeight="1"/>
    <row r="381" ht="16.5" hidden="1" customHeight="1"/>
    <row r="382" ht="16.5" hidden="1" customHeight="1"/>
    <row r="383" ht="16.5" hidden="1" customHeight="1"/>
    <row r="384" ht="16.5" hidden="1" customHeight="1"/>
    <row r="385" ht="16.5" hidden="1" customHeight="1"/>
    <row r="386" ht="16.5" hidden="1" customHeight="1"/>
    <row r="387" ht="16.5" hidden="1" customHeight="1"/>
    <row r="388" ht="16.5" hidden="1" customHeight="1"/>
    <row r="389" ht="16.5" hidden="1" customHeight="1"/>
    <row r="390" ht="16.5" hidden="1" customHeight="1"/>
    <row r="391" ht="16.5" hidden="1" customHeight="1"/>
    <row r="392" ht="16.5" hidden="1" customHeight="1"/>
    <row r="393" ht="16.5" hidden="1" customHeight="1"/>
    <row r="394" ht="16.5" hidden="1" customHeight="1"/>
    <row r="395" ht="16.5" hidden="1" customHeight="1"/>
    <row r="396" ht="16.5" hidden="1" customHeight="1"/>
    <row r="397" ht="16.5" hidden="1" customHeight="1"/>
    <row r="398" ht="16.5" hidden="1" customHeight="1"/>
    <row r="399" ht="16.5" hidden="1" customHeight="1"/>
    <row r="400" ht="16.5" hidden="1" customHeight="1"/>
    <row r="401" ht="16.5" hidden="1" customHeight="1"/>
    <row r="402" ht="16.5" hidden="1" customHeight="1"/>
    <row r="403" ht="16.5" hidden="1" customHeight="1"/>
    <row r="404" ht="16.5" hidden="1" customHeight="1"/>
    <row r="405" ht="16.5" hidden="1" customHeight="1"/>
    <row r="406" ht="16.5" hidden="1" customHeight="1"/>
    <row r="407" ht="16.5" hidden="1" customHeight="1"/>
    <row r="408" ht="16.5" hidden="1" customHeight="1"/>
    <row r="409" ht="16.5" hidden="1" customHeight="1"/>
    <row r="410" ht="16.5" hidden="1" customHeight="1"/>
    <row r="411" ht="16.5" hidden="1" customHeight="1"/>
    <row r="412" ht="16.5" hidden="1" customHeight="1"/>
    <row r="413" ht="16.5" hidden="1" customHeight="1"/>
    <row r="414" ht="16.5" hidden="1" customHeight="1"/>
    <row r="415" ht="16.5" hidden="1" customHeight="1"/>
    <row r="416" ht="16.5" hidden="1" customHeight="1"/>
    <row r="417" ht="16.5" hidden="1" customHeight="1"/>
    <row r="418" ht="16.5" hidden="1" customHeight="1"/>
    <row r="419" ht="16.5" hidden="1" customHeight="1"/>
    <row r="420" ht="16.5" hidden="1" customHeight="1"/>
    <row r="421" ht="16.5" hidden="1" customHeight="1"/>
    <row r="422" ht="16.5" hidden="1" customHeight="1"/>
    <row r="423" ht="16.5" hidden="1" customHeight="1"/>
    <row r="424" ht="16.5" hidden="1" customHeight="1"/>
    <row r="425" ht="16.5" hidden="1" customHeight="1"/>
    <row r="426" ht="16.5" hidden="1" customHeight="1"/>
    <row r="427" ht="16.5" hidden="1" customHeight="1"/>
    <row r="428" ht="16.5" hidden="1" customHeight="1"/>
    <row r="429" ht="16.5" hidden="1" customHeight="1"/>
    <row r="430" ht="16.5" hidden="1" customHeight="1"/>
    <row r="431" ht="16.5" hidden="1" customHeight="1"/>
    <row r="432" ht="16.5" hidden="1" customHeight="1"/>
    <row r="433" ht="16.5" hidden="1" customHeight="1"/>
    <row r="434" ht="16.5" hidden="1" customHeight="1"/>
    <row r="435" ht="16.5" hidden="1" customHeight="1"/>
    <row r="436" ht="16.5" hidden="1" customHeight="1"/>
    <row r="437" ht="16.5" hidden="1" customHeight="1"/>
    <row r="438" ht="16.5" hidden="1" customHeight="1"/>
    <row r="439" ht="16.5" hidden="1" customHeight="1"/>
    <row r="440" ht="16.5" hidden="1" customHeight="1"/>
    <row r="441" ht="16.5" hidden="1" customHeight="1"/>
    <row r="442" ht="16.5" hidden="1" customHeight="1"/>
    <row r="443" ht="16.5" hidden="1" customHeight="1"/>
    <row r="444" ht="16.5" hidden="1" customHeight="1"/>
    <row r="445" ht="16.5" hidden="1" customHeight="1"/>
    <row r="446" ht="16.5" hidden="1" customHeight="1"/>
    <row r="447" ht="16.5" hidden="1" customHeight="1"/>
    <row r="448" ht="16.5" hidden="1" customHeight="1"/>
    <row r="449" ht="16.5" hidden="1" customHeight="1"/>
    <row r="450" ht="16.5" hidden="1" customHeight="1"/>
    <row r="451" ht="16.5" hidden="1" customHeight="1"/>
    <row r="452" ht="16.5" hidden="1" customHeight="1"/>
    <row r="453" ht="16.5" hidden="1" customHeight="1"/>
    <row r="454" ht="16.5" hidden="1" customHeight="1"/>
    <row r="455" ht="16.5" hidden="1" customHeight="1"/>
    <row r="456" ht="16.5" hidden="1" customHeight="1"/>
    <row r="457" ht="16.5" hidden="1" customHeight="1"/>
    <row r="458" ht="16.5" hidden="1" customHeight="1"/>
    <row r="459" ht="16.5" hidden="1" customHeight="1"/>
    <row r="460" ht="16.5" hidden="1" customHeight="1"/>
    <row r="461" ht="16.5" hidden="1" customHeight="1"/>
    <row r="462" ht="16.5" hidden="1" customHeight="1"/>
    <row r="463" ht="16.5" hidden="1" customHeight="1"/>
    <row r="464" ht="16.5" hidden="1" customHeight="1"/>
    <row r="465" ht="16.5" hidden="1" customHeight="1"/>
    <row r="466" ht="16.5" hidden="1" customHeight="1"/>
    <row r="467" ht="16.5" hidden="1" customHeight="1"/>
    <row r="468" ht="16.5" hidden="1" customHeight="1"/>
    <row r="469" ht="16.5" hidden="1" customHeight="1"/>
    <row r="470" ht="16.5" hidden="1" customHeight="1"/>
    <row r="471" ht="16.5" hidden="1" customHeight="1"/>
    <row r="472" ht="16.5" hidden="1" customHeight="1"/>
    <row r="473" ht="16.5" hidden="1" customHeight="1"/>
    <row r="474" ht="16.5" hidden="1" customHeight="1"/>
    <row r="475" ht="16.5" hidden="1" customHeight="1"/>
    <row r="476" ht="16.5" hidden="1" customHeight="1"/>
    <row r="477" ht="16.5" hidden="1" customHeight="1"/>
    <row r="478" ht="16.5" hidden="1" customHeight="1"/>
    <row r="479" ht="16.5" hidden="1" customHeight="1"/>
    <row r="480" ht="16.5" hidden="1" customHeight="1"/>
    <row r="481" ht="16.5" hidden="1" customHeight="1"/>
    <row r="482" ht="16.5" hidden="1" customHeight="1"/>
    <row r="483" ht="16.5" hidden="1" customHeight="1"/>
    <row r="484" ht="16.5" hidden="1" customHeight="1"/>
    <row r="485" ht="16.5" hidden="1" customHeight="1"/>
    <row r="486" ht="16.5" hidden="1" customHeight="1"/>
    <row r="487" ht="16.5" hidden="1" customHeight="1"/>
    <row r="488" ht="16.5" hidden="1" customHeight="1"/>
    <row r="489" ht="16.5" hidden="1" customHeight="1"/>
    <row r="490" ht="16.5" hidden="1" customHeight="1"/>
    <row r="491" ht="16.5" hidden="1" customHeight="1"/>
    <row r="492" ht="16.5" hidden="1" customHeight="1"/>
    <row r="493" ht="16.5" hidden="1" customHeight="1"/>
    <row r="494" ht="16.5" hidden="1" customHeight="1"/>
    <row r="495" ht="16.5" hidden="1" customHeight="1"/>
    <row r="496" ht="16.5" hidden="1" customHeight="1"/>
    <row r="497" spans="44:44" ht="16.5" hidden="1" customHeight="1"/>
    <row r="498" spans="44:44" ht="16.5" hidden="1" customHeight="1"/>
    <row r="499" spans="44:44" ht="16.5" hidden="1" customHeight="1"/>
    <row r="500" spans="44:44" ht="16.5" hidden="1" customHeight="1"/>
    <row r="501" spans="44:44" ht="16.5" hidden="1" customHeight="1"/>
    <row r="502" spans="44:44" ht="16.5" hidden="1" customHeight="1"/>
    <row r="503" spans="44:44" ht="16.5" hidden="1" customHeight="1"/>
    <row r="505" spans="44:44" hidden="1">
      <c r="AR505" s="144" t="s">
        <v>214</v>
      </c>
    </row>
  </sheetData>
  <sheetProtection algorithmName="SHA-512" hashValue="VL0FX2NCxrNVAHErvj+9d94pkUk2NMT1DDO3quDJuMqkHyipxfoxlxxk7lbGPTamScRn6Ml5JEiR3/3s4XjrTg==" saltValue="AsZDvJt6aboWNCkxjlXVyg==" spinCount="100000" sheet="1" objects="1" scenarios="1" selectLockedCells="1"/>
  <mergeCells count="357">
    <mergeCell ref="A114:B114"/>
    <mergeCell ref="C114:D114"/>
    <mergeCell ref="A116:B116"/>
    <mergeCell ref="C116:D116"/>
    <mergeCell ref="A117:B117"/>
    <mergeCell ref="C117:D117"/>
    <mergeCell ref="A111:B111"/>
    <mergeCell ref="C111:D111"/>
    <mergeCell ref="A112:B112"/>
    <mergeCell ref="C112:D112"/>
    <mergeCell ref="A113:B113"/>
    <mergeCell ref="C113:D113"/>
    <mergeCell ref="A115:B115"/>
    <mergeCell ref="C115:D115"/>
    <mergeCell ref="A108:B108"/>
    <mergeCell ref="C108:D108"/>
    <mergeCell ref="A109:B109"/>
    <mergeCell ref="C109:D109"/>
    <mergeCell ref="A110:B110"/>
    <mergeCell ref="C110:D110"/>
    <mergeCell ref="A104:B104"/>
    <mergeCell ref="A105:B105"/>
    <mergeCell ref="C105:D105"/>
    <mergeCell ref="A106:B106"/>
    <mergeCell ref="C106:D106"/>
    <mergeCell ref="A107:B107"/>
    <mergeCell ref="C107:D107"/>
    <mergeCell ref="A103:B103"/>
    <mergeCell ref="C103:D103"/>
    <mergeCell ref="G103:H103"/>
    <mergeCell ref="I103:J103"/>
    <mergeCell ref="K103:L103"/>
    <mergeCell ref="M103:N103"/>
    <mergeCell ref="A102:B102"/>
    <mergeCell ref="C102:D102"/>
    <mergeCell ref="G102:H102"/>
    <mergeCell ref="I102:J102"/>
    <mergeCell ref="K102:L102"/>
    <mergeCell ref="M102:N102"/>
    <mergeCell ref="A100:B100"/>
    <mergeCell ref="C100:D100"/>
    <mergeCell ref="G100:H100"/>
    <mergeCell ref="I100:J100"/>
    <mergeCell ref="K100:L100"/>
    <mergeCell ref="M100:N100"/>
    <mergeCell ref="A99:B99"/>
    <mergeCell ref="C99:D99"/>
    <mergeCell ref="G99:H99"/>
    <mergeCell ref="I99:J99"/>
    <mergeCell ref="K99:L99"/>
    <mergeCell ref="M99:N99"/>
    <mergeCell ref="A98:B98"/>
    <mergeCell ref="C98:D98"/>
    <mergeCell ref="G98:H98"/>
    <mergeCell ref="I98:J98"/>
    <mergeCell ref="K98:L98"/>
    <mergeCell ref="M98:N98"/>
    <mergeCell ref="A97:B97"/>
    <mergeCell ref="C97:D97"/>
    <mergeCell ref="G97:H97"/>
    <mergeCell ref="I97:J97"/>
    <mergeCell ref="K97:L97"/>
    <mergeCell ref="M97:N97"/>
    <mergeCell ref="A96:B96"/>
    <mergeCell ref="C96:D96"/>
    <mergeCell ref="G96:H96"/>
    <mergeCell ref="I96:J96"/>
    <mergeCell ref="K96:L96"/>
    <mergeCell ref="M96:N96"/>
    <mergeCell ref="A95:B95"/>
    <mergeCell ref="C95:D95"/>
    <mergeCell ref="G95:H95"/>
    <mergeCell ref="I95:J95"/>
    <mergeCell ref="K95:L95"/>
    <mergeCell ref="M95:N95"/>
    <mergeCell ref="A94:B94"/>
    <mergeCell ref="C94:D94"/>
    <mergeCell ref="G94:H94"/>
    <mergeCell ref="I94:J94"/>
    <mergeCell ref="K94:L94"/>
    <mergeCell ref="M94:N94"/>
    <mergeCell ref="A93:B93"/>
    <mergeCell ref="C93:D93"/>
    <mergeCell ref="G93:H93"/>
    <mergeCell ref="I93:J93"/>
    <mergeCell ref="K93:L93"/>
    <mergeCell ref="M93:N93"/>
    <mergeCell ref="A92:B92"/>
    <mergeCell ref="C92:D92"/>
    <mergeCell ref="G92:H92"/>
    <mergeCell ref="I92:J92"/>
    <mergeCell ref="K92:L92"/>
    <mergeCell ref="M92:N92"/>
    <mergeCell ref="A91:B91"/>
    <mergeCell ref="C91:D91"/>
    <mergeCell ref="G91:H91"/>
    <mergeCell ref="I91:J91"/>
    <mergeCell ref="K91:L91"/>
    <mergeCell ref="M91:N91"/>
    <mergeCell ref="A89:B89"/>
    <mergeCell ref="C89:D89"/>
    <mergeCell ref="G89:H89"/>
    <mergeCell ref="I89:J89"/>
    <mergeCell ref="K89:L89"/>
    <mergeCell ref="M89:N89"/>
    <mergeCell ref="A88:B88"/>
    <mergeCell ref="C88:D88"/>
    <mergeCell ref="G88:H88"/>
    <mergeCell ref="I88:J88"/>
    <mergeCell ref="K88:L88"/>
    <mergeCell ref="M88:N88"/>
    <mergeCell ref="A86:B86"/>
    <mergeCell ref="C86:D86"/>
    <mergeCell ref="G86:H86"/>
    <mergeCell ref="I86:J86"/>
    <mergeCell ref="K86:L86"/>
    <mergeCell ref="M86:N86"/>
    <mergeCell ref="A85:B85"/>
    <mergeCell ref="C85:D85"/>
    <mergeCell ref="G85:H85"/>
    <mergeCell ref="I85:J85"/>
    <mergeCell ref="K85:L85"/>
    <mergeCell ref="M85:N85"/>
    <mergeCell ref="M82:N82"/>
    <mergeCell ref="A81:B81"/>
    <mergeCell ref="C81:D81"/>
    <mergeCell ref="G81:H81"/>
    <mergeCell ref="I81:J81"/>
    <mergeCell ref="K81:L81"/>
    <mergeCell ref="M81:N81"/>
    <mergeCell ref="A84:B84"/>
    <mergeCell ref="C84:D84"/>
    <mergeCell ref="G84:H84"/>
    <mergeCell ref="I84:J84"/>
    <mergeCell ref="K84:L84"/>
    <mergeCell ref="M84:N84"/>
    <mergeCell ref="A83:B83"/>
    <mergeCell ref="C83:D83"/>
    <mergeCell ref="G83:H83"/>
    <mergeCell ref="I83:J83"/>
    <mergeCell ref="K83:L83"/>
    <mergeCell ref="M83:N83"/>
    <mergeCell ref="G105:H105"/>
    <mergeCell ref="I105:J105"/>
    <mergeCell ref="K105:L105"/>
    <mergeCell ref="M105:N105"/>
    <mergeCell ref="A78:B78"/>
    <mergeCell ref="C78:D78"/>
    <mergeCell ref="A101:B101"/>
    <mergeCell ref="C101:D101"/>
    <mergeCell ref="A80:B80"/>
    <mergeCell ref="C80:D80"/>
    <mergeCell ref="G80:H80"/>
    <mergeCell ref="I80:J80"/>
    <mergeCell ref="K80:L80"/>
    <mergeCell ref="M80:N80"/>
    <mergeCell ref="A79:B79"/>
    <mergeCell ref="C79:D79"/>
    <mergeCell ref="G79:H79"/>
    <mergeCell ref="I79:J79"/>
    <mergeCell ref="K79:L79"/>
    <mergeCell ref="M79:N79"/>
    <mergeCell ref="A82:B82"/>
    <mergeCell ref="C82:D82"/>
    <mergeCell ref="G82:H82"/>
    <mergeCell ref="I82:J82"/>
    <mergeCell ref="G106:H106"/>
    <mergeCell ref="I106:J106"/>
    <mergeCell ref="K106:L106"/>
    <mergeCell ref="M106:N106"/>
    <mergeCell ref="G107:H107"/>
    <mergeCell ref="I107:J107"/>
    <mergeCell ref="K107:L107"/>
    <mergeCell ref="M107:N107"/>
    <mergeCell ref="G108:H108"/>
    <mergeCell ref="I108:J108"/>
    <mergeCell ref="K108:L108"/>
    <mergeCell ref="M108:N108"/>
    <mergeCell ref="G109:H109"/>
    <mergeCell ref="I109:J109"/>
    <mergeCell ref="K109:L109"/>
    <mergeCell ref="M109:N109"/>
    <mergeCell ref="G110:H110"/>
    <mergeCell ref="I110:J110"/>
    <mergeCell ref="K110:L110"/>
    <mergeCell ref="M110:N110"/>
    <mergeCell ref="G111:H111"/>
    <mergeCell ref="I111:J111"/>
    <mergeCell ref="K111:L111"/>
    <mergeCell ref="M111:N111"/>
    <mergeCell ref="G112:H112"/>
    <mergeCell ref="I112:J112"/>
    <mergeCell ref="K112:L112"/>
    <mergeCell ref="M112:N112"/>
    <mergeCell ref="G113:H113"/>
    <mergeCell ref="I113:J113"/>
    <mergeCell ref="K113:L113"/>
    <mergeCell ref="M113:N113"/>
    <mergeCell ref="G114:H114"/>
    <mergeCell ref="I114:J114"/>
    <mergeCell ref="K114:L114"/>
    <mergeCell ref="M114:N114"/>
    <mergeCell ref="G116:H116"/>
    <mergeCell ref="I116:J116"/>
    <mergeCell ref="K116:L116"/>
    <mergeCell ref="M116:N116"/>
    <mergeCell ref="G117:H117"/>
    <mergeCell ref="I117:J117"/>
    <mergeCell ref="K117:L117"/>
    <mergeCell ref="M117:N117"/>
    <mergeCell ref="M77:N77"/>
    <mergeCell ref="M78:N78"/>
    <mergeCell ref="G78:H78"/>
    <mergeCell ref="I78:J78"/>
    <mergeCell ref="K78:L78"/>
    <mergeCell ref="I87:J87"/>
    <mergeCell ref="K87:L87"/>
    <mergeCell ref="M87:N87"/>
    <mergeCell ref="G101:H101"/>
    <mergeCell ref="I101:J101"/>
    <mergeCell ref="K101:L101"/>
    <mergeCell ref="M101:N101"/>
    <mergeCell ref="G115:H115"/>
    <mergeCell ref="I115:J115"/>
    <mergeCell ref="K115:L115"/>
    <mergeCell ref="M115:N115"/>
    <mergeCell ref="D33:E33"/>
    <mergeCell ref="D34:E34"/>
    <mergeCell ref="D35:E35"/>
    <mergeCell ref="E20:F20"/>
    <mergeCell ref="E21:F21"/>
    <mergeCell ref="D46:E46"/>
    <mergeCell ref="D40:E40"/>
    <mergeCell ref="D41:E41"/>
    <mergeCell ref="D42:E42"/>
    <mergeCell ref="D32:E32"/>
    <mergeCell ref="D28:E28"/>
    <mergeCell ref="D30:E30"/>
    <mergeCell ref="D43:E43"/>
    <mergeCell ref="D44:E44"/>
    <mergeCell ref="D45:E45"/>
    <mergeCell ref="D36:E36"/>
    <mergeCell ref="D37:E37"/>
    <mergeCell ref="D38:E38"/>
    <mergeCell ref="D39:E39"/>
    <mergeCell ref="F42:G42"/>
    <mergeCell ref="F43:G43"/>
    <mergeCell ref="F44:G44"/>
    <mergeCell ref="F45:G45"/>
    <mergeCell ref="G25:I25"/>
    <mergeCell ref="E18:H18"/>
    <mergeCell ref="G20:H20"/>
    <mergeCell ref="A6:O6"/>
    <mergeCell ref="A7:O7"/>
    <mergeCell ref="G16:H16"/>
    <mergeCell ref="G17:H17"/>
    <mergeCell ref="E15:H15"/>
    <mergeCell ref="M15:N15"/>
    <mergeCell ref="M18:N18"/>
    <mergeCell ref="G19:H19"/>
    <mergeCell ref="M20:N20"/>
    <mergeCell ref="E16:F16"/>
    <mergeCell ref="E17:F17"/>
    <mergeCell ref="E19:F19"/>
    <mergeCell ref="C25:F25"/>
    <mergeCell ref="A25:B25"/>
    <mergeCell ref="I23:K23"/>
    <mergeCell ref="A23:C23"/>
    <mergeCell ref="E22:H23"/>
    <mergeCell ref="G21:H21"/>
    <mergeCell ref="M22:N22"/>
    <mergeCell ref="M21:N21"/>
    <mergeCell ref="A24:O24"/>
    <mergeCell ref="J25:M25"/>
    <mergeCell ref="F26:G26"/>
    <mergeCell ref="L48:M48"/>
    <mergeCell ref="A52:C52"/>
    <mergeCell ref="D31:E31"/>
    <mergeCell ref="D27:E27"/>
    <mergeCell ref="F28:G28"/>
    <mergeCell ref="F29:G29"/>
    <mergeCell ref="F30:G30"/>
    <mergeCell ref="F31:G31"/>
    <mergeCell ref="F32:G32"/>
    <mergeCell ref="F33:G33"/>
    <mergeCell ref="F34:G34"/>
    <mergeCell ref="F35:G35"/>
    <mergeCell ref="F36:G36"/>
    <mergeCell ref="F37:G37"/>
    <mergeCell ref="F38:G38"/>
    <mergeCell ref="F39:G39"/>
    <mergeCell ref="F46:G46"/>
    <mergeCell ref="D29:E29"/>
    <mergeCell ref="F40:G40"/>
    <mergeCell ref="F41:G41"/>
    <mergeCell ref="F27:G27"/>
    <mergeCell ref="A48:C48"/>
    <mergeCell ref="A49:C49"/>
    <mergeCell ref="AG163:AH163"/>
    <mergeCell ref="AG160:AH160"/>
    <mergeCell ref="AG162:AH162"/>
    <mergeCell ref="AG161:AH161"/>
    <mergeCell ref="S126:AE126"/>
    <mergeCell ref="S148:AE148"/>
    <mergeCell ref="A5:O5"/>
    <mergeCell ref="A9:O9"/>
    <mergeCell ref="A13:O13"/>
    <mergeCell ref="L12:O12"/>
    <mergeCell ref="C12:F12"/>
    <mergeCell ref="I12:K12"/>
    <mergeCell ref="A10:E10"/>
    <mergeCell ref="A11:E11"/>
    <mergeCell ref="F10:G10"/>
    <mergeCell ref="F11:G11"/>
    <mergeCell ref="M16:N16"/>
    <mergeCell ref="A14:H14"/>
    <mergeCell ref="G12:H12"/>
    <mergeCell ref="I14:O14"/>
    <mergeCell ref="A76:O76"/>
    <mergeCell ref="M19:N19"/>
    <mergeCell ref="A12:B12"/>
    <mergeCell ref="D26:E26"/>
    <mergeCell ref="L3:M3"/>
    <mergeCell ref="B3:K3"/>
    <mergeCell ref="A8:O8"/>
    <mergeCell ref="M17:N17"/>
    <mergeCell ref="M1:O2"/>
    <mergeCell ref="I1:L2"/>
    <mergeCell ref="N3:O3"/>
    <mergeCell ref="A4:O4"/>
    <mergeCell ref="A2:E2"/>
    <mergeCell ref="A1:E1"/>
    <mergeCell ref="G1:H2"/>
    <mergeCell ref="A87:B87"/>
    <mergeCell ref="C87:D87"/>
    <mergeCell ref="G87:H87"/>
    <mergeCell ref="F66:G66"/>
    <mergeCell ref="F65:G65"/>
    <mergeCell ref="A64:O64"/>
    <mergeCell ref="A57:O57"/>
    <mergeCell ref="D47:E47"/>
    <mergeCell ref="D54:L56"/>
    <mergeCell ref="L49:M49"/>
    <mergeCell ref="L50:M50"/>
    <mergeCell ref="L51:M51"/>
    <mergeCell ref="F47:G47"/>
    <mergeCell ref="M54:O56"/>
    <mergeCell ref="A77:B77"/>
    <mergeCell ref="C77:D77"/>
    <mergeCell ref="G77:H77"/>
    <mergeCell ref="I77:J77"/>
    <mergeCell ref="N49:O49"/>
    <mergeCell ref="N48:O48"/>
    <mergeCell ref="A54:C56"/>
    <mergeCell ref="D48:J49"/>
    <mergeCell ref="K77:L77"/>
    <mergeCell ref="K82:L82"/>
  </mergeCells>
  <conditionalFormatting sqref="A28:A47">
    <cfRule type="expression" dxfId="14" priority="110" stopIfTrue="1">
      <formula>AND(A28="",O28="Incomplete")</formula>
    </cfRule>
  </conditionalFormatting>
  <conditionalFormatting sqref="P27:P47">
    <cfRule type="expression" dxfId="13" priority="97" stopIfTrue="1">
      <formula>AND(S27&lt;1)</formula>
    </cfRule>
  </conditionalFormatting>
  <conditionalFormatting sqref="O28:O47">
    <cfRule type="expression" dxfId="12" priority="53" stopIfTrue="1">
      <formula>OR(O28="No Hours?",O28="DNQ",O28="Incomplete")</formula>
    </cfRule>
  </conditionalFormatting>
  <conditionalFormatting sqref="G106:N106">
    <cfRule type="expression" dxfId="11" priority="1">
      <formula>MOD(G106,1)&gt;0</formula>
    </cfRule>
  </conditionalFormatting>
  <conditionalFormatting sqref="E106:E117">
    <cfRule type="expression" dxfId="10" priority="3">
      <formula>MOD(E106,1)&gt;0</formula>
    </cfRule>
  </conditionalFormatting>
  <conditionalFormatting sqref="G107:N117">
    <cfRule type="expression" dxfId="9" priority="2">
      <formula>MOD(G107,1)&gt;0</formula>
    </cfRule>
  </conditionalFormatting>
  <conditionalFormatting sqref="A78:B89">
    <cfRule type="expression" dxfId="8" priority="28">
      <formula>MOD(A78,1)&gt;0</formula>
    </cfRule>
  </conditionalFormatting>
  <conditionalFormatting sqref="C78:D89">
    <cfRule type="expression" dxfId="7" priority="25">
      <formula>MOD(C78,1)&gt;0</formula>
    </cfRule>
  </conditionalFormatting>
  <conditionalFormatting sqref="E78:F89">
    <cfRule type="expression" dxfId="6" priority="24">
      <formula>MOD(E78,1)&gt;0</formula>
    </cfRule>
  </conditionalFormatting>
  <conditionalFormatting sqref="E92:E103">
    <cfRule type="expression" dxfId="5" priority="16">
      <formula>MOD(E92,1)&gt;0</formula>
    </cfRule>
  </conditionalFormatting>
  <conditionalFormatting sqref="F92:F103">
    <cfRule type="expression" dxfId="4" priority="15">
      <formula>MOD(F92,1)&gt;0</formula>
    </cfRule>
  </conditionalFormatting>
  <conditionalFormatting sqref="G78:N89">
    <cfRule type="expression" dxfId="3" priority="7">
      <formula>MOD(G78,1)&gt;0</formula>
    </cfRule>
  </conditionalFormatting>
  <conditionalFormatting sqref="A92:D103">
    <cfRule type="expression" dxfId="2" priority="6">
      <formula>MOD(A92,1)&gt;0</formula>
    </cfRule>
  </conditionalFormatting>
  <conditionalFormatting sqref="G92:N103">
    <cfRule type="expression" dxfId="1" priority="5">
      <formula>MOD(G92,1)&gt;0</formula>
    </cfRule>
  </conditionalFormatting>
  <conditionalFormatting sqref="A106:D117">
    <cfRule type="expression" dxfId="0" priority="4">
      <formula>MOD(A106,1)&gt;0</formula>
    </cfRule>
  </conditionalFormatting>
  <dataValidations xWindow="634" yWindow="539" count="11">
    <dataValidation allowBlank="1" showInputMessage="1" showErrorMessage="1" promptTitle="FixtureDescription" prompt="Manufacturer and Model Number" sqref="F27:F47" xr:uid="{00000000-0002-0000-0200-000000000000}"/>
    <dataValidation allowBlank="1" showInputMessage="1" showErrorMessage="1" promptTitle="DLC or EnergyStar" prompt="Visit the DLC or EnergyStar websites to confirm the submitted bulb/fixture is listed/certified prior to proceeding." sqref="I27:I47" xr:uid="{00000000-0002-0000-0200-000001000000}"/>
    <dataValidation type="list" allowBlank="1" showInputMessage="1" showErrorMessage="1" promptTitle="Measure" prompt="Please select measure type" sqref="C25:E25" xr:uid="{00000000-0002-0000-0200-000002000000}">
      <formula1>BldgType</formula1>
    </dataValidation>
    <dataValidation type="list" allowBlank="1" showInputMessage="1" showErrorMessage="1" promptTitle="Start Time" prompt="Select Work Start Time" sqref="B16:C22 J16:K22" xr:uid="{00000000-0002-0000-0200-000003000000}">
      <formula1>$A$146:$A$241</formula1>
    </dataValidation>
    <dataValidation type="list" allowBlank="1" showInputMessage="1" showErrorMessage="1" sqref="N25" xr:uid="{00000000-0002-0000-0200-000004000000}">
      <formula1>$H$128:$H$129</formula1>
    </dataValidation>
    <dataValidation type="list" allowBlank="1" showInputMessage="1" showErrorMessage="1" promptTitle="FixtureLocation" prompt="Fixture inside building or exterior?" sqref="J27" xr:uid="{00000000-0002-0000-0200-000005000000}">
      <formula1>$N$147:$N$149</formula1>
    </dataValidation>
    <dataValidation type="list" allowBlank="1" showInputMessage="1" showErrorMessage="1" sqref="J28:J47" xr:uid="{00000000-0002-0000-0200-000006000000}">
      <formula1>$N$147:$N$149</formula1>
    </dataValidation>
    <dataValidation type="whole" allowBlank="1" showInputMessage="1" showErrorMessage="1" prompt="10,000 hour minimum" sqref="K27:K47" xr:uid="{00000000-0002-0000-0200-000007000000}">
      <formula1>10000</formula1>
      <formula2>25000000</formula2>
    </dataValidation>
    <dataValidation type="list" allowBlank="1" showInputMessage="1" showErrorMessage="1" sqref="A28:A47" xr:uid="{00000000-0002-0000-0200-000008000000}">
      <formula1>$A$127:$A$137</formula1>
    </dataValidation>
    <dataValidation type="list" allowBlank="1" showInputMessage="1" showErrorMessage="1" sqref="H27" xr:uid="{00000000-0002-0000-0200-000009000000}">
      <formula1>$F$128:$F$135</formula1>
    </dataValidation>
    <dataValidation type="list" allowBlank="1" showInputMessage="1" showErrorMessage="1" sqref="H28:H47" xr:uid="{00000000-0002-0000-0200-00000A000000}">
      <formula1>$G$165:$G$172</formula1>
    </dataValidation>
  </dataValidations>
  <hyperlinks>
    <hyperlink ref="F11" r:id="rId1" xr:uid="{00000000-0004-0000-0200-000000000000}"/>
    <hyperlink ref="A12:B12" location="DLC_SEARCH" display="DLC Sample Screencap &amp; Website Instructions" xr:uid="{00000000-0004-0000-0200-000001000000}"/>
    <hyperlink ref="F10" r:id="rId2" xr:uid="{00000000-0004-0000-0200-000002000000}"/>
    <hyperlink ref="C12:F12" location="DLC_DOWNLOAD" display="DLC Sample Spreadsheet Download &amp; Website Instructions" xr:uid="{00000000-0004-0000-0200-000003000000}"/>
    <hyperlink ref="G12:H12" location="ES_WEB" display="Energy Star Website Screencap &amp; Instructions" xr:uid="{00000000-0004-0000-0200-000004000000}"/>
    <hyperlink ref="I12:K12" location="ES_DOWN" display="Energy Star Spreadsheet Download and Sample" xr:uid="{00000000-0004-0000-0200-000005000000}"/>
    <hyperlink ref="F26:G26" location="'COMcheck Import'!A1" display="'COMcheck Import'!A1" xr:uid="{00000000-0004-0000-0200-000006000000}"/>
    <hyperlink ref="L26" location="'COMcheck Import'!A1" display="'COMcheck Import'!A1" xr:uid="{00000000-0004-0000-0200-000007000000}"/>
    <hyperlink ref="M26" location="'COMcheck Import'!A1" display="'COMcheck Import'!A1" xr:uid="{00000000-0004-0000-0200-000008000000}"/>
  </hyperlinks>
  <pageMargins left="0.25" right="0.25" top="0.4" bottom="0.65" header="0.5" footer="0.34"/>
  <pageSetup scale="52" firstPageNumber="2" fitToHeight="0" orientation="portrait" horizontalDpi="300" verticalDpi="300" r:id="rId3"/>
  <headerFooter alignWithMargins="0">
    <oddFooter>&amp;LTEP EasySave Plus Custom Worksheet&amp;RApplication Version: 4/28/2020</oddFooter>
  </headerFooter>
  <rowBreaks count="1" manualBreakCount="1">
    <brk id="53" max="16383" man="1"/>
  </rowBreaks>
  <colBreaks count="1" manualBreakCount="1">
    <brk id="41" max="1048575" man="1"/>
  </colBreaks>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fitToPage="1"/>
  </sheetPr>
  <dimension ref="A1:T403"/>
  <sheetViews>
    <sheetView topLeftCell="A104" zoomScaleNormal="100" workbookViewId="0"/>
  </sheetViews>
  <sheetFormatPr defaultColWidth="9.140625" defaultRowHeight="12.75"/>
  <cols>
    <col min="1" max="1" width="4.42578125" style="8" customWidth="1"/>
    <col min="2" max="16384" width="9.140625" style="8"/>
  </cols>
  <sheetData>
    <row r="1" spans="1:20" ht="18">
      <c r="A1" s="74" t="s">
        <v>249</v>
      </c>
      <c r="B1" s="1"/>
      <c r="C1" s="1"/>
      <c r="D1" s="1"/>
      <c r="E1" s="1"/>
      <c r="F1" s="1"/>
      <c r="G1" s="1"/>
      <c r="H1" s="1"/>
      <c r="I1" s="1"/>
      <c r="J1" s="1"/>
    </row>
    <row r="2" spans="1:20" ht="26.25">
      <c r="A2" s="73" t="s">
        <v>158</v>
      </c>
      <c r="B2" s="1"/>
      <c r="C2" s="1"/>
      <c r="D2" s="1"/>
      <c r="E2" s="1"/>
      <c r="F2" s="1"/>
      <c r="G2" s="1"/>
      <c r="H2" s="1"/>
      <c r="I2" s="1"/>
      <c r="J2" s="1"/>
    </row>
    <row r="3" spans="1:20">
      <c r="A3" s="536" t="s">
        <v>83</v>
      </c>
      <c r="B3" s="536"/>
      <c r="C3" s="536"/>
      <c r="D3" s="536"/>
      <c r="E3" s="536"/>
      <c r="F3" s="536"/>
      <c r="G3" s="536"/>
      <c r="H3" s="536"/>
      <c r="I3" s="536"/>
      <c r="J3" s="9"/>
    </row>
    <row r="4" spans="1:20">
      <c r="A4" s="22"/>
      <c r="B4" s="537" t="s">
        <v>78</v>
      </c>
      <c r="C4" s="537"/>
      <c r="D4" s="537"/>
      <c r="E4" s="537"/>
      <c r="F4" s="537"/>
      <c r="G4" s="537"/>
      <c r="H4" s="537"/>
      <c r="I4" s="27"/>
      <c r="J4" s="9"/>
    </row>
    <row r="5" spans="1:20">
      <c r="A5" s="22"/>
      <c r="B5" s="537" t="s">
        <v>87</v>
      </c>
      <c r="C5" s="537"/>
      <c r="D5" s="537"/>
      <c r="E5" s="537"/>
      <c r="F5" s="537"/>
      <c r="G5" s="27"/>
      <c r="H5" s="27"/>
      <c r="I5" s="27"/>
      <c r="J5" s="9"/>
    </row>
    <row r="6" spans="1:20" ht="18.75" customHeight="1">
      <c r="A6" s="536" t="s">
        <v>82</v>
      </c>
      <c r="B6" s="536"/>
      <c r="C6" s="536"/>
      <c r="D6" s="536"/>
      <c r="E6" s="536"/>
      <c r="F6" s="536"/>
      <c r="G6" s="536"/>
      <c r="H6" s="536"/>
      <c r="I6" s="536"/>
      <c r="J6" s="9"/>
    </row>
    <row r="7" spans="1:20">
      <c r="A7" s="81"/>
      <c r="B7" s="536" t="s">
        <v>85</v>
      </c>
      <c r="C7" s="536"/>
      <c r="D7" s="536"/>
      <c r="E7" s="536"/>
      <c r="F7" s="536"/>
      <c r="G7" s="536"/>
      <c r="H7" s="536"/>
      <c r="I7" s="536"/>
      <c r="J7" s="9"/>
    </row>
    <row r="8" spans="1:20">
      <c r="A8" s="81"/>
      <c r="B8" s="537" t="s">
        <v>86</v>
      </c>
      <c r="C8" s="537"/>
      <c r="D8" s="537"/>
      <c r="E8" s="537"/>
      <c r="F8" s="537"/>
      <c r="G8" s="81"/>
      <c r="H8" s="81"/>
      <c r="I8" s="81"/>
      <c r="J8" s="9"/>
    </row>
    <row r="9" spans="1:20" ht="21.75" customHeight="1">
      <c r="A9" s="539" t="s">
        <v>96</v>
      </c>
      <c r="B9" s="539"/>
      <c r="C9" s="539"/>
      <c r="D9" s="539"/>
      <c r="E9" s="23"/>
      <c r="F9" s="23"/>
      <c r="G9" s="27"/>
      <c r="H9" s="27"/>
      <c r="I9" s="27"/>
      <c r="J9" s="9"/>
    </row>
    <row r="10" spans="1:20">
      <c r="A10" s="27"/>
      <c r="B10" s="537" t="s">
        <v>71</v>
      </c>
      <c r="C10" s="537"/>
      <c r="D10" s="27"/>
      <c r="E10" s="27"/>
      <c r="F10" s="27"/>
      <c r="G10" s="27"/>
      <c r="H10" s="27"/>
      <c r="I10" s="27"/>
      <c r="J10" s="9"/>
    </row>
    <row r="11" spans="1:20">
      <c r="A11" s="27"/>
      <c r="B11" s="541" t="s">
        <v>72</v>
      </c>
      <c r="C11" s="541"/>
      <c r="D11" s="27"/>
      <c r="E11" s="27"/>
      <c r="F11" s="27"/>
      <c r="G11" s="27"/>
      <c r="H11" s="27"/>
      <c r="I11" s="27"/>
      <c r="J11" s="9"/>
    </row>
    <row r="12" spans="1:20" ht="13.5" thickBot="1">
      <c r="A12" s="9"/>
      <c r="B12" s="13"/>
      <c r="C12" s="9"/>
      <c r="D12" s="9"/>
      <c r="E12" s="9"/>
      <c r="F12" s="9"/>
      <c r="G12" s="9"/>
      <c r="H12" s="9"/>
      <c r="I12" s="9"/>
      <c r="J12" s="9"/>
    </row>
    <row r="13" spans="1:20" ht="13.5" thickBot="1">
      <c r="A13" s="24"/>
      <c r="B13" s="25"/>
      <c r="C13" s="25"/>
      <c r="D13" s="25"/>
      <c r="E13" s="25"/>
      <c r="F13" s="25"/>
      <c r="G13" s="25"/>
      <c r="H13" s="25"/>
      <c r="I13" s="25"/>
      <c r="J13" s="26"/>
      <c r="K13" s="34"/>
      <c r="L13" s="34"/>
      <c r="M13" s="34"/>
      <c r="N13" s="34"/>
      <c r="O13" s="34"/>
      <c r="P13" s="34"/>
      <c r="Q13" s="34"/>
      <c r="R13" s="34"/>
      <c r="S13" s="34"/>
      <c r="T13" s="35"/>
    </row>
    <row r="14" spans="1:20">
      <c r="A14" s="9"/>
      <c r="B14" s="9"/>
      <c r="C14" s="9"/>
      <c r="D14" s="9"/>
      <c r="E14" s="9"/>
      <c r="F14" s="9"/>
      <c r="G14" s="9"/>
      <c r="H14" s="9"/>
      <c r="I14" s="9"/>
      <c r="J14" s="9"/>
    </row>
    <row r="15" spans="1:20">
      <c r="A15" s="22" t="s">
        <v>43</v>
      </c>
      <c r="B15" s="13" t="s">
        <v>73</v>
      </c>
      <c r="C15" s="9"/>
      <c r="D15" s="9"/>
      <c r="E15" s="9"/>
      <c r="F15" s="9"/>
      <c r="G15" s="9"/>
      <c r="H15" s="9"/>
      <c r="I15" s="9"/>
      <c r="J15" s="9"/>
    </row>
    <row r="16" spans="1:20">
      <c r="A16" s="9"/>
      <c r="B16" s="13" t="s">
        <v>74</v>
      </c>
      <c r="C16" s="9"/>
      <c r="D16" s="9"/>
      <c r="E16" s="9"/>
      <c r="F16" s="9"/>
      <c r="G16" s="9"/>
      <c r="H16" s="9"/>
      <c r="I16" s="9"/>
      <c r="J16" s="9"/>
    </row>
    <row r="17" spans="1:11">
      <c r="A17" s="9"/>
      <c r="B17" s="13" t="s">
        <v>78</v>
      </c>
      <c r="C17" s="9"/>
      <c r="D17" s="9"/>
      <c r="E17" s="9"/>
      <c r="F17" s="9"/>
      <c r="G17" s="9"/>
      <c r="H17" s="9"/>
      <c r="I17" s="9"/>
      <c r="J17" s="9"/>
    </row>
    <row r="18" spans="1:11">
      <c r="A18" s="9"/>
      <c r="B18" s="27" t="s">
        <v>75</v>
      </c>
      <c r="C18" s="9"/>
      <c r="D18" s="9"/>
      <c r="E18" s="9"/>
      <c r="F18" s="9"/>
      <c r="G18" s="9"/>
      <c r="H18" s="9"/>
      <c r="I18" s="9"/>
      <c r="J18" s="9"/>
    </row>
    <row r="19" spans="1:11" ht="47.25" customHeight="1">
      <c r="A19" s="9"/>
      <c r="B19" s="538" t="s">
        <v>95</v>
      </c>
      <c r="C19" s="538"/>
      <c r="D19" s="538"/>
      <c r="E19" s="538"/>
      <c r="F19" s="538"/>
      <c r="G19" s="538"/>
      <c r="H19" s="538"/>
      <c r="I19" s="538"/>
      <c r="J19" s="33"/>
      <c r="K19" s="36"/>
    </row>
    <row r="20" spans="1:11">
      <c r="A20" s="9"/>
      <c r="B20" s="9"/>
      <c r="C20" s="9"/>
      <c r="D20" s="9"/>
      <c r="E20" s="9"/>
      <c r="F20" s="9"/>
      <c r="G20" s="9"/>
      <c r="H20" s="9"/>
      <c r="I20" s="9"/>
      <c r="J20" s="9"/>
    </row>
    <row r="21" spans="1:11">
      <c r="A21" s="9"/>
      <c r="B21" s="9"/>
      <c r="C21" s="9"/>
      <c r="D21" s="9"/>
      <c r="E21" s="9"/>
      <c r="F21" s="9"/>
      <c r="G21" s="9"/>
      <c r="H21" s="9"/>
      <c r="I21" s="9"/>
      <c r="J21" s="9"/>
    </row>
    <row r="22" spans="1:11">
      <c r="A22" s="9"/>
      <c r="B22" s="9"/>
      <c r="C22" s="9"/>
      <c r="D22" s="9"/>
      <c r="E22" s="9"/>
      <c r="F22" s="9"/>
      <c r="G22" s="9"/>
      <c r="H22" s="9"/>
      <c r="I22" s="9"/>
      <c r="J22" s="9"/>
    </row>
    <row r="23" spans="1:11">
      <c r="A23" s="9"/>
      <c r="B23" s="9"/>
      <c r="C23" s="9"/>
      <c r="D23" s="9"/>
      <c r="E23" s="9"/>
      <c r="F23" s="9"/>
      <c r="G23" s="9"/>
      <c r="H23" s="9"/>
      <c r="I23" s="9"/>
      <c r="J23" s="9"/>
    </row>
    <row r="24" spans="1:11">
      <c r="A24" s="9"/>
      <c r="B24" s="9"/>
      <c r="C24" s="9"/>
      <c r="D24" s="9"/>
      <c r="E24" s="9"/>
      <c r="F24" s="9"/>
      <c r="G24" s="9"/>
      <c r="H24" s="9"/>
      <c r="I24" s="9"/>
      <c r="J24" s="9"/>
    </row>
    <row r="25" spans="1:11">
      <c r="A25" s="9"/>
      <c r="B25" s="9"/>
      <c r="C25" s="9"/>
      <c r="D25" s="9"/>
      <c r="E25" s="9"/>
      <c r="F25" s="9"/>
      <c r="G25" s="9"/>
      <c r="H25" s="9"/>
      <c r="I25" s="9"/>
      <c r="J25" s="9"/>
    </row>
    <row r="26" spans="1:11">
      <c r="A26" s="9"/>
      <c r="B26" s="9"/>
      <c r="C26" s="9"/>
      <c r="D26" s="9"/>
      <c r="E26" s="9"/>
      <c r="F26" s="9"/>
      <c r="G26" s="9"/>
      <c r="H26" s="9"/>
      <c r="I26" s="9"/>
      <c r="J26" s="9"/>
    </row>
    <row r="27" spans="1:11">
      <c r="A27" s="9"/>
      <c r="B27" s="9"/>
      <c r="C27" s="9"/>
      <c r="D27" s="9"/>
      <c r="E27" s="9"/>
      <c r="F27" s="9"/>
      <c r="G27" s="9"/>
      <c r="H27" s="9"/>
      <c r="I27" s="9"/>
      <c r="J27" s="9"/>
    </row>
    <row r="28" spans="1:11">
      <c r="A28" s="9"/>
      <c r="B28" s="9"/>
      <c r="C28" s="9"/>
      <c r="D28" s="9"/>
      <c r="E28" s="9"/>
      <c r="F28" s="9"/>
      <c r="G28" s="9"/>
      <c r="H28" s="9"/>
      <c r="I28" s="9"/>
      <c r="J28" s="9"/>
    </row>
    <row r="29" spans="1:11">
      <c r="A29" s="9"/>
      <c r="B29" s="9"/>
      <c r="C29" s="9"/>
      <c r="D29" s="9"/>
      <c r="E29" s="9"/>
      <c r="F29" s="9"/>
      <c r="G29" s="9"/>
      <c r="H29" s="9"/>
      <c r="I29" s="9"/>
      <c r="J29" s="9"/>
    </row>
    <row r="30" spans="1:11">
      <c r="A30" s="9"/>
      <c r="B30" s="9"/>
      <c r="C30" s="9"/>
      <c r="D30" s="9"/>
      <c r="E30" s="9"/>
      <c r="F30" s="9"/>
      <c r="G30" s="9"/>
      <c r="H30" s="9"/>
      <c r="I30" s="9"/>
      <c r="J30" s="9"/>
    </row>
    <row r="31" spans="1:11">
      <c r="A31" s="9"/>
      <c r="B31" s="9"/>
      <c r="C31" s="9"/>
      <c r="D31" s="9"/>
      <c r="E31" s="9"/>
      <c r="F31" s="9"/>
      <c r="G31" s="9"/>
      <c r="H31" s="9"/>
      <c r="I31" s="9"/>
      <c r="J31" s="9"/>
    </row>
    <row r="32" spans="1:11">
      <c r="A32" s="9"/>
      <c r="B32" s="9"/>
      <c r="C32" s="9"/>
      <c r="D32" s="9"/>
      <c r="E32" s="9"/>
      <c r="F32" s="9"/>
      <c r="G32" s="9"/>
      <c r="H32" s="9"/>
      <c r="I32" s="9"/>
      <c r="J32" s="9"/>
    </row>
    <row r="33" spans="1:15">
      <c r="A33" s="9"/>
      <c r="B33" s="9"/>
      <c r="C33" s="9"/>
      <c r="D33" s="9"/>
      <c r="E33" s="9"/>
      <c r="F33" s="9"/>
      <c r="G33" s="9"/>
      <c r="H33" s="9"/>
      <c r="I33" s="9"/>
      <c r="J33" s="9"/>
    </row>
    <row r="34" spans="1:15">
      <c r="A34" s="9"/>
      <c r="B34" s="9"/>
      <c r="C34" s="9"/>
      <c r="D34" s="9"/>
      <c r="E34" s="9"/>
      <c r="F34" s="9"/>
      <c r="G34" s="9"/>
      <c r="H34" s="9"/>
      <c r="I34" s="9"/>
      <c r="J34" s="9"/>
    </row>
    <row r="35" spans="1:15">
      <c r="A35" s="9"/>
      <c r="B35" s="9"/>
      <c r="C35" s="9"/>
      <c r="D35" s="9"/>
      <c r="E35" s="9"/>
      <c r="F35" s="9"/>
      <c r="G35" s="9"/>
      <c r="H35" s="9"/>
      <c r="I35" s="9"/>
      <c r="J35" s="9"/>
    </row>
    <row r="36" spans="1:15">
      <c r="A36" s="9"/>
      <c r="B36" s="9"/>
      <c r="C36" s="9"/>
      <c r="D36" s="9"/>
      <c r="E36" s="9"/>
      <c r="F36" s="9"/>
      <c r="G36" s="9"/>
      <c r="H36" s="9"/>
      <c r="I36" s="9"/>
      <c r="J36" s="9"/>
    </row>
    <row r="37" spans="1:15">
      <c r="A37" s="9"/>
      <c r="B37" s="9"/>
      <c r="C37" s="9"/>
      <c r="D37" s="9"/>
      <c r="E37" s="9"/>
      <c r="F37" s="9"/>
      <c r="G37" s="9"/>
      <c r="H37" s="9"/>
      <c r="I37" s="9"/>
      <c r="J37" s="9"/>
    </row>
    <row r="38" spans="1:15">
      <c r="A38" s="9"/>
      <c r="B38" s="9"/>
      <c r="C38" s="9"/>
      <c r="D38" s="9"/>
      <c r="E38" s="9"/>
      <c r="F38" s="9"/>
      <c r="G38" s="9"/>
      <c r="H38" s="9"/>
      <c r="I38" s="9"/>
      <c r="J38" s="9"/>
    </row>
    <row r="39" spans="1:15">
      <c r="A39" s="9"/>
      <c r="B39" s="9"/>
      <c r="C39" s="9"/>
      <c r="D39" s="9"/>
      <c r="E39" s="9"/>
      <c r="F39" s="9"/>
      <c r="G39" s="9"/>
      <c r="H39" s="9"/>
      <c r="I39" s="9"/>
      <c r="J39" s="9"/>
    </row>
    <row r="40" spans="1:15">
      <c r="A40" s="9"/>
      <c r="B40" s="9"/>
      <c r="C40" s="9"/>
      <c r="D40" s="9"/>
      <c r="E40" s="9"/>
      <c r="F40" s="9"/>
      <c r="G40" s="9"/>
      <c r="H40" s="9"/>
      <c r="I40" s="9"/>
      <c r="J40" s="9"/>
    </row>
    <row r="41" spans="1:15">
      <c r="A41" s="2"/>
      <c r="B41" s="2"/>
      <c r="C41" s="2"/>
      <c r="D41" s="2"/>
      <c r="E41" s="2"/>
      <c r="F41" s="2"/>
      <c r="G41" s="2"/>
      <c r="H41" s="2"/>
      <c r="I41" s="2"/>
      <c r="J41" s="2"/>
      <c r="K41" s="7"/>
      <c r="L41" s="7"/>
      <c r="M41" s="7"/>
      <c r="N41" s="7"/>
      <c r="O41" s="7"/>
    </row>
    <row r="42" spans="1:15">
      <c r="A42" s="2"/>
      <c r="B42" s="2"/>
      <c r="C42" s="2"/>
      <c r="D42" s="2"/>
      <c r="E42" s="2"/>
      <c r="F42" s="2"/>
      <c r="G42" s="2"/>
      <c r="H42" s="2"/>
      <c r="I42" s="2"/>
      <c r="J42" s="2"/>
      <c r="K42" s="7"/>
      <c r="L42" s="7"/>
      <c r="M42" s="7"/>
      <c r="N42" s="7"/>
      <c r="O42" s="7"/>
    </row>
    <row r="43" spans="1:15">
      <c r="A43" s="2"/>
      <c r="B43" s="2"/>
      <c r="C43" s="2"/>
      <c r="D43" s="2"/>
      <c r="E43" s="2"/>
      <c r="F43" s="2"/>
      <c r="G43" s="2"/>
      <c r="H43" s="2"/>
      <c r="I43" s="2"/>
      <c r="J43" s="2"/>
      <c r="K43" s="7"/>
      <c r="L43" s="7"/>
      <c r="M43" s="7"/>
      <c r="N43" s="7"/>
      <c r="O43" s="7"/>
    </row>
    <row r="44" spans="1:15">
      <c r="A44" s="2"/>
      <c r="B44" s="2"/>
      <c r="C44" s="2"/>
      <c r="D44" s="2"/>
      <c r="E44" s="2"/>
      <c r="F44" s="2"/>
      <c r="G44" s="2"/>
      <c r="H44" s="2"/>
      <c r="I44" s="2"/>
      <c r="J44" s="2"/>
      <c r="K44" s="7"/>
      <c r="L44" s="7"/>
      <c r="M44" s="7"/>
      <c r="N44" s="7"/>
      <c r="O44" s="7"/>
    </row>
    <row r="45" spans="1:15">
      <c r="A45" s="2"/>
      <c r="B45" s="2"/>
      <c r="C45" s="2"/>
      <c r="D45" s="2"/>
      <c r="E45" s="2"/>
      <c r="F45" s="2"/>
      <c r="G45" s="2"/>
      <c r="H45" s="2"/>
      <c r="I45" s="2"/>
      <c r="J45" s="2"/>
      <c r="K45" s="7"/>
      <c r="L45" s="7"/>
      <c r="M45" s="7"/>
      <c r="N45" s="7"/>
      <c r="O45" s="7"/>
    </row>
    <row r="46" spans="1:15">
      <c r="A46" s="2"/>
      <c r="B46" s="2"/>
      <c r="C46" s="2"/>
      <c r="D46" s="2"/>
      <c r="E46" s="2"/>
      <c r="F46" s="2"/>
      <c r="G46" s="2"/>
      <c r="H46" s="2"/>
      <c r="I46" s="2"/>
      <c r="J46" s="2"/>
      <c r="K46" s="7"/>
      <c r="L46" s="7"/>
      <c r="M46" s="7"/>
      <c r="N46" s="7"/>
      <c r="O46" s="7"/>
    </row>
    <row r="47" spans="1:15">
      <c r="A47" s="2"/>
      <c r="B47" s="2" t="s">
        <v>76</v>
      </c>
      <c r="C47" s="2"/>
      <c r="D47" s="2"/>
      <c r="E47" s="2"/>
      <c r="F47" s="2"/>
      <c r="G47" s="2"/>
      <c r="H47" s="2"/>
      <c r="I47" s="2"/>
      <c r="J47" s="2"/>
      <c r="K47" s="7"/>
      <c r="L47" s="7"/>
      <c r="M47" s="7"/>
      <c r="N47" s="7"/>
      <c r="O47" s="7"/>
    </row>
    <row r="48" spans="1:15">
      <c r="A48" s="2"/>
      <c r="B48" s="2" t="s">
        <v>77</v>
      </c>
      <c r="C48" s="2"/>
      <c r="D48" s="2"/>
      <c r="E48" s="2"/>
      <c r="F48" s="2"/>
      <c r="G48" s="2"/>
      <c r="H48" s="2"/>
      <c r="I48" s="2"/>
      <c r="J48" s="2"/>
      <c r="K48" s="7"/>
      <c r="L48" s="7"/>
      <c r="M48" s="7"/>
      <c r="N48" s="7"/>
      <c r="O48" s="7"/>
    </row>
    <row r="49" spans="1:15">
      <c r="A49" s="2"/>
      <c r="B49" s="2"/>
      <c r="C49" s="2"/>
      <c r="D49" s="2"/>
      <c r="E49" s="2"/>
      <c r="F49" s="2"/>
      <c r="G49" s="2"/>
      <c r="H49" s="2"/>
      <c r="I49" s="2"/>
      <c r="J49" s="2"/>
      <c r="K49" s="7"/>
      <c r="L49" s="7"/>
      <c r="M49" s="7"/>
      <c r="N49" s="7"/>
      <c r="O49" s="7"/>
    </row>
    <row r="50" spans="1:15">
      <c r="A50" s="2"/>
      <c r="B50" s="2"/>
      <c r="C50" s="2"/>
      <c r="D50" s="2"/>
      <c r="E50" s="2"/>
      <c r="F50" s="2"/>
      <c r="G50" s="2"/>
      <c r="H50" s="2"/>
      <c r="I50" s="2"/>
      <c r="J50" s="2"/>
      <c r="K50" s="7"/>
      <c r="L50" s="7"/>
      <c r="M50" s="7"/>
      <c r="N50" s="7"/>
      <c r="O50" s="7"/>
    </row>
    <row r="51" spans="1:15">
      <c r="A51" s="2"/>
      <c r="B51" s="2"/>
      <c r="C51" s="2"/>
      <c r="D51" s="2"/>
      <c r="E51" s="2"/>
      <c r="F51" s="2"/>
      <c r="G51" s="2"/>
      <c r="H51" s="2"/>
      <c r="I51" s="2"/>
      <c r="J51" s="2"/>
      <c r="K51" s="7"/>
      <c r="L51" s="7"/>
      <c r="M51" s="7"/>
      <c r="N51" s="7"/>
      <c r="O51" s="7"/>
    </row>
    <row r="52" spans="1:15">
      <c r="A52" s="2"/>
      <c r="B52" s="2"/>
      <c r="C52" s="2"/>
      <c r="D52" s="2"/>
      <c r="E52" s="2"/>
      <c r="F52" s="2"/>
      <c r="G52" s="2"/>
      <c r="H52" s="2"/>
      <c r="I52" s="2"/>
      <c r="J52" s="2"/>
      <c r="K52" s="7"/>
      <c r="L52" s="7"/>
      <c r="M52" s="7"/>
      <c r="N52" s="7"/>
      <c r="O52" s="7"/>
    </row>
    <row r="53" spans="1:15">
      <c r="A53" s="2"/>
      <c r="B53" s="2"/>
      <c r="C53" s="2"/>
      <c r="D53" s="2"/>
      <c r="E53" s="2"/>
      <c r="F53" s="2"/>
      <c r="G53" s="2"/>
      <c r="H53" s="2"/>
      <c r="I53" s="2"/>
      <c r="J53" s="2"/>
      <c r="K53" s="7"/>
      <c r="L53" s="7"/>
      <c r="M53" s="7"/>
      <c r="N53" s="7"/>
      <c r="O53" s="7"/>
    </row>
    <row r="54" spans="1:15">
      <c r="A54" s="2"/>
      <c r="B54" s="2"/>
      <c r="C54" s="2"/>
      <c r="D54" s="2"/>
      <c r="E54" s="2"/>
      <c r="F54" s="2"/>
      <c r="G54" s="2"/>
      <c r="H54" s="2"/>
      <c r="I54" s="2"/>
      <c r="J54" s="2"/>
      <c r="K54" s="7"/>
      <c r="L54" s="7"/>
      <c r="M54" s="7"/>
      <c r="N54" s="7"/>
      <c r="O54" s="7"/>
    </row>
    <row r="55" spans="1:15">
      <c r="A55" s="2"/>
      <c r="B55" s="2"/>
      <c r="C55" s="2"/>
      <c r="D55" s="2"/>
      <c r="E55" s="2"/>
      <c r="F55" s="2"/>
      <c r="G55" s="2"/>
      <c r="H55" s="2"/>
      <c r="I55" s="2"/>
      <c r="J55" s="2"/>
      <c r="K55" s="7"/>
      <c r="L55" s="7"/>
      <c r="M55" s="7"/>
      <c r="N55" s="7"/>
      <c r="O55" s="7"/>
    </row>
    <row r="56" spans="1:15">
      <c r="A56" s="2"/>
      <c r="B56" s="2"/>
      <c r="C56" s="2"/>
      <c r="D56" s="2"/>
      <c r="E56" s="2"/>
      <c r="F56" s="2"/>
      <c r="G56" s="2"/>
      <c r="H56" s="2"/>
      <c r="I56" s="2"/>
      <c r="J56" s="2"/>
      <c r="K56" s="7"/>
      <c r="L56" s="7"/>
      <c r="M56" s="7"/>
      <c r="N56" s="7"/>
      <c r="O56" s="7"/>
    </row>
    <row r="57" spans="1:15">
      <c r="A57" s="2"/>
      <c r="B57" s="2"/>
      <c r="C57" s="2"/>
      <c r="D57" s="2"/>
      <c r="E57" s="2"/>
      <c r="F57" s="2"/>
      <c r="G57" s="2"/>
      <c r="H57" s="2"/>
      <c r="I57" s="2"/>
      <c r="J57" s="2"/>
      <c r="K57" s="7"/>
      <c r="L57" s="7"/>
      <c r="M57" s="7"/>
      <c r="N57" s="7"/>
      <c r="O57" s="7"/>
    </row>
    <row r="58" spans="1:15">
      <c r="A58" s="2"/>
      <c r="B58" s="2"/>
      <c r="C58" s="2"/>
      <c r="D58" s="2"/>
      <c r="E58" s="2"/>
      <c r="F58" s="2"/>
      <c r="G58" s="2"/>
      <c r="H58" s="2"/>
      <c r="I58" s="2"/>
      <c r="J58" s="2"/>
      <c r="K58" s="7"/>
      <c r="L58" s="7"/>
      <c r="M58" s="7"/>
      <c r="N58" s="7"/>
      <c r="O58" s="7"/>
    </row>
    <row r="59" spans="1:15">
      <c r="A59" s="2"/>
      <c r="B59" s="2"/>
      <c r="C59" s="2"/>
      <c r="D59" s="2"/>
      <c r="E59" s="2"/>
      <c r="F59" s="2"/>
      <c r="G59" s="2"/>
      <c r="H59" s="2"/>
      <c r="I59" s="2"/>
      <c r="J59" s="2"/>
      <c r="K59" s="7"/>
      <c r="L59" s="7"/>
      <c r="M59" s="7"/>
      <c r="N59" s="7"/>
      <c r="O59" s="7"/>
    </row>
    <row r="60" spans="1:15">
      <c r="A60" s="2"/>
      <c r="B60" s="2"/>
      <c r="C60" s="2"/>
      <c r="D60" s="2"/>
      <c r="E60" s="2"/>
      <c r="F60" s="2"/>
      <c r="G60" s="2"/>
      <c r="H60" s="2"/>
      <c r="I60" s="2"/>
      <c r="J60" s="2"/>
      <c r="K60" s="7"/>
      <c r="L60" s="7"/>
      <c r="M60" s="7"/>
      <c r="N60" s="7"/>
      <c r="O60" s="7"/>
    </row>
    <row r="61" spans="1:15">
      <c r="A61" s="2"/>
      <c r="B61" s="2"/>
      <c r="C61" s="2"/>
      <c r="D61" s="2"/>
      <c r="E61" s="2"/>
      <c r="F61" s="2"/>
      <c r="G61" s="2"/>
      <c r="H61" s="2"/>
      <c r="I61" s="2"/>
      <c r="J61" s="2"/>
      <c r="K61" s="7"/>
      <c r="L61" s="7"/>
      <c r="M61" s="7"/>
      <c r="N61" s="7"/>
      <c r="O61" s="7"/>
    </row>
    <row r="62" spans="1:15">
      <c r="A62" s="2"/>
      <c r="B62" s="2"/>
      <c r="C62" s="2"/>
      <c r="D62" s="2"/>
      <c r="E62" s="2"/>
      <c r="F62" s="2"/>
      <c r="G62" s="2"/>
      <c r="H62" s="2"/>
      <c r="I62" s="2"/>
      <c r="J62" s="2"/>
      <c r="K62" s="7"/>
      <c r="L62" s="7"/>
      <c r="M62" s="7"/>
      <c r="N62" s="7"/>
      <c r="O62" s="7"/>
    </row>
    <row r="63" spans="1:15">
      <c r="A63" s="2"/>
      <c r="B63" s="2"/>
      <c r="C63" s="2"/>
      <c r="D63" s="2"/>
      <c r="E63" s="2"/>
      <c r="F63" s="2"/>
      <c r="G63" s="2"/>
      <c r="H63" s="2"/>
      <c r="I63" s="2"/>
      <c r="J63" s="2"/>
      <c r="K63" s="7"/>
      <c r="L63" s="7"/>
      <c r="M63" s="7"/>
      <c r="N63" s="7"/>
      <c r="O63" s="7"/>
    </row>
    <row r="64" spans="1:15">
      <c r="A64" s="2"/>
      <c r="B64" s="2"/>
      <c r="C64" s="2"/>
      <c r="D64" s="2"/>
      <c r="E64" s="2"/>
      <c r="F64" s="2"/>
      <c r="G64" s="2"/>
      <c r="H64" s="2"/>
      <c r="I64" s="2"/>
      <c r="J64" s="2"/>
      <c r="K64" s="7"/>
      <c r="L64" s="7"/>
      <c r="M64" s="7"/>
      <c r="N64" s="7"/>
      <c r="O64" s="7"/>
    </row>
    <row r="65" spans="1:15">
      <c r="A65" s="2"/>
      <c r="B65" s="2"/>
      <c r="C65" s="2"/>
      <c r="D65" s="2"/>
      <c r="E65" s="2"/>
      <c r="F65" s="2"/>
      <c r="G65" s="2"/>
      <c r="H65" s="2"/>
      <c r="I65" s="2"/>
      <c r="J65" s="2"/>
      <c r="K65" s="7"/>
      <c r="L65" s="7"/>
      <c r="M65" s="7"/>
      <c r="N65" s="7"/>
      <c r="O65" s="7"/>
    </row>
    <row r="66" spans="1:15">
      <c r="A66" s="2"/>
      <c r="B66" s="2"/>
      <c r="C66" s="2"/>
      <c r="D66" s="2"/>
      <c r="E66" s="2"/>
      <c r="F66" s="2"/>
      <c r="G66" s="2"/>
      <c r="H66" s="2"/>
      <c r="I66" s="2"/>
      <c r="J66" s="2"/>
      <c r="K66" s="7"/>
      <c r="L66" s="7"/>
      <c r="M66" s="7"/>
      <c r="N66" s="7"/>
      <c r="O66" s="7"/>
    </row>
    <row r="67" spans="1:15">
      <c r="A67" s="2"/>
      <c r="B67" s="2"/>
      <c r="C67" s="2"/>
      <c r="D67" s="2"/>
      <c r="E67" s="2"/>
      <c r="F67" s="2"/>
      <c r="G67" s="2"/>
      <c r="H67" s="2"/>
      <c r="I67" s="2"/>
      <c r="J67" s="2"/>
      <c r="K67" s="7"/>
      <c r="L67" s="7"/>
      <c r="M67" s="7"/>
      <c r="N67" s="7"/>
      <c r="O67" s="7"/>
    </row>
    <row r="68" spans="1:15">
      <c r="A68" s="2"/>
      <c r="B68" s="2"/>
      <c r="C68" s="2"/>
      <c r="D68" s="2"/>
      <c r="E68" s="2"/>
      <c r="F68" s="2"/>
      <c r="G68" s="2"/>
      <c r="H68" s="2"/>
      <c r="I68" s="2"/>
      <c r="J68" s="2"/>
      <c r="K68" s="7"/>
      <c r="L68" s="7"/>
      <c r="M68" s="7"/>
      <c r="N68" s="7"/>
      <c r="O68" s="7"/>
    </row>
    <row r="69" spans="1:15">
      <c r="A69" s="2"/>
      <c r="B69" s="2"/>
      <c r="C69" s="2"/>
      <c r="D69" s="2"/>
      <c r="E69" s="2"/>
      <c r="F69" s="2"/>
      <c r="G69" s="2"/>
      <c r="H69" s="2"/>
      <c r="I69" s="2"/>
      <c r="J69" s="2"/>
      <c r="K69" s="7"/>
      <c r="L69" s="7"/>
      <c r="M69" s="7"/>
      <c r="N69" s="7"/>
      <c r="O69" s="7"/>
    </row>
    <row r="70" spans="1:15">
      <c r="A70" s="2"/>
      <c r="B70" s="2"/>
      <c r="C70" s="2"/>
      <c r="D70" s="2"/>
      <c r="E70" s="2"/>
      <c r="F70" s="2"/>
      <c r="G70" s="2"/>
      <c r="H70" s="2"/>
      <c r="I70" s="2"/>
      <c r="J70" s="2"/>
      <c r="K70" s="7"/>
      <c r="L70" s="7"/>
      <c r="M70" s="7"/>
      <c r="N70" s="7"/>
      <c r="O70" s="7"/>
    </row>
    <row r="71" spans="1:15">
      <c r="A71" s="2"/>
      <c r="B71" s="2"/>
      <c r="C71" s="2"/>
      <c r="D71" s="2"/>
      <c r="E71" s="2"/>
      <c r="F71" s="2"/>
      <c r="G71" s="2"/>
      <c r="H71" s="2"/>
      <c r="I71" s="2"/>
      <c r="J71" s="2"/>
      <c r="K71" s="7"/>
      <c r="L71" s="7"/>
      <c r="M71" s="7"/>
      <c r="N71" s="7"/>
      <c r="O71" s="7"/>
    </row>
    <row r="72" spans="1:15">
      <c r="A72" s="2"/>
      <c r="B72" s="2"/>
      <c r="C72" s="2"/>
      <c r="D72" s="2"/>
      <c r="E72" s="2"/>
      <c r="F72" s="2"/>
      <c r="G72" s="2"/>
      <c r="H72" s="2"/>
      <c r="I72" s="2"/>
      <c r="J72" s="2"/>
      <c r="K72" s="7"/>
      <c r="L72" s="7"/>
      <c r="M72" s="7"/>
      <c r="N72" s="7"/>
      <c r="O72" s="7"/>
    </row>
    <row r="73" spans="1:15">
      <c r="A73" s="2"/>
      <c r="B73" s="2"/>
      <c r="C73" s="2"/>
      <c r="D73" s="2"/>
      <c r="E73" s="2"/>
      <c r="F73" s="2"/>
      <c r="G73" s="2"/>
      <c r="H73" s="2"/>
      <c r="I73" s="2"/>
      <c r="J73" s="2"/>
      <c r="K73" s="7"/>
      <c r="L73" s="7"/>
      <c r="M73" s="7"/>
      <c r="N73" s="7"/>
      <c r="O73" s="7"/>
    </row>
    <row r="74" spans="1:15">
      <c r="A74" s="2"/>
      <c r="B74" s="2"/>
      <c r="C74" s="2"/>
      <c r="D74" s="2"/>
      <c r="E74" s="2"/>
      <c r="F74" s="2"/>
      <c r="G74" s="2"/>
      <c r="H74" s="2"/>
      <c r="I74" s="2"/>
      <c r="J74" s="2"/>
      <c r="K74" s="7"/>
      <c r="L74" s="7"/>
      <c r="M74" s="7"/>
      <c r="N74" s="7"/>
      <c r="O74" s="7"/>
    </row>
    <row r="75" spans="1:15">
      <c r="A75" s="2"/>
      <c r="B75" s="2"/>
      <c r="C75" s="2"/>
      <c r="D75" s="2"/>
      <c r="E75" s="2"/>
      <c r="F75" s="2"/>
      <c r="G75" s="2"/>
      <c r="H75" s="2"/>
      <c r="I75" s="2"/>
      <c r="J75" s="2"/>
      <c r="K75" s="7"/>
      <c r="L75" s="7"/>
      <c r="M75" s="7"/>
      <c r="N75" s="7"/>
      <c r="O75" s="7"/>
    </row>
    <row r="76" spans="1:15">
      <c r="A76" s="2"/>
      <c r="B76" s="2"/>
      <c r="C76" s="2"/>
      <c r="D76" s="2"/>
      <c r="E76" s="2"/>
      <c r="F76" s="2"/>
      <c r="G76" s="2"/>
      <c r="H76" s="2"/>
      <c r="I76" s="2"/>
      <c r="J76" s="2"/>
      <c r="K76" s="7"/>
      <c r="L76" s="7"/>
      <c r="M76" s="7"/>
      <c r="N76" s="7"/>
      <c r="O76" s="7"/>
    </row>
    <row r="77" spans="1:15">
      <c r="A77" s="2"/>
      <c r="B77" s="42" t="s">
        <v>108</v>
      </c>
      <c r="C77" s="2"/>
      <c r="D77" s="2"/>
      <c r="E77" s="2"/>
      <c r="F77" s="2"/>
      <c r="G77" s="2"/>
      <c r="H77" s="2"/>
      <c r="I77" s="2"/>
      <c r="J77" s="2"/>
      <c r="K77" s="7"/>
      <c r="L77" s="7"/>
      <c r="M77" s="7"/>
      <c r="N77" s="7"/>
      <c r="O77" s="7"/>
    </row>
    <row r="78" spans="1:15">
      <c r="A78" s="2"/>
      <c r="B78" s="2"/>
      <c r="C78" s="2"/>
      <c r="D78" s="2"/>
      <c r="E78" s="2"/>
      <c r="F78" s="2"/>
      <c r="G78" s="2"/>
      <c r="H78" s="2"/>
      <c r="I78" s="2"/>
      <c r="J78" s="2"/>
      <c r="K78" s="7"/>
      <c r="L78" s="7"/>
      <c r="M78" s="7"/>
      <c r="N78" s="7"/>
      <c r="O78" s="7"/>
    </row>
    <row r="79" spans="1:15">
      <c r="A79" s="2"/>
      <c r="B79" s="28" t="s">
        <v>79</v>
      </c>
      <c r="C79" s="2"/>
      <c r="D79" s="2"/>
      <c r="E79" s="2"/>
      <c r="F79" s="2"/>
      <c r="G79" s="2"/>
      <c r="H79" s="2"/>
      <c r="I79" s="2"/>
      <c r="J79" s="2"/>
      <c r="K79" s="7"/>
      <c r="L79" s="7"/>
      <c r="M79" s="7"/>
      <c r="N79" s="7"/>
      <c r="O79" s="7"/>
    </row>
    <row r="80" spans="1:15">
      <c r="A80" s="2"/>
      <c r="B80" s="28" t="s">
        <v>94</v>
      </c>
      <c r="C80" s="2"/>
      <c r="D80" s="2"/>
      <c r="E80" s="2"/>
      <c r="F80" s="2"/>
      <c r="G80" s="2"/>
      <c r="H80" s="2"/>
      <c r="I80" s="2"/>
      <c r="J80" s="2"/>
      <c r="K80" s="7"/>
      <c r="L80" s="7"/>
      <c r="M80" s="7"/>
      <c r="N80" s="7"/>
      <c r="O80" s="7"/>
    </row>
    <row r="81" spans="1:15">
      <c r="A81" s="2"/>
      <c r="B81" s="28"/>
      <c r="C81" s="2"/>
      <c r="D81" s="2"/>
      <c r="E81" s="2"/>
      <c r="F81" s="2"/>
      <c r="G81" s="2"/>
      <c r="H81" s="2"/>
      <c r="I81" s="2"/>
      <c r="J81" s="2"/>
      <c r="K81" s="7"/>
      <c r="L81" s="7"/>
      <c r="M81" s="7"/>
      <c r="N81" s="7"/>
      <c r="O81" s="7"/>
    </row>
    <row r="82" spans="1:15">
      <c r="A82" s="2"/>
      <c r="B82" s="29"/>
      <c r="C82" s="2"/>
      <c r="D82" s="2"/>
      <c r="E82" s="2"/>
      <c r="F82" s="2"/>
      <c r="G82" s="2"/>
      <c r="H82" s="2"/>
      <c r="I82" s="2"/>
      <c r="J82" s="2"/>
      <c r="K82" s="7"/>
      <c r="L82" s="7"/>
      <c r="M82" s="7"/>
      <c r="N82" s="7"/>
      <c r="O82" s="7"/>
    </row>
    <row r="83" spans="1:15">
      <c r="A83" s="2"/>
      <c r="B83" s="2"/>
      <c r="C83" s="2"/>
      <c r="D83" s="2"/>
      <c r="E83" s="2"/>
      <c r="F83" s="2"/>
      <c r="G83" s="2"/>
      <c r="H83" s="2"/>
      <c r="I83" s="2"/>
      <c r="J83" s="2"/>
      <c r="K83" s="7"/>
      <c r="L83" s="7"/>
      <c r="M83" s="7"/>
      <c r="N83" s="7"/>
      <c r="O83" s="7"/>
    </row>
    <row r="84" spans="1:15">
      <c r="A84" s="2"/>
      <c r="B84" s="2"/>
      <c r="C84" s="2"/>
      <c r="D84" s="2"/>
      <c r="E84" s="2"/>
      <c r="F84" s="2"/>
      <c r="G84" s="2"/>
      <c r="H84" s="2"/>
      <c r="I84" s="2"/>
      <c r="J84" s="2"/>
      <c r="K84" s="7"/>
      <c r="L84" s="7"/>
      <c r="M84" s="7"/>
      <c r="N84" s="7"/>
      <c r="O84" s="7"/>
    </row>
    <row r="85" spans="1:15">
      <c r="A85" s="2"/>
      <c r="B85" s="2"/>
      <c r="C85" s="2"/>
      <c r="D85" s="2"/>
      <c r="E85" s="2"/>
      <c r="F85" s="2"/>
      <c r="G85" s="2"/>
      <c r="H85" s="2"/>
      <c r="I85" s="2"/>
      <c r="J85" s="2"/>
      <c r="K85" s="7"/>
      <c r="L85" s="7"/>
      <c r="M85" s="7"/>
      <c r="N85" s="7"/>
      <c r="O85" s="7"/>
    </row>
    <row r="86" spans="1:15">
      <c r="A86" s="2"/>
      <c r="B86" s="2"/>
      <c r="C86" s="2"/>
      <c r="D86" s="2"/>
      <c r="E86" s="2"/>
      <c r="F86" s="2"/>
      <c r="G86" s="2"/>
      <c r="H86" s="2"/>
      <c r="I86" s="2"/>
      <c r="J86" s="2"/>
      <c r="K86" s="7"/>
      <c r="L86" s="7"/>
      <c r="M86" s="7"/>
      <c r="N86" s="7"/>
      <c r="O86" s="7"/>
    </row>
    <row r="87" spans="1:15">
      <c r="A87" s="2"/>
      <c r="B87" s="2"/>
      <c r="C87" s="2"/>
      <c r="D87" s="2"/>
      <c r="E87" s="2"/>
      <c r="F87" s="2"/>
      <c r="G87" s="2"/>
      <c r="H87" s="2"/>
      <c r="I87" s="2"/>
      <c r="J87" s="2"/>
      <c r="K87" s="7"/>
      <c r="L87" s="7"/>
      <c r="M87" s="7"/>
      <c r="N87" s="7"/>
      <c r="O87" s="7"/>
    </row>
    <row r="88" spans="1:15">
      <c r="A88" s="2"/>
      <c r="B88" s="2"/>
      <c r="C88" s="2"/>
      <c r="D88" s="2"/>
      <c r="E88" s="2"/>
      <c r="F88" s="2"/>
      <c r="G88" s="2"/>
      <c r="H88" s="2"/>
      <c r="I88" s="2"/>
      <c r="J88" s="2"/>
      <c r="K88" s="7"/>
      <c r="L88" s="7"/>
      <c r="M88" s="7"/>
      <c r="N88" s="7"/>
      <c r="O88" s="7"/>
    </row>
    <row r="89" spans="1:15">
      <c r="A89" s="2"/>
      <c r="B89" s="2"/>
      <c r="C89" s="2"/>
      <c r="D89" s="2"/>
      <c r="E89" s="2"/>
      <c r="F89" s="2"/>
      <c r="G89" s="2"/>
      <c r="H89" s="2"/>
      <c r="I89" s="2"/>
      <c r="J89" s="2"/>
      <c r="K89" s="7"/>
      <c r="L89" s="7"/>
      <c r="M89" s="7"/>
      <c r="N89" s="7"/>
      <c r="O89" s="7"/>
    </row>
    <row r="90" spans="1:15">
      <c r="A90" s="2"/>
      <c r="B90" s="2"/>
      <c r="C90" s="2"/>
      <c r="D90" s="2"/>
      <c r="E90" s="2"/>
      <c r="F90" s="2"/>
      <c r="G90" s="2"/>
      <c r="H90" s="2"/>
      <c r="I90" s="2"/>
      <c r="J90" s="2"/>
      <c r="K90" s="7"/>
      <c r="L90" s="7"/>
      <c r="M90" s="7"/>
      <c r="N90" s="7"/>
      <c r="O90" s="7"/>
    </row>
    <row r="91" spans="1:15">
      <c r="A91" s="2"/>
      <c r="B91" s="2"/>
      <c r="C91" s="2"/>
      <c r="D91" s="2"/>
      <c r="E91" s="2"/>
      <c r="F91" s="2"/>
      <c r="G91" s="2"/>
      <c r="H91" s="2"/>
      <c r="I91" s="2"/>
      <c r="J91" s="2"/>
      <c r="K91" s="7"/>
      <c r="L91" s="7"/>
      <c r="M91" s="7"/>
      <c r="N91" s="7"/>
      <c r="O91" s="7"/>
    </row>
    <row r="92" spans="1:15">
      <c r="A92" s="2"/>
      <c r="B92" s="2"/>
      <c r="C92" s="2"/>
      <c r="D92" s="2"/>
      <c r="E92" s="2"/>
      <c r="F92" s="2"/>
      <c r="G92" s="2"/>
      <c r="H92" s="2"/>
      <c r="I92" s="2"/>
      <c r="J92" s="2"/>
      <c r="K92" s="7"/>
      <c r="L92" s="7"/>
      <c r="M92" s="7"/>
      <c r="N92" s="7"/>
      <c r="O92" s="7"/>
    </row>
    <row r="93" spans="1:15">
      <c r="A93" s="2"/>
      <c r="B93" s="2"/>
      <c r="C93" s="2"/>
      <c r="D93" s="2"/>
      <c r="E93" s="2"/>
      <c r="F93" s="2"/>
      <c r="G93" s="2"/>
      <c r="H93" s="2"/>
      <c r="I93" s="2"/>
      <c r="J93" s="2"/>
      <c r="K93" s="7"/>
      <c r="L93" s="7"/>
      <c r="M93" s="7"/>
      <c r="N93" s="7"/>
      <c r="O93" s="7"/>
    </row>
    <row r="94" spans="1:15">
      <c r="A94" s="2"/>
      <c r="B94" s="2"/>
      <c r="C94" s="2"/>
      <c r="D94" s="2"/>
      <c r="E94" s="2"/>
      <c r="F94" s="2"/>
      <c r="G94" s="2"/>
      <c r="H94" s="2"/>
      <c r="I94" s="2"/>
      <c r="J94" s="2"/>
      <c r="K94" s="7"/>
      <c r="L94" s="7"/>
      <c r="M94" s="7"/>
      <c r="N94" s="7"/>
      <c r="O94" s="7"/>
    </row>
    <row r="95" spans="1:15">
      <c r="A95" s="2"/>
      <c r="B95" s="2"/>
      <c r="C95" s="2"/>
      <c r="D95" s="2"/>
      <c r="E95" s="2"/>
      <c r="F95" s="2"/>
      <c r="G95" s="2"/>
      <c r="H95" s="2"/>
      <c r="I95" s="2"/>
      <c r="J95" s="2"/>
      <c r="K95" s="7"/>
      <c r="L95" s="7"/>
      <c r="M95" s="7"/>
      <c r="N95" s="7"/>
      <c r="O95" s="7"/>
    </row>
    <row r="96" spans="1:15">
      <c r="A96" s="2"/>
      <c r="B96" s="2"/>
      <c r="C96" s="2"/>
      <c r="D96" s="2"/>
      <c r="E96" s="2"/>
      <c r="F96" s="2"/>
      <c r="G96" s="2"/>
      <c r="H96" s="2"/>
      <c r="I96" s="2"/>
      <c r="J96" s="2"/>
      <c r="K96" s="7"/>
      <c r="L96" s="7"/>
      <c r="M96" s="7"/>
      <c r="N96" s="7"/>
      <c r="O96" s="7"/>
    </row>
    <row r="97" spans="1:15">
      <c r="A97" s="2"/>
      <c r="B97" s="2"/>
      <c r="C97" s="2"/>
      <c r="D97" s="2"/>
      <c r="E97" s="2"/>
      <c r="F97" s="2"/>
      <c r="G97" s="2"/>
      <c r="H97" s="2"/>
      <c r="I97" s="2"/>
      <c r="J97" s="2"/>
      <c r="K97" s="7"/>
      <c r="L97" s="7"/>
      <c r="M97" s="7"/>
      <c r="N97" s="7"/>
      <c r="O97" s="7"/>
    </row>
    <row r="98" spans="1:15">
      <c r="A98" s="2"/>
      <c r="B98" s="2"/>
      <c r="C98" s="2"/>
      <c r="D98" s="2"/>
      <c r="E98" s="2"/>
      <c r="F98" s="2"/>
      <c r="G98" s="2"/>
      <c r="H98" s="2"/>
      <c r="I98" s="2"/>
      <c r="J98" s="2"/>
      <c r="K98" s="7"/>
      <c r="L98" s="7"/>
      <c r="M98" s="7"/>
      <c r="N98" s="7"/>
      <c r="O98" s="7"/>
    </row>
    <row r="99" spans="1:15">
      <c r="A99" s="2"/>
      <c r="B99" s="2"/>
      <c r="C99" s="2"/>
      <c r="D99" s="2"/>
      <c r="E99" s="2"/>
      <c r="F99" s="2"/>
      <c r="G99" s="2"/>
      <c r="H99" s="2"/>
      <c r="I99" s="2"/>
      <c r="J99" s="2"/>
      <c r="K99" s="7"/>
      <c r="L99" s="7"/>
      <c r="M99" s="7"/>
      <c r="N99" s="7"/>
      <c r="O99" s="7"/>
    </row>
    <row r="100" spans="1:15">
      <c r="A100" s="2"/>
      <c r="B100" s="2"/>
      <c r="C100" s="2"/>
      <c r="D100" s="2"/>
      <c r="E100" s="2"/>
      <c r="F100" s="2"/>
      <c r="G100" s="2"/>
      <c r="H100" s="2"/>
      <c r="I100" s="2"/>
      <c r="J100" s="2"/>
      <c r="K100" s="7"/>
      <c r="L100" s="7"/>
      <c r="M100" s="7"/>
      <c r="N100" s="7"/>
      <c r="O100" s="7"/>
    </row>
    <row r="101" spans="1:15">
      <c r="A101" s="2"/>
      <c r="B101" s="2"/>
      <c r="C101" s="2"/>
      <c r="D101" s="2"/>
      <c r="E101" s="2"/>
      <c r="F101" s="2"/>
      <c r="G101" s="2"/>
      <c r="H101" s="2"/>
      <c r="I101" s="2"/>
      <c r="J101" s="2"/>
      <c r="K101" s="7"/>
      <c r="L101" s="7"/>
      <c r="M101" s="7"/>
      <c r="N101" s="7"/>
      <c r="O101" s="7"/>
    </row>
    <row r="102" spans="1:15">
      <c r="A102" s="2"/>
      <c r="B102" s="2"/>
      <c r="C102" s="2"/>
      <c r="D102" s="2"/>
      <c r="E102" s="2"/>
      <c r="F102" s="2"/>
      <c r="G102" s="2"/>
      <c r="H102" s="2"/>
      <c r="I102" s="2"/>
      <c r="J102" s="2"/>
      <c r="K102" s="7"/>
      <c r="L102" s="7"/>
      <c r="M102" s="7"/>
      <c r="N102" s="7"/>
      <c r="O102" s="7"/>
    </row>
    <row r="103" spans="1:15">
      <c r="A103" s="2"/>
      <c r="B103" s="2"/>
      <c r="C103" s="2"/>
      <c r="D103" s="2"/>
      <c r="E103" s="2"/>
      <c r="F103" s="2"/>
      <c r="G103" s="2"/>
      <c r="H103" s="2"/>
      <c r="I103" s="2"/>
      <c r="J103" s="2"/>
      <c r="K103" s="7"/>
      <c r="L103" s="7"/>
      <c r="M103" s="7"/>
      <c r="N103" s="7"/>
      <c r="O103" s="7"/>
    </row>
    <row r="104" spans="1:15">
      <c r="A104" s="2"/>
      <c r="B104" s="2"/>
      <c r="C104" s="2"/>
      <c r="D104" s="2"/>
      <c r="E104" s="2"/>
      <c r="F104" s="2"/>
      <c r="G104" s="2"/>
      <c r="H104" s="2"/>
      <c r="I104" s="2"/>
      <c r="J104" s="2"/>
      <c r="K104" s="7"/>
      <c r="L104" s="7"/>
      <c r="M104" s="7"/>
      <c r="N104" s="7"/>
      <c r="O104" s="7"/>
    </row>
    <row r="105" spans="1:15">
      <c r="A105" s="2"/>
      <c r="B105" s="2"/>
      <c r="C105" s="2"/>
      <c r="D105" s="2"/>
      <c r="E105" s="2"/>
      <c r="F105" s="2"/>
      <c r="G105" s="2"/>
      <c r="H105" s="2"/>
      <c r="I105" s="2"/>
      <c r="J105" s="2"/>
      <c r="K105" s="7"/>
      <c r="L105" s="7"/>
      <c r="M105" s="7"/>
      <c r="N105" s="7"/>
      <c r="O105" s="7"/>
    </row>
    <row r="106" spans="1:15">
      <c r="A106" s="2"/>
      <c r="B106" s="2"/>
      <c r="C106" s="2"/>
      <c r="D106" s="2"/>
      <c r="E106" s="2"/>
      <c r="F106" s="2"/>
      <c r="G106" s="2"/>
      <c r="H106" s="2"/>
      <c r="I106" s="2"/>
      <c r="J106" s="2"/>
      <c r="K106" s="7"/>
      <c r="L106" s="7"/>
      <c r="M106" s="7"/>
      <c r="N106" s="7"/>
      <c r="O106" s="7"/>
    </row>
    <row r="107" spans="1:15">
      <c r="A107" s="2"/>
      <c r="B107" s="2"/>
      <c r="C107" s="2"/>
      <c r="D107" s="2"/>
      <c r="E107" s="2"/>
      <c r="F107" s="2"/>
      <c r="G107" s="2"/>
      <c r="H107" s="2"/>
      <c r="I107" s="2"/>
      <c r="J107" s="2"/>
      <c r="K107" s="7"/>
      <c r="L107" s="7"/>
      <c r="M107" s="7"/>
      <c r="N107" s="7"/>
      <c r="O107" s="7"/>
    </row>
    <row r="108" spans="1:15">
      <c r="A108" s="2"/>
      <c r="B108" s="2"/>
      <c r="C108" s="2"/>
      <c r="D108" s="2"/>
      <c r="E108" s="2"/>
      <c r="F108" s="2"/>
      <c r="G108" s="2"/>
      <c r="H108" s="2"/>
      <c r="I108" s="2"/>
      <c r="J108" s="2"/>
      <c r="K108" s="7"/>
      <c r="L108" s="7"/>
      <c r="M108" s="7"/>
      <c r="N108" s="7"/>
      <c r="O108" s="7"/>
    </row>
    <row r="109" spans="1:15">
      <c r="A109" s="2"/>
      <c r="B109" s="2"/>
      <c r="C109" s="2"/>
      <c r="D109" s="2"/>
      <c r="E109" s="2"/>
      <c r="F109" s="2"/>
      <c r="G109" s="2"/>
      <c r="H109" s="2"/>
      <c r="I109" s="2"/>
      <c r="J109" s="2"/>
      <c r="K109" s="7"/>
      <c r="L109" s="7"/>
      <c r="M109" s="7"/>
      <c r="N109" s="7"/>
      <c r="O109" s="7"/>
    </row>
    <row r="110" spans="1:15">
      <c r="A110" s="2"/>
      <c r="B110" s="2"/>
      <c r="C110" s="2"/>
      <c r="D110" s="2"/>
      <c r="E110" s="2"/>
      <c r="F110" s="2"/>
      <c r="G110" s="2"/>
      <c r="H110" s="2"/>
      <c r="I110" s="2"/>
      <c r="J110" s="2"/>
      <c r="K110" s="7"/>
      <c r="L110" s="7"/>
      <c r="M110" s="7"/>
      <c r="N110" s="7"/>
      <c r="O110" s="7"/>
    </row>
    <row r="111" spans="1:15">
      <c r="A111" s="2"/>
      <c r="B111" s="2"/>
      <c r="C111" s="2"/>
      <c r="D111" s="2"/>
      <c r="E111" s="2"/>
      <c r="F111" s="2"/>
      <c r="G111" s="2"/>
      <c r="H111" s="2"/>
      <c r="I111" s="2"/>
      <c r="J111" s="2"/>
      <c r="K111" s="7"/>
      <c r="L111" s="7"/>
      <c r="M111" s="7"/>
      <c r="N111" s="7"/>
      <c r="O111" s="7"/>
    </row>
    <row r="112" spans="1:15">
      <c r="A112" s="2"/>
      <c r="B112" s="2"/>
      <c r="C112" s="2"/>
      <c r="D112" s="2"/>
      <c r="E112" s="2"/>
      <c r="F112" s="2"/>
      <c r="G112" s="2"/>
      <c r="H112" s="2"/>
      <c r="I112" s="2"/>
      <c r="J112" s="2"/>
      <c r="K112" s="7"/>
      <c r="L112" s="7"/>
      <c r="M112" s="7"/>
      <c r="N112" s="7"/>
      <c r="O112" s="7"/>
    </row>
    <row r="113" spans="1:15">
      <c r="A113" s="2"/>
      <c r="B113" s="2"/>
      <c r="C113" s="2"/>
      <c r="D113" s="2"/>
      <c r="E113" s="2"/>
      <c r="F113" s="2"/>
      <c r="G113" s="2"/>
      <c r="H113" s="2"/>
      <c r="I113" s="2"/>
      <c r="J113" s="2"/>
      <c r="K113" s="7"/>
      <c r="L113" s="7"/>
      <c r="M113" s="7"/>
      <c r="N113" s="7"/>
      <c r="O113" s="7"/>
    </row>
    <row r="114" spans="1:15">
      <c r="A114" s="2"/>
      <c r="B114" s="2"/>
      <c r="C114" s="2"/>
      <c r="D114" s="2"/>
      <c r="E114" s="2"/>
      <c r="F114" s="2"/>
      <c r="G114" s="2"/>
      <c r="H114" s="2"/>
      <c r="I114" s="2"/>
      <c r="J114" s="2"/>
      <c r="K114" s="7"/>
      <c r="L114" s="7"/>
      <c r="M114" s="7"/>
      <c r="N114" s="7"/>
      <c r="O114" s="7"/>
    </row>
    <row r="115" spans="1:15">
      <c r="A115" s="2"/>
      <c r="B115" s="42" t="s">
        <v>108</v>
      </c>
      <c r="C115" s="2"/>
      <c r="D115" s="2"/>
      <c r="E115" s="2"/>
      <c r="F115" s="2"/>
      <c r="G115" s="2"/>
      <c r="H115" s="2"/>
      <c r="I115" s="2"/>
      <c r="J115" s="2"/>
      <c r="K115" s="7"/>
      <c r="L115" s="7"/>
      <c r="M115" s="7"/>
      <c r="N115" s="7"/>
      <c r="O115" s="7"/>
    </row>
    <row r="116" spans="1:15">
      <c r="A116" s="2"/>
      <c r="B116" s="2"/>
      <c r="C116" s="2"/>
      <c r="D116" s="2"/>
      <c r="E116" s="2"/>
      <c r="F116" s="2"/>
      <c r="G116" s="2"/>
      <c r="H116" s="2"/>
      <c r="I116" s="2"/>
      <c r="J116" s="2"/>
      <c r="K116" s="7"/>
      <c r="L116" s="7"/>
      <c r="M116" s="7"/>
      <c r="N116" s="7"/>
      <c r="O116" s="7"/>
    </row>
    <row r="117" spans="1:15">
      <c r="A117" s="2"/>
      <c r="B117" s="28" t="s">
        <v>80</v>
      </c>
      <c r="C117" s="2"/>
      <c r="D117" s="2"/>
      <c r="E117" s="2"/>
      <c r="F117" s="2"/>
      <c r="G117" s="2"/>
      <c r="H117" s="2"/>
      <c r="I117" s="2"/>
      <c r="J117" s="2"/>
      <c r="K117" s="7"/>
      <c r="L117" s="7"/>
      <c r="M117" s="7"/>
      <c r="N117" s="7"/>
      <c r="O117" s="7"/>
    </row>
    <row r="118" spans="1:15">
      <c r="A118" s="2"/>
      <c r="B118" s="2"/>
      <c r="C118" s="2"/>
      <c r="D118" s="2"/>
      <c r="E118" s="2"/>
      <c r="F118" s="2"/>
      <c r="G118" s="2"/>
      <c r="H118" s="2"/>
      <c r="I118" s="2"/>
      <c r="J118" s="2"/>
      <c r="K118" s="7"/>
      <c r="L118" s="7"/>
      <c r="M118" s="7"/>
      <c r="N118" s="7"/>
      <c r="O118" s="7"/>
    </row>
    <row r="119" spans="1:15">
      <c r="A119" s="2"/>
      <c r="B119" s="2"/>
      <c r="C119" s="2"/>
      <c r="D119" s="2"/>
      <c r="E119" s="2"/>
      <c r="F119" s="2"/>
      <c r="G119" s="2"/>
      <c r="H119" s="2"/>
      <c r="I119" s="2"/>
      <c r="J119" s="2"/>
      <c r="K119" s="7"/>
      <c r="L119" s="7"/>
      <c r="M119" s="7"/>
      <c r="N119" s="7"/>
      <c r="O119" s="7"/>
    </row>
    <row r="120" spans="1:15">
      <c r="A120" s="2"/>
      <c r="B120" s="2"/>
      <c r="C120" s="2"/>
      <c r="D120" s="2"/>
      <c r="E120" s="2"/>
      <c r="F120" s="2"/>
      <c r="G120" s="2"/>
      <c r="H120" s="2"/>
      <c r="I120" s="2"/>
      <c r="J120" s="2"/>
      <c r="K120" s="7"/>
      <c r="L120" s="7"/>
      <c r="M120" s="7"/>
      <c r="N120" s="7"/>
      <c r="O120" s="7"/>
    </row>
    <row r="121" spans="1:15">
      <c r="A121" s="2"/>
      <c r="B121" s="2"/>
      <c r="C121" s="2"/>
      <c r="D121" s="2"/>
      <c r="E121" s="2"/>
      <c r="F121" s="2"/>
      <c r="G121" s="2"/>
      <c r="H121" s="2"/>
      <c r="I121" s="2"/>
      <c r="J121" s="2"/>
      <c r="K121" s="7"/>
      <c r="L121" s="7"/>
      <c r="M121" s="7"/>
      <c r="N121" s="7"/>
      <c r="O121" s="7"/>
    </row>
    <row r="122" spans="1:15">
      <c r="A122" s="2"/>
      <c r="B122" s="2"/>
      <c r="C122" s="2"/>
      <c r="D122" s="2"/>
      <c r="E122" s="2"/>
      <c r="F122" s="2"/>
      <c r="G122" s="2"/>
      <c r="H122" s="2"/>
      <c r="I122" s="2"/>
      <c r="J122" s="2"/>
      <c r="K122" s="7"/>
      <c r="L122" s="7"/>
      <c r="M122" s="7"/>
      <c r="N122" s="7"/>
      <c r="O122" s="7"/>
    </row>
    <row r="123" spans="1:15">
      <c r="A123" s="2"/>
      <c r="B123" s="2"/>
      <c r="C123" s="2"/>
      <c r="D123" s="2"/>
      <c r="E123" s="2"/>
      <c r="F123" s="2"/>
      <c r="G123" s="2"/>
      <c r="H123" s="2"/>
      <c r="I123" s="2"/>
      <c r="J123" s="2"/>
      <c r="K123" s="7"/>
      <c r="L123" s="7"/>
      <c r="M123" s="7"/>
      <c r="N123" s="7"/>
      <c r="O123" s="7"/>
    </row>
    <row r="124" spans="1:15">
      <c r="A124" s="2"/>
      <c r="B124" s="2"/>
      <c r="C124" s="2"/>
      <c r="D124" s="2"/>
      <c r="E124" s="2"/>
      <c r="F124" s="2"/>
      <c r="G124" s="2"/>
      <c r="H124" s="2"/>
      <c r="I124" s="2"/>
      <c r="J124" s="2"/>
      <c r="K124" s="7"/>
      <c r="L124" s="7"/>
      <c r="M124" s="7"/>
      <c r="N124" s="7"/>
      <c r="O124" s="7"/>
    </row>
    <row r="125" spans="1:15">
      <c r="A125" s="2"/>
      <c r="B125" s="2"/>
      <c r="C125" s="2"/>
      <c r="D125" s="2"/>
      <c r="E125" s="2"/>
      <c r="F125" s="2"/>
      <c r="G125" s="2"/>
      <c r="H125" s="2"/>
      <c r="I125" s="2"/>
      <c r="J125" s="2"/>
      <c r="K125" s="7"/>
      <c r="L125" s="7"/>
      <c r="M125" s="7"/>
      <c r="N125" s="7"/>
      <c r="O125" s="7"/>
    </row>
    <row r="126" spans="1:15">
      <c r="A126" s="2"/>
      <c r="B126" s="2"/>
      <c r="C126" s="2"/>
      <c r="D126" s="2"/>
      <c r="E126" s="2"/>
      <c r="F126" s="2"/>
      <c r="G126" s="2"/>
      <c r="H126" s="2"/>
      <c r="I126" s="2"/>
      <c r="J126" s="2"/>
      <c r="K126" s="7"/>
      <c r="L126" s="7"/>
      <c r="M126" s="7"/>
      <c r="N126" s="7"/>
      <c r="O126" s="7"/>
    </row>
    <row r="127" spans="1:15">
      <c r="A127" s="2"/>
      <c r="B127" s="2"/>
      <c r="C127" s="2"/>
      <c r="D127" s="2"/>
      <c r="E127" s="2"/>
      <c r="F127" s="2"/>
      <c r="G127" s="2"/>
      <c r="H127" s="2"/>
      <c r="I127" s="2"/>
      <c r="J127" s="2"/>
      <c r="K127" s="7"/>
      <c r="L127" s="7"/>
      <c r="M127" s="7"/>
      <c r="N127" s="7"/>
      <c r="O127" s="7"/>
    </row>
    <row r="128" spans="1:15">
      <c r="A128" s="2"/>
      <c r="B128" s="2"/>
      <c r="C128" s="2"/>
      <c r="D128" s="2"/>
      <c r="E128" s="2"/>
      <c r="F128" s="2"/>
      <c r="G128" s="2"/>
      <c r="H128" s="2"/>
      <c r="I128" s="2"/>
      <c r="J128" s="2"/>
      <c r="K128" s="7"/>
      <c r="L128" s="7"/>
      <c r="M128" s="7"/>
      <c r="N128" s="7"/>
      <c r="O128" s="7"/>
    </row>
    <row r="129" spans="1:15">
      <c r="A129" s="2"/>
      <c r="B129" s="2"/>
      <c r="C129" s="2"/>
      <c r="D129" s="2"/>
      <c r="E129" s="2"/>
      <c r="F129" s="2"/>
      <c r="G129" s="2"/>
      <c r="H129" s="2"/>
      <c r="I129" s="2"/>
      <c r="J129" s="2"/>
      <c r="K129" s="7"/>
      <c r="L129" s="7"/>
      <c r="M129" s="7"/>
      <c r="N129" s="7"/>
      <c r="O129" s="7"/>
    </row>
    <row r="130" spans="1:15">
      <c r="A130" s="2"/>
      <c r="B130" s="2"/>
      <c r="C130" s="2"/>
      <c r="D130" s="2"/>
      <c r="E130" s="2"/>
      <c r="F130" s="2"/>
      <c r="G130" s="2"/>
      <c r="H130" s="2"/>
      <c r="I130" s="2"/>
      <c r="J130" s="2"/>
      <c r="K130" s="7"/>
      <c r="L130" s="7"/>
      <c r="M130" s="7"/>
      <c r="N130" s="7"/>
      <c r="O130" s="7"/>
    </row>
    <row r="131" spans="1:15">
      <c r="A131" s="2"/>
      <c r="B131" s="2"/>
      <c r="C131" s="2"/>
      <c r="D131" s="2"/>
      <c r="E131" s="2"/>
      <c r="F131" s="2"/>
      <c r="G131" s="2"/>
      <c r="H131" s="2"/>
      <c r="I131" s="2"/>
      <c r="J131" s="2"/>
      <c r="K131" s="7"/>
      <c r="L131" s="7"/>
      <c r="M131" s="7"/>
      <c r="N131" s="7"/>
      <c r="O131" s="7"/>
    </row>
    <row r="132" spans="1:15">
      <c r="A132" s="2"/>
      <c r="B132" s="2"/>
      <c r="C132" s="2"/>
      <c r="D132" s="2"/>
      <c r="E132" s="2"/>
      <c r="F132" s="2"/>
      <c r="G132" s="2"/>
      <c r="H132" s="2"/>
      <c r="I132" s="2"/>
      <c r="J132" s="2"/>
      <c r="K132" s="7"/>
      <c r="L132" s="7"/>
      <c r="M132" s="7"/>
      <c r="N132" s="7"/>
      <c r="O132" s="7"/>
    </row>
    <row r="133" spans="1:15">
      <c r="A133" s="2"/>
      <c r="B133" s="2"/>
      <c r="C133" s="2"/>
      <c r="D133" s="2"/>
      <c r="E133" s="2"/>
      <c r="F133" s="2"/>
      <c r="G133" s="2"/>
      <c r="H133" s="2"/>
      <c r="I133" s="2"/>
      <c r="J133" s="2"/>
      <c r="K133" s="7"/>
      <c r="L133" s="7"/>
      <c r="M133" s="7"/>
      <c r="N133" s="7"/>
      <c r="O133" s="7"/>
    </row>
    <row r="134" spans="1:15">
      <c r="A134" s="2"/>
      <c r="B134" s="2"/>
      <c r="C134" s="2"/>
      <c r="D134" s="2"/>
      <c r="E134" s="2"/>
      <c r="F134" s="2"/>
      <c r="G134" s="2"/>
      <c r="H134" s="2"/>
      <c r="I134" s="2"/>
      <c r="J134" s="2"/>
      <c r="K134" s="7"/>
      <c r="L134" s="7"/>
      <c r="M134" s="7"/>
      <c r="N134" s="7"/>
      <c r="O134" s="7"/>
    </row>
    <row r="135" spans="1:15">
      <c r="A135" s="2"/>
      <c r="B135" s="2"/>
      <c r="C135" s="2"/>
      <c r="D135" s="2"/>
      <c r="E135" s="2"/>
      <c r="F135" s="2"/>
      <c r="G135" s="2"/>
      <c r="H135" s="2"/>
      <c r="I135" s="2"/>
      <c r="J135" s="2"/>
      <c r="K135" s="7"/>
      <c r="L135" s="7"/>
      <c r="M135" s="7"/>
      <c r="N135" s="7"/>
      <c r="O135" s="7"/>
    </row>
    <row r="136" spans="1:15">
      <c r="A136" s="2"/>
      <c r="B136" s="2"/>
      <c r="C136" s="2"/>
      <c r="D136" s="2"/>
      <c r="E136" s="2"/>
      <c r="F136" s="2"/>
      <c r="G136" s="2"/>
      <c r="H136" s="2"/>
      <c r="I136" s="2"/>
      <c r="J136" s="2"/>
      <c r="K136" s="7"/>
      <c r="L136" s="7"/>
      <c r="M136" s="7"/>
      <c r="N136" s="7"/>
      <c r="O136" s="7"/>
    </row>
    <row r="137" spans="1:15">
      <c r="A137" s="2"/>
      <c r="B137" s="2"/>
      <c r="C137" s="2"/>
      <c r="D137" s="2"/>
      <c r="E137" s="2"/>
      <c r="F137" s="2"/>
      <c r="G137" s="2"/>
      <c r="H137" s="2"/>
      <c r="I137" s="2"/>
      <c r="J137" s="2"/>
      <c r="K137" s="7"/>
      <c r="L137" s="7"/>
      <c r="M137" s="7"/>
      <c r="N137" s="7"/>
      <c r="O137" s="7"/>
    </row>
    <row r="138" spans="1:15">
      <c r="A138" s="2"/>
      <c r="B138" s="2"/>
      <c r="C138" s="2"/>
      <c r="D138" s="2"/>
      <c r="E138" s="2"/>
      <c r="F138" s="2"/>
      <c r="G138" s="2"/>
      <c r="H138" s="2"/>
      <c r="I138" s="2"/>
      <c r="J138" s="2"/>
      <c r="K138" s="7"/>
      <c r="L138" s="7"/>
      <c r="M138" s="7"/>
      <c r="N138" s="7"/>
      <c r="O138" s="7"/>
    </row>
    <row r="139" spans="1:15">
      <c r="A139" s="2"/>
      <c r="B139" s="2"/>
      <c r="C139" s="2"/>
      <c r="D139" s="2"/>
      <c r="E139" s="2"/>
      <c r="F139" s="2"/>
      <c r="G139" s="2"/>
      <c r="H139" s="2"/>
      <c r="I139" s="2"/>
      <c r="J139" s="2"/>
      <c r="K139" s="7"/>
      <c r="L139" s="7"/>
      <c r="M139" s="7"/>
      <c r="N139" s="7"/>
      <c r="O139" s="7"/>
    </row>
    <row r="140" spans="1:15">
      <c r="A140" s="2"/>
      <c r="B140" s="2"/>
      <c r="C140" s="2"/>
      <c r="D140" s="2"/>
      <c r="E140" s="2"/>
      <c r="F140" s="2"/>
      <c r="G140" s="2"/>
      <c r="H140" s="2"/>
      <c r="I140" s="2"/>
      <c r="J140" s="2"/>
      <c r="K140" s="7"/>
      <c r="L140" s="7"/>
      <c r="M140" s="7"/>
      <c r="N140" s="7"/>
      <c r="O140" s="7"/>
    </row>
    <row r="141" spans="1:15">
      <c r="A141" s="2"/>
      <c r="B141" s="2"/>
      <c r="C141" s="2"/>
      <c r="D141" s="2"/>
      <c r="E141" s="2"/>
      <c r="F141" s="2"/>
      <c r="G141" s="2"/>
      <c r="H141" s="2"/>
      <c r="I141" s="2"/>
      <c r="J141" s="2"/>
      <c r="K141" s="7"/>
      <c r="L141" s="7"/>
      <c r="M141" s="7"/>
      <c r="N141" s="7"/>
      <c r="O141" s="7"/>
    </row>
    <row r="142" spans="1:15">
      <c r="A142" s="2"/>
      <c r="B142" s="2"/>
      <c r="C142" s="2"/>
      <c r="D142" s="2"/>
      <c r="E142" s="2"/>
      <c r="F142" s="2"/>
      <c r="G142" s="2"/>
      <c r="H142" s="2"/>
      <c r="I142" s="2"/>
      <c r="J142" s="2"/>
      <c r="K142" s="7"/>
      <c r="L142" s="7"/>
      <c r="M142" s="7"/>
      <c r="N142" s="7"/>
      <c r="O142" s="7"/>
    </row>
    <row r="143" spans="1:15">
      <c r="A143" s="2"/>
      <c r="B143" s="2"/>
      <c r="C143" s="2"/>
      <c r="D143" s="2"/>
      <c r="E143" s="2"/>
      <c r="F143" s="2"/>
      <c r="G143" s="2"/>
      <c r="H143" s="2"/>
      <c r="I143" s="2"/>
      <c r="J143" s="2"/>
      <c r="K143" s="7"/>
      <c r="L143" s="7"/>
      <c r="M143" s="7"/>
      <c r="N143" s="7"/>
      <c r="O143" s="7"/>
    </row>
    <row r="144" spans="1:15">
      <c r="A144" s="2"/>
      <c r="B144" s="2"/>
      <c r="C144" s="2"/>
      <c r="D144" s="2"/>
      <c r="E144" s="2"/>
      <c r="F144" s="2"/>
      <c r="G144" s="2"/>
      <c r="H144" s="2"/>
      <c r="I144" s="2"/>
      <c r="J144" s="2"/>
      <c r="K144" s="7"/>
      <c r="L144" s="7"/>
      <c r="M144" s="7"/>
      <c r="N144" s="7"/>
      <c r="O144" s="7"/>
    </row>
    <row r="145" spans="1:15">
      <c r="A145" s="2"/>
      <c r="B145" s="2"/>
      <c r="C145" s="2"/>
      <c r="D145" s="2"/>
      <c r="E145" s="2"/>
      <c r="F145" s="2"/>
      <c r="G145" s="2"/>
      <c r="H145" s="2"/>
      <c r="I145" s="2"/>
      <c r="J145" s="2"/>
      <c r="K145" s="7"/>
      <c r="L145" s="7"/>
      <c r="M145" s="7"/>
      <c r="N145" s="7"/>
      <c r="O145" s="7"/>
    </row>
    <row r="146" spans="1:15">
      <c r="A146" s="2"/>
      <c r="B146" s="2"/>
      <c r="C146" s="2"/>
      <c r="D146" s="2"/>
      <c r="E146" s="2"/>
      <c r="F146" s="2"/>
      <c r="G146" s="2"/>
      <c r="H146" s="2"/>
      <c r="I146" s="2"/>
      <c r="J146" s="2"/>
      <c r="K146" s="7"/>
      <c r="L146" s="7"/>
      <c r="M146" s="7"/>
      <c r="N146" s="7"/>
      <c r="O146" s="7"/>
    </row>
    <row r="147" spans="1:15">
      <c r="A147" s="2"/>
      <c r="B147" s="2"/>
      <c r="C147" s="2"/>
      <c r="D147" s="2"/>
      <c r="E147" s="2"/>
      <c r="F147" s="2"/>
      <c r="G147" s="2"/>
      <c r="H147" s="2"/>
      <c r="I147" s="2"/>
      <c r="J147" s="2"/>
      <c r="K147" s="7"/>
      <c r="L147" s="7"/>
      <c r="M147" s="7"/>
      <c r="N147" s="7"/>
      <c r="O147" s="7"/>
    </row>
    <row r="148" spans="1:15">
      <c r="A148" s="2"/>
      <c r="B148" s="2"/>
      <c r="C148" s="2"/>
      <c r="D148" s="2"/>
      <c r="E148" s="2"/>
      <c r="F148" s="2"/>
      <c r="G148" s="2"/>
      <c r="H148" s="2"/>
      <c r="I148" s="2"/>
      <c r="J148" s="2"/>
      <c r="K148" s="7"/>
      <c r="L148" s="7"/>
      <c r="M148" s="7"/>
      <c r="N148" s="7"/>
      <c r="O148" s="7"/>
    </row>
    <row r="149" spans="1:15">
      <c r="A149" s="2"/>
      <c r="B149" s="2"/>
      <c r="C149" s="2"/>
      <c r="D149" s="2"/>
      <c r="E149" s="2"/>
      <c r="F149" s="2"/>
      <c r="G149" s="2"/>
      <c r="H149" s="2"/>
      <c r="I149" s="2"/>
      <c r="J149" s="2"/>
      <c r="K149" s="7"/>
      <c r="L149" s="7"/>
      <c r="M149" s="7"/>
      <c r="N149" s="7"/>
      <c r="O149" s="7"/>
    </row>
    <row r="150" spans="1:15">
      <c r="A150" s="2"/>
      <c r="B150" s="2"/>
      <c r="C150" s="2"/>
      <c r="D150" s="2"/>
      <c r="E150" s="2"/>
      <c r="F150" s="2"/>
      <c r="G150" s="2"/>
      <c r="H150" s="2"/>
      <c r="I150" s="2"/>
      <c r="J150" s="2"/>
      <c r="K150" s="7"/>
      <c r="L150" s="7"/>
      <c r="M150" s="7"/>
      <c r="N150" s="7"/>
      <c r="O150" s="7"/>
    </row>
    <row r="151" spans="1:15">
      <c r="A151" s="2"/>
      <c r="B151" s="2"/>
      <c r="C151" s="2"/>
      <c r="D151" s="2"/>
      <c r="E151" s="2"/>
      <c r="F151" s="2"/>
      <c r="G151" s="2"/>
      <c r="H151" s="2"/>
      <c r="I151" s="2"/>
      <c r="J151" s="2"/>
      <c r="K151" s="7"/>
      <c r="L151" s="7"/>
      <c r="M151" s="7"/>
      <c r="N151" s="7"/>
      <c r="O151" s="7"/>
    </row>
    <row r="152" spans="1:15">
      <c r="A152" s="2"/>
      <c r="B152" s="42" t="s">
        <v>108</v>
      </c>
      <c r="C152" s="2"/>
      <c r="D152" s="2"/>
      <c r="E152" s="2"/>
      <c r="F152" s="2"/>
      <c r="G152" s="2"/>
      <c r="H152" s="2"/>
      <c r="I152" s="2"/>
      <c r="J152" s="2"/>
      <c r="K152" s="7"/>
      <c r="L152" s="7"/>
      <c r="M152" s="7"/>
      <c r="N152" s="7"/>
      <c r="O152" s="7"/>
    </row>
    <row r="153" spans="1:15">
      <c r="A153" s="2"/>
      <c r="B153" s="2"/>
      <c r="C153" s="2"/>
      <c r="D153" s="2"/>
      <c r="E153" s="2"/>
      <c r="F153" s="2"/>
      <c r="G153" s="2"/>
      <c r="H153" s="2"/>
      <c r="I153" s="2"/>
      <c r="J153" s="2"/>
      <c r="K153" s="7"/>
      <c r="L153" s="7"/>
      <c r="M153" s="7"/>
      <c r="N153" s="7"/>
      <c r="O153" s="7"/>
    </row>
    <row r="154" spans="1:15">
      <c r="A154" s="2"/>
      <c r="B154" s="28" t="s">
        <v>81</v>
      </c>
      <c r="C154" s="2"/>
      <c r="D154" s="2"/>
      <c r="E154" s="2"/>
      <c r="F154" s="2"/>
      <c r="G154" s="2"/>
      <c r="H154" s="2"/>
      <c r="I154" s="2"/>
      <c r="J154" s="2"/>
      <c r="K154" s="7"/>
      <c r="L154" s="7"/>
      <c r="M154" s="7"/>
      <c r="N154" s="7"/>
      <c r="O154" s="7"/>
    </row>
    <row r="155" spans="1:15">
      <c r="A155" s="2"/>
      <c r="B155" s="2"/>
      <c r="C155" s="2"/>
      <c r="D155" s="2"/>
      <c r="E155" s="2"/>
      <c r="F155" s="2"/>
      <c r="G155" s="2"/>
      <c r="H155" s="2"/>
      <c r="I155" s="2"/>
      <c r="J155" s="2"/>
      <c r="K155" s="7"/>
      <c r="L155" s="7"/>
      <c r="M155" s="7"/>
      <c r="N155" s="7"/>
      <c r="O155" s="7"/>
    </row>
    <row r="156" spans="1:15">
      <c r="A156" s="2"/>
      <c r="B156" s="2"/>
      <c r="C156" s="2"/>
      <c r="D156" s="2"/>
      <c r="E156" s="2"/>
      <c r="F156" s="2"/>
      <c r="G156" s="2"/>
      <c r="H156" s="2"/>
      <c r="I156" s="2"/>
      <c r="J156" s="2"/>
      <c r="K156" s="7"/>
      <c r="L156" s="7"/>
      <c r="M156" s="7"/>
      <c r="N156" s="7"/>
      <c r="O156" s="7"/>
    </row>
    <row r="157" spans="1:15">
      <c r="A157" s="2"/>
      <c r="B157" s="2"/>
      <c r="C157" s="2"/>
      <c r="D157" s="2"/>
      <c r="E157" s="2"/>
      <c r="F157" s="2"/>
      <c r="G157" s="2"/>
      <c r="H157" s="2"/>
      <c r="I157" s="2"/>
      <c r="J157" s="2"/>
      <c r="K157" s="7"/>
      <c r="L157" s="7"/>
      <c r="M157" s="7"/>
      <c r="N157" s="7"/>
      <c r="O157" s="7"/>
    </row>
    <row r="158" spans="1:15">
      <c r="A158" s="2"/>
      <c r="B158" s="2"/>
      <c r="C158" s="2"/>
      <c r="D158" s="2"/>
      <c r="E158" s="2"/>
      <c r="F158" s="2"/>
      <c r="G158" s="2"/>
      <c r="H158" s="2"/>
      <c r="I158" s="2"/>
      <c r="J158" s="2"/>
      <c r="K158" s="7"/>
      <c r="L158" s="7"/>
      <c r="M158" s="7"/>
      <c r="N158" s="7"/>
      <c r="O158" s="7"/>
    </row>
    <row r="159" spans="1:15">
      <c r="A159" s="2"/>
      <c r="B159" s="2"/>
      <c r="C159" s="2"/>
      <c r="D159" s="2"/>
      <c r="E159" s="2"/>
      <c r="F159" s="2"/>
      <c r="G159" s="2"/>
      <c r="H159" s="2"/>
      <c r="I159" s="2"/>
      <c r="J159" s="2"/>
      <c r="K159" s="7"/>
      <c r="L159" s="7"/>
      <c r="M159" s="7"/>
      <c r="N159" s="7"/>
      <c r="O159" s="7"/>
    </row>
    <row r="160" spans="1:15">
      <c r="A160" s="2"/>
      <c r="B160" s="2"/>
      <c r="C160" s="2"/>
      <c r="D160" s="2"/>
      <c r="E160" s="2"/>
      <c r="F160" s="2"/>
      <c r="G160" s="2"/>
      <c r="H160" s="2"/>
      <c r="I160" s="2"/>
      <c r="J160" s="2"/>
      <c r="K160" s="7"/>
      <c r="L160" s="7"/>
      <c r="M160" s="7"/>
      <c r="N160" s="7"/>
      <c r="O160" s="7"/>
    </row>
    <row r="161" spans="1:15">
      <c r="A161" s="2"/>
      <c r="B161" s="2"/>
      <c r="C161" s="2"/>
      <c r="D161" s="2"/>
      <c r="E161" s="2"/>
      <c r="F161" s="2"/>
      <c r="G161" s="2"/>
      <c r="H161" s="2"/>
      <c r="I161" s="2"/>
      <c r="J161" s="2"/>
      <c r="K161" s="7"/>
      <c r="L161" s="7"/>
      <c r="M161" s="7"/>
      <c r="N161" s="7"/>
      <c r="O161" s="7"/>
    </row>
    <row r="162" spans="1:15">
      <c r="A162" s="2"/>
      <c r="B162" s="2"/>
      <c r="C162" s="2"/>
      <c r="D162" s="2"/>
      <c r="E162" s="2"/>
      <c r="F162" s="2"/>
      <c r="G162" s="2"/>
      <c r="H162" s="2"/>
      <c r="I162" s="2"/>
      <c r="J162" s="2"/>
      <c r="K162" s="7"/>
      <c r="L162" s="7"/>
      <c r="M162" s="7"/>
      <c r="N162" s="7"/>
      <c r="O162" s="7"/>
    </row>
    <row r="163" spans="1:15">
      <c r="A163" s="2"/>
      <c r="B163" s="2"/>
      <c r="C163" s="2"/>
      <c r="D163" s="2"/>
      <c r="E163" s="2"/>
      <c r="F163" s="2"/>
      <c r="G163" s="2"/>
      <c r="H163" s="2"/>
      <c r="I163" s="2"/>
      <c r="J163" s="2"/>
      <c r="K163" s="7"/>
      <c r="L163" s="7"/>
      <c r="M163" s="7"/>
      <c r="N163" s="7"/>
      <c r="O163" s="7"/>
    </row>
    <row r="164" spans="1:15">
      <c r="A164" s="2"/>
      <c r="B164" s="2"/>
      <c r="C164" s="2"/>
      <c r="D164" s="2"/>
      <c r="E164" s="2"/>
      <c r="F164" s="2"/>
      <c r="G164" s="2"/>
      <c r="H164" s="2"/>
      <c r="I164" s="2"/>
      <c r="J164" s="2"/>
      <c r="K164" s="7"/>
      <c r="L164" s="7"/>
      <c r="M164" s="7"/>
      <c r="N164" s="7"/>
      <c r="O164" s="7"/>
    </row>
    <row r="165" spans="1:15">
      <c r="A165" s="2"/>
      <c r="B165" s="2"/>
      <c r="C165" s="2"/>
      <c r="D165" s="2"/>
      <c r="E165" s="2"/>
      <c r="F165" s="2"/>
      <c r="G165" s="2"/>
      <c r="H165" s="2"/>
      <c r="I165" s="2"/>
      <c r="J165" s="2"/>
      <c r="K165" s="7"/>
      <c r="L165" s="7"/>
      <c r="M165" s="7"/>
      <c r="N165" s="7"/>
      <c r="O165" s="7"/>
    </row>
    <row r="166" spans="1:15">
      <c r="A166" s="2"/>
      <c r="B166" s="2"/>
      <c r="C166" s="2"/>
      <c r="D166" s="2"/>
      <c r="E166" s="2"/>
      <c r="F166" s="2"/>
      <c r="G166" s="2"/>
      <c r="H166" s="2"/>
      <c r="I166" s="2"/>
      <c r="J166" s="2"/>
      <c r="K166" s="7"/>
      <c r="L166" s="7"/>
      <c r="M166" s="7"/>
      <c r="N166" s="7"/>
      <c r="O166" s="7"/>
    </row>
    <row r="167" spans="1:15">
      <c r="A167" s="2"/>
      <c r="B167" s="2"/>
      <c r="C167" s="2"/>
      <c r="D167" s="2"/>
      <c r="E167" s="2"/>
      <c r="F167" s="2"/>
      <c r="G167" s="2"/>
      <c r="H167" s="2"/>
      <c r="I167" s="2"/>
      <c r="J167" s="2"/>
      <c r="K167" s="7"/>
      <c r="L167" s="7"/>
      <c r="M167" s="7"/>
      <c r="N167" s="7"/>
      <c r="O167" s="7"/>
    </row>
    <row r="168" spans="1:15">
      <c r="A168" s="2"/>
      <c r="B168" s="2"/>
      <c r="C168" s="2"/>
      <c r="D168" s="2"/>
      <c r="E168" s="2"/>
      <c r="F168" s="2"/>
      <c r="G168" s="2"/>
      <c r="H168" s="2"/>
      <c r="I168" s="2"/>
      <c r="J168" s="2"/>
      <c r="K168" s="7"/>
      <c r="L168" s="7"/>
      <c r="M168" s="7"/>
      <c r="N168" s="7"/>
      <c r="O168" s="7"/>
    </row>
    <row r="169" spans="1:15">
      <c r="A169" s="2"/>
      <c r="B169" s="2"/>
      <c r="C169" s="2"/>
      <c r="D169" s="2"/>
      <c r="E169" s="2"/>
      <c r="F169" s="2"/>
      <c r="G169" s="2"/>
      <c r="H169" s="2"/>
      <c r="I169" s="2"/>
      <c r="J169" s="2"/>
      <c r="K169" s="7"/>
      <c r="L169" s="7"/>
      <c r="M169" s="7"/>
      <c r="N169" s="7"/>
      <c r="O169" s="7"/>
    </row>
    <row r="170" spans="1:15">
      <c r="A170" s="2"/>
      <c r="B170" s="2"/>
      <c r="C170" s="2"/>
      <c r="D170" s="2"/>
      <c r="E170" s="2"/>
      <c r="F170" s="2"/>
      <c r="G170" s="2"/>
      <c r="H170" s="2"/>
      <c r="I170" s="2"/>
      <c r="J170" s="2"/>
      <c r="K170" s="7"/>
      <c r="L170" s="7"/>
      <c r="M170" s="7"/>
      <c r="N170" s="7"/>
      <c r="O170" s="7"/>
    </row>
    <row r="171" spans="1:15">
      <c r="A171" s="2"/>
      <c r="B171" s="2"/>
      <c r="C171" s="2"/>
      <c r="D171" s="2"/>
      <c r="E171" s="2"/>
      <c r="F171" s="2"/>
      <c r="G171" s="2"/>
      <c r="H171" s="2"/>
      <c r="I171" s="2"/>
      <c r="J171" s="2"/>
      <c r="K171" s="7"/>
      <c r="L171" s="7"/>
      <c r="M171" s="7"/>
      <c r="N171" s="7"/>
      <c r="O171" s="7"/>
    </row>
    <row r="172" spans="1:15">
      <c r="A172" s="2"/>
      <c r="B172" s="2"/>
      <c r="C172" s="2"/>
      <c r="D172" s="2"/>
      <c r="E172" s="2"/>
      <c r="F172" s="2"/>
      <c r="G172" s="2"/>
      <c r="H172" s="2"/>
      <c r="I172" s="2"/>
      <c r="J172" s="2"/>
      <c r="K172" s="7"/>
      <c r="L172" s="7"/>
      <c r="M172" s="7"/>
      <c r="N172" s="7"/>
      <c r="O172" s="7"/>
    </row>
    <row r="173" spans="1:15">
      <c r="A173" s="2"/>
      <c r="B173" s="2"/>
      <c r="C173" s="2"/>
      <c r="D173" s="2"/>
      <c r="E173" s="2"/>
      <c r="F173" s="2"/>
      <c r="G173" s="2"/>
      <c r="H173" s="2"/>
      <c r="I173" s="2"/>
      <c r="J173" s="2"/>
      <c r="K173" s="7"/>
      <c r="L173" s="7"/>
      <c r="M173" s="7"/>
      <c r="N173" s="7"/>
      <c r="O173" s="7"/>
    </row>
    <row r="174" spans="1:15">
      <c r="A174" s="2"/>
      <c r="B174" s="2"/>
      <c r="C174" s="2"/>
      <c r="D174" s="2"/>
      <c r="E174" s="2"/>
      <c r="F174" s="2"/>
      <c r="G174" s="2"/>
      <c r="H174" s="2"/>
      <c r="I174" s="2"/>
      <c r="J174" s="2"/>
      <c r="K174" s="7"/>
      <c r="L174" s="7"/>
      <c r="M174" s="7"/>
      <c r="N174" s="7"/>
      <c r="O174" s="7"/>
    </row>
    <row r="175" spans="1:15">
      <c r="A175" s="2"/>
      <c r="B175" s="2"/>
      <c r="C175" s="2"/>
      <c r="D175" s="2"/>
      <c r="E175" s="2"/>
      <c r="F175" s="2"/>
      <c r="G175" s="2"/>
      <c r="H175" s="2"/>
      <c r="I175" s="2"/>
      <c r="J175" s="2"/>
      <c r="K175" s="7"/>
      <c r="L175" s="7"/>
      <c r="M175" s="7"/>
      <c r="N175" s="7"/>
      <c r="O175" s="7"/>
    </row>
    <row r="176" spans="1:15">
      <c r="A176" s="2"/>
      <c r="B176" s="2"/>
      <c r="C176" s="2"/>
      <c r="D176" s="2"/>
      <c r="E176" s="2"/>
      <c r="F176" s="2"/>
      <c r="G176" s="2"/>
      <c r="H176" s="2"/>
      <c r="I176" s="2"/>
      <c r="J176" s="2"/>
      <c r="K176" s="7"/>
      <c r="L176" s="7"/>
      <c r="M176" s="7"/>
      <c r="N176" s="7"/>
      <c r="O176" s="7"/>
    </row>
    <row r="177" spans="1:15">
      <c r="A177" s="2"/>
      <c r="B177" s="2"/>
      <c r="C177" s="2"/>
      <c r="D177" s="2"/>
      <c r="E177" s="2"/>
      <c r="F177" s="2"/>
      <c r="G177" s="2"/>
      <c r="H177" s="2"/>
      <c r="I177" s="2"/>
      <c r="J177" s="2"/>
      <c r="K177" s="7"/>
      <c r="L177" s="7"/>
      <c r="M177" s="7"/>
      <c r="N177" s="7"/>
      <c r="O177" s="7"/>
    </row>
    <row r="178" spans="1:15">
      <c r="A178" s="2"/>
      <c r="B178" s="2"/>
      <c r="C178" s="2"/>
      <c r="D178" s="2"/>
      <c r="E178" s="2"/>
      <c r="F178" s="2"/>
      <c r="G178" s="2"/>
      <c r="H178" s="2"/>
      <c r="I178" s="2"/>
      <c r="J178" s="2"/>
      <c r="K178" s="7"/>
      <c r="L178" s="7"/>
      <c r="M178" s="7"/>
      <c r="N178" s="7"/>
      <c r="O178" s="7"/>
    </row>
    <row r="179" spans="1:15">
      <c r="A179" s="2"/>
      <c r="B179" s="2"/>
      <c r="C179" s="2"/>
      <c r="D179" s="2"/>
      <c r="E179" s="2"/>
      <c r="F179" s="2"/>
      <c r="G179" s="2"/>
      <c r="H179" s="2"/>
      <c r="I179" s="2"/>
      <c r="J179" s="2"/>
      <c r="K179" s="7"/>
      <c r="L179" s="7"/>
      <c r="M179" s="7"/>
      <c r="N179" s="7"/>
      <c r="O179" s="7"/>
    </row>
    <row r="180" spans="1:15">
      <c r="A180" s="2"/>
      <c r="B180" s="2"/>
      <c r="C180" s="2"/>
      <c r="D180" s="2"/>
      <c r="E180" s="2"/>
      <c r="F180" s="2"/>
      <c r="G180" s="2"/>
      <c r="H180" s="2"/>
      <c r="I180" s="2"/>
      <c r="J180" s="2"/>
      <c r="K180" s="7"/>
      <c r="L180" s="7"/>
      <c r="M180" s="7"/>
      <c r="N180" s="7"/>
      <c r="O180" s="7"/>
    </row>
    <row r="181" spans="1:15">
      <c r="A181" s="2"/>
      <c r="B181" s="2"/>
      <c r="C181" s="2"/>
      <c r="D181" s="2"/>
      <c r="E181" s="2"/>
      <c r="F181" s="2"/>
      <c r="G181" s="2"/>
      <c r="H181" s="2"/>
      <c r="I181" s="2"/>
      <c r="J181" s="2"/>
      <c r="K181" s="7"/>
      <c r="L181" s="7"/>
      <c r="M181" s="7"/>
      <c r="N181" s="7"/>
      <c r="O181" s="7"/>
    </row>
    <row r="182" spans="1:15">
      <c r="A182" s="2"/>
      <c r="B182" s="2"/>
      <c r="C182" s="2"/>
      <c r="D182" s="2"/>
      <c r="E182" s="2"/>
      <c r="F182" s="2"/>
      <c r="G182" s="2"/>
      <c r="H182" s="2"/>
      <c r="I182" s="2"/>
      <c r="J182" s="2"/>
      <c r="K182" s="7"/>
      <c r="L182" s="7"/>
      <c r="M182" s="7"/>
      <c r="N182" s="7"/>
      <c r="O182" s="7"/>
    </row>
    <row r="183" spans="1:15">
      <c r="A183" s="2"/>
      <c r="B183" s="2"/>
      <c r="C183" s="2"/>
      <c r="D183" s="2"/>
      <c r="E183" s="2"/>
      <c r="F183" s="2"/>
      <c r="G183" s="2"/>
      <c r="H183" s="2"/>
      <c r="I183" s="2"/>
      <c r="J183" s="2"/>
      <c r="K183" s="7"/>
      <c r="L183" s="7"/>
      <c r="M183" s="7"/>
      <c r="N183" s="7"/>
      <c r="O183" s="7"/>
    </row>
    <row r="184" spans="1:15">
      <c r="A184" s="2"/>
      <c r="B184" s="2"/>
      <c r="C184" s="2"/>
      <c r="D184" s="2"/>
      <c r="E184" s="2"/>
      <c r="F184" s="2"/>
      <c r="G184" s="2"/>
      <c r="H184" s="2"/>
      <c r="I184" s="2"/>
      <c r="J184" s="2"/>
      <c r="K184" s="7"/>
      <c r="L184" s="7"/>
      <c r="M184" s="7"/>
      <c r="N184" s="7"/>
      <c r="O184" s="7"/>
    </row>
    <row r="185" spans="1:15">
      <c r="A185" s="2"/>
      <c r="B185" s="2"/>
      <c r="C185" s="2"/>
      <c r="D185" s="2"/>
      <c r="E185" s="2"/>
      <c r="F185" s="2"/>
      <c r="G185" s="2"/>
      <c r="H185" s="2"/>
      <c r="I185" s="2"/>
      <c r="J185" s="2"/>
      <c r="K185" s="7"/>
      <c r="L185" s="7"/>
      <c r="M185" s="7"/>
      <c r="N185" s="7"/>
      <c r="O185" s="7"/>
    </row>
    <row r="186" spans="1:15">
      <c r="A186" s="2"/>
      <c r="B186" s="2"/>
      <c r="C186" s="2"/>
      <c r="D186" s="2"/>
      <c r="E186" s="2"/>
      <c r="F186" s="2"/>
      <c r="G186" s="2"/>
      <c r="H186" s="2"/>
      <c r="I186" s="2"/>
      <c r="J186" s="2"/>
      <c r="K186" s="7"/>
      <c r="L186" s="7"/>
      <c r="M186" s="7"/>
      <c r="N186" s="7"/>
      <c r="O186" s="7"/>
    </row>
    <row r="187" spans="1:15" ht="24.75" customHeight="1">
      <c r="A187" s="2"/>
      <c r="B187" s="43" t="s">
        <v>108</v>
      </c>
      <c r="C187" s="2"/>
      <c r="D187" s="2"/>
      <c r="E187" s="2"/>
      <c r="F187" s="2"/>
      <c r="G187" s="2"/>
      <c r="H187" s="2"/>
      <c r="I187" s="2"/>
      <c r="J187" s="2"/>
      <c r="K187" s="7"/>
      <c r="L187" s="7"/>
      <c r="M187" s="7"/>
      <c r="N187" s="7"/>
      <c r="O187" s="7"/>
    </row>
    <row r="188" spans="1:15">
      <c r="A188" s="2"/>
      <c r="B188" s="2"/>
      <c r="C188" s="2"/>
      <c r="D188" s="2"/>
      <c r="E188" s="2"/>
      <c r="F188" s="2"/>
      <c r="G188" s="2"/>
      <c r="H188" s="2"/>
      <c r="I188" s="2"/>
      <c r="J188" s="2"/>
      <c r="K188" s="7"/>
      <c r="L188" s="7"/>
      <c r="M188" s="7"/>
      <c r="N188" s="7"/>
      <c r="O188" s="7"/>
    </row>
    <row r="189" spans="1:15">
      <c r="A189" s="32" t="s">
        <v>44</v>
      </c>
      <c r="B189" s="28" t="s">
        <v>70</v>
      </c>
      <c r="C189" s="2"/>
      <c r="D189" s="2"/>
      <c r="E189" s="2"/>
      <c r="F189" s="2"/>
      <c r="G189" s="2"/>
      <c r="H189" s="2"/>
      <c r="I189" s="2"/>
      <c r="J189" s="2"/>
      <c r="K189" s="7"/>
      <c r="L189" s="7"/>
      <c r="M189" s="7"/>
      <c r="N189" s="7"/>
      <c r="O189" s="7"/>
    </row>
    <row r="190" spans="1:15">
      <c r="A190" s="2"/>
      <c r="B190" s="29" t="s">
        <v>84</v>
      </c>
      <c r="C190" s="2"/>
      <c r="D190" s="2"/>
      <c r="E190" s="2"/>
      <c r="F190" s="2"/>
      <c r="G190" s="2"/>
      <c r="H190" s="2"/>
      <c r="I190" s="2"/>
      <c r="J190" s="2"/>
      <c r="K190" s="7"/>
      <c r="L190" s="7"/>
      <c r="M190" s="7"/>
      <c r="N190" s="7"/>
      <c r="O190" s="7"/>
    </row>
    <row r="191" spans="1:15">
      <c r="A191" s="2"/>
      <c r="B191" s="2"/>
      <c r="C191" s="2"/>
      <c r="D191" s="2"/>
      <c r="E191" s="2"/>
      <c r="F191" s="2"/>
      <c r="G191" s="2"/>
      <c r="H191" s="2"/>
      <c r="I191" s="2"/>
      <c r="J191" s="2"/>
      <c r="K191" s="7"/>
      <c r="L191" s="7"/>
      <c r="M191" s="7"/>
      <c r="N191" s="7"/>
      <c r="O191" s="7"/>
    </row>
    <row r="192" spans="1:15">
      <c r="A192" s="2"/>
      <c r="B192" s="2"/>
      <c r="C192" s="2"/>
      <c r="D192" s="2"/>
      <c r="E192" s="2"/>
      <c r="F192" s="2"/>
      <c r="G192" s="2"/>
      <c r="H192" s="2"/>
      <c r="I192" s="2"/>
      <c r="J192" s="2"/>
      <c r="K192" s="7"/>
      <c r="L192" s="7"/>
      <c r="M192" s="7"/>
      <c r="N192" s="7"/>
      <c r="O192" s="7"/>
    </row>
    <row r="193" spans="1:15">
      <c r="A193" s="2"/>
      <c r="B193" s="2"/>
      <c r="C193" s="2"/>
      <c r="D193" s="2"/>
      <c r="E193" s="2"/>
      <c r="F193" s="2"/>
      <c r="G193" s="2"/>
      <c r="H193" s="2"/>
      <c r="I193" s="2"/>
      <c r="J193" s="2"/>
      <c r="K193" s="7"/>
      <c r="L193" s="7"/>
      <c r="M193" s="7"/>
      <c r="N193" s="7"/>
      <c r="O193" s="7"/>
    </row>
    <row r="194" spans="1:15">
      <c r="A194" s="2"/>
      <c r="B194" s="2"/>
      <c r="C194" s="2"/>
      <c r="D194" s="2"/>
      <c r="E194" s="2"/>
      <c r="F194" s="2"/>
      <c r="G194" s="2"/>
      <c r="H194" s="2"/>
      <c r="I194" s="2"/>
      <c r="J194" s="2"/>
      <c r="K194" s="7"/>
      <c r="L194" s="7"/>
      <c r="M194" s="7"/>
      <c r="N194" s="7"/>
      <c r="O194" s="7"/>
    </row>
    <row r="195" spans="1:15">
      <c r="A195" s="2"/>
      <c r="B195" s="2"/>
      <c r="C195" s="2"/>
      <c r="D195" s="2"/>
      <c r="E195" s="2"/>
      <c r="F195" s="2"/>
      <c r="G195" s="2"/>
      <c r="H195" s="2"/>
      <c r="I195" s="2"/>
      <c r="J195" s="2"/>
      <c r="K195" s="7"/>
      <c r="L195" s="7"/>
      <c r="M195" s="7"/>
      <c r="N195" s="7"/>
      <c r="O195" s="7"/>
    </row>
    <row r="196" spans="1:15">
      <c r="A196" s="2"/>
      <c r="B196" s="2"/>
      <c r="C196" s="2"/>
      <c r="D196" s="2"/>
      <c r="E196" s="2"/>
      <c r="F196" s="2"/>
      <c r="G196" s="2"/>
      <c r="H196" s="2"/>
      <c r="I196" s="2"/>
      <c r="J196" s="2"/>
      <c r="K196" s="7"/>
      <c r="L196" s="7"/>
      <c r="M196" s="7"/>
      <c r="N196" s="7"/>
      <c r="O196" s="7"/>
    </row>
    <row r="197" spans="1:15">
      <c r="A197" s="2"/>
      <c r="B197" s="2"/>
      <c r="C197" s="2"/>
      <c r="D197" s="2"/>
      <c r="E197" s="2"/>
      <c r="F197" s="2"/>
      <c r="G197" s="2"/>
      <c r="H197" s="2"/>
      <c r="I197" s="2"/>
      <c r="J197" s="2"/>
      <c r="K197" s="7"/>
      <c r="L197" s="7"/>
      <c r="M197" s="7"/>
      <c r="N197" s="7"/>
      <c r="O197" s="7"/>
    </row>
    <row r="198" spans="1:15">
      <c r="A198" s="2"/>
      <c r="B198" s="2"/>
      <c r="C198" s="2"/>
      <c r="D198" s="2"/>
      <c r="E198" s="2"/>
      <c r="F198" s="2"/>
      <c r="G198" s="2"/>
      <c r="H198" s="2"/>
      <c r="I198" s="2"/>
      <c r="J198" s="2"/>
      <c r="K198" s="7"/>
      <c r="L198" s="7"/>
      <c r="M198" s="7"/>
      <c r="N198" s="7"/>
      <c r="O198" s="7"/>
    </row>
    <row r="199" spans="1:15">
      <c r="A199" s="2"/>
      <c r="B199" s="2"/>
      <c r="C199" s="2"/>
      <c r="D199" s="2"/>
      <c r="E199" s="2"/>
      <c r="F199" s="2"/>
      <c r="G199" s="2"/>
      <c r="H199" s="2"/>
      <c r="I199" s="2"/>
      <c r="J199" s="2"/>
      <c r="K199" s="7"/>
      <c r="L199" s="7"/>
      <c r="M199" s="7"/>
      <c r="N199" s="7"/>
      <c r="O199" s="7"/>
    </row>
    <row r="200" spans="1:15">
      <c r="A200" s="2"/>
      <c r="B200" s="2"/>
      <c r="C200" s="2"/>
      <c r="D200" s="2"/>
      <c r="E200" s="2"/>
      <c r="F200" s="2"/>
      <c r="G200" s="2"/>
      <c r="H200" s="2"/>
      <c r="I200" s="2"/>
      <c r="J200" s="2"/>
      <c r="K200" s="7"/>
      <c r="L200" s="7"/>
      <c r="M200" s="7"/>
      <c r="N200" s="7"/>
      <c r="O200" s="7"/>
    </row>
    <row r="201" spans="1:15">
      <c r="A201" s="2"/>
      <c r="B201" s="2"/>
      <c r="C201" s="2"/>
      <c r="D201" s="2"/>
      <c r="E201" s="2"/>
      <c r="F201" s="2"/>
      <c r="G201" s="2"/>
      <c r="H201" s="2"/>
      <c r="I201" s="2"/>
      <c r="J201" s="2"/>
      <c r="K201" s="7"/>
      <c r="L201" s="7"/>
      <c r="M201" s="7"/>
      <c r="N201" s="7"/>
      <c r="O201" s="7"/>
    </row>
    <row r="202" spans="1:15">
      <c r="A202" s="2"/>
      <c r="B202" s="2"/>
      <c r="C202" s="2"/>
      <c r="D202" s="2"/>
      <c r="E202" s="2"/>
      <c r="F202" s="2"/>
      <c r="G202" s="2"/>
      <c r="H202" s="2"/>
      <c r="I202" s="2"/>
      <c r="J202" s="2"/>
      <c r="K202" s="7"/>
      <c r="L202" s="7"/>
      <c r="M202" s="7"/>
      <c r="N202" s="7"/>
      <c r="O202" s="7"/>
    </row>
    <row r="203" spans="1:15">
      <c r="A203" s="2"/>
      <c r="B203" s="2"/>
      <c r="C203" s="2"/>
      <c r="D203" s="2"/>
      <c r="E203" s="2"/>
      <c r="F203" s="2"/>
      <c r="G203" s="2"/>
      <c r="H203" s="2"/>
      <c r="I203" s="2"/>
      <c r="J203" s="2"/>
      <c r="K203" s="7"/>
      <c r="L203" s="7"/>
      <c r="M203" s="7"/>
      <c r="N203" s="7"/>
      <c r="O203" s="7"/>
    </row>
    <row r="204" spans="1:15">
      <c r="A204" s="2"/>
      <c r="B204" s="2"/>
      <c r="C204" s="2"/>
      <c r="D204" s="2"/>
      <c r="E204" s="2"/>
      <c r="F204" s="2"/>
      <c r="G204" s="2"/>
      <c r="H204" s="2"/>
      <c r="I204" s="2"/>
      <c r="J204" s="2"/>
      <c r="K204" s="7"/>
      <c r="L204" s="7"/>
      <c r="M204" s="7"/>
      <c r="N204" s="7"/>
      <c r="O204" s="7"/>
    </row>
    <row r="205" spans="1:15">
      <c r="A205" s="2"/>
      <c r="B205" s="2"/>
      <c r="C205" s="2"/>
      <c r="D205" s="2"/>
      <c r="E205" s="2"/>
      <c r="F205" s="2"/>
      <c r="G205" s="2"/>
      <c r="H205" s="2"/>
      <c r="I205" s="2"/>
      <c r="J205" s="2"/>
      <c r="K205" s="7"/>
      <c r="L205" s="7"/>
      <c r="M205" s="7"/>
      <c r="N205" s="7"/>
      <c r="O205" s="7"/>
    </row>
    <row r="206" spans="1:15">
      <c r="A206" s="2"/>
      <c r="B206" s="2"/>
      <c r="C206" s="2"/>
      <c r="D206" s="2"/>
      <c r="E206" s="2"/>
      <c r="F206" s="2"/>
      <c r="G206" s="2"/>
      <c r="H206" s="2"/>
      <c r="I206" s="2"/>
      <c r="J206" s="2"/>
      <c r="K206" s="7"/>
      <c r="L206" s="7"/>
      <c r="M206" s="7"/>
      <c r="N206" s="7"/>
      <c r="O206" s="7"/>
    </row>
    <row r="207" spans="1:15">
      <c r="A207" s="2"/>
      <c r="B207" s="2"/>
      <c r="C207" s="2"/>
      <c r="D207" s="2"/>
      <c r="E207" s="2"/>
      <c r="F207" s="2"/>
      <c r="G207" s="2"/>
      <c r="H207" s="2"/>
      <c r="I207" s="2"/>
      <c r="J207" s="2"/>
      <c r="K207" s="7"/>
      <c r="L207" s="7"/>
      <c r="M207" s="7"/>
      <c r="N207" s="7"/>
      <c r="O207" s="7"/>
    </row>
    <row r="208" spans="1:15">
      <c r="A208" s="2"/>
      <c r="B208" s="2"/>
      <c r="C208" s="2"/>
      <c r="D208" s="2"/>
      <c r="E208" s="2"/>
      <c r="F208" s="2"/>
      <c r="G208" s="2"/>
      <c r="H208" s="2"/>
      <c r="I208" s="2"/>
      <c r="J208" s="2"/>
      <c r="K208" s="7"/>
      <c r="L208" s="7"/>
      <c r="M208" s="7"/>
      <c r="N208" s="7"/>
      <c r="O208" s="7"/>
    </row>
    <row r="209" spans="1:15">
      <c r="A209" s="2"/>
      <c r="B209" s="2"/>
      <c r="C209" s="2"/>
      <c r="D209" s="2"/>
      <c r="E209" s="2"/>
      <c r="F209" s="2"/>
      <c r="G209" s="2"/>
      <c r="H209" s="2"/>
      <c r="I209" s="2"/>
      <c r="J209" s="2"/>
      <c r="K209" s="7"/>
      <c r="L209" s="7"/>
      <c r="M209" s="7"/>
      <c r="N209" s="7"/>
      <c r="O209" s="7"/>
    </row>
    <row r="210" spans="1:15">
      <c r="A210" s="2"/>
      <c r="B210" s="2"/>
      <c r="C210" s="2"/>
      <c r="D210" s="2"/>
      <c r="E210" s="2"/>
      <c r="F210" s="2"/>
      <c r="G210" s="2"/>
      <c r="H210" s="2"/>
      <c r="I210" s="2"/>
      <c r="J210" s="2"/>
      <c r="K210" s="7"/>
      <c r="L210" s="7"/>
      <c r="M210" s="7"/>
      <c r="N210" s="7"/>
      <c r="O210" s="7"/>
    </row>
    <row r="211" spans="1:15">
      <c r="A211" s="2"/>
      <c r="B211" s="2"/>
      <c r="C211" s="2"/>
      <c r="D211" s="2"/>
      <c r="E211" s="2"/>
      <c r="F211" s="2"/>
      <c r="G211" s="2"/>
      <c r="H211" s="2"/>
      <c r="I211" s="2"/>
      <c r="J211" s="2"/>
      <c r="K211" s="7"/>
      <c r="L211" s="7"/>
      <c r="M211" s="7"/>
      <c r="N211" s="7"/>
      <c r="O211" s="7"/>
    </row>
    <row r="212" spans="1:15">
      <c r="A212" s="2"/>
      <c r="B212" s="2"/>
      <c r="C212" s="2"/>
      <c r="D212" s="2"/>
      <c r="E212" s="2"/>
      <c r="F212" s="2"/>
      <c r="G212" s="2"/>
      <c r="H212" s="2"/>
      <c r="I212" s="2"/>
      <c r="J212" s="2"/>
      <c r="K212" s="7"/>
      <c r="L212" s="7"/>
      <c r="M212" s="7"/>
      <c r="N212" s="7"/>
      <c r="O212" s="7"/>
    </row>
    <row r="213" spans="1:15">
      <c r="A213" s="2"/>
      <c r="B213" s="2"/>
      <c r="C213" s="2"/>
      <c r="D213" s="2"/>
      <c r="E213" s="2"/>
      <c r="F213" s="2"/>
      <c r="G213" s="2"/>
      <c r="H213" s="2"/>
      <c r="I213" s="2"/>
      <c r="J213" s="2"/>
      <c r="K213" s="7"/>
      <c r="L213" s="7"/>
      <c r="M213" s="7"/>
      <c r="N213" s="7"/>
      <c r="O213" s="7"/>
    </row>
    <row r="214" spans="1:15">
      <c r="A214" s="2"/>
      <c r="B214" s="2"/>
      <c r="C214" s="2"/>
      <c r="D214" s="2"/>
      <c r="E214" s="2"/>
      <c r="F214" s="2"/>
      <c r="G214" s="2"/>
      <c r="H214" s="2"/>
      <c r="I214" s="2"/>
      <c r="J214" s="2"/>
      <c r="K214" s="7"/>
      <c r="L214" s="7"/>
      <c r="M214" s="7"/>
      <c r="N214" s="7"/>
      <c r="O214" s="7"/>
    </row>
    <row r="215" spans="1:15">
      <c r="A215" s="2"/>
      <c r="B215" s="2"/>
      <c r="C215" s="2"/>
      <c r="D215" s="2"/>
      <c r="E215" s="2"/>
      <c r="F215" s="2"/>
      <c r="G215" s="2"/>
      <c r="H215" s="2"/>
      <c r="I215" s="2"/>
      <c r="J215" s="2"/>
      <c r="K215" s="7"/>
      <c r="L215" s="7"/>
      <c r="M215" s="7"/>
      <c r="N215" s="7"/>
      <c r="O215" s="7"/>
    </row>
    <row r="216" spans="1:15">
      <c r="A216" s="2"/>
      <c r="B216" s="2"/>
      <c r="C216" s="2"/>
      <c r="D216" s="2"/>
      <c r="E216" s="2"/>
      <c r="F216" s="2"/>
      <c r="G216" s="2"/>
      <c r="H216" s="2"/>
      <c r="I216" s="2"/>
      <c r="J216" s="2"/>
      <c r="K216" s="7"/>
      <c r="L216" s="7"/>
      <c r="M216" s="7"/>
      <c r="N216" s="7"/>
      <c r="O216" s="7"/>
    </row>
    <row r="217" spans="1:15">
      <c r="A217" s="2"/>
      <c r="B217" s="2"/>
      <c r="C217" s="2"/>
      <c r="D217" s="2"/>
      <c r="E217" s="2"/>
      <c r="F217" s="2"/>
      <c r="G217" s="2"/>
      <c r="H217" s="2"/>
      <c r="I217" s="2"/>
      <c r="J217" s="2"/>
      <c r="K217" s="7"/>
      <c r="L217" s="7"/>
      <c r="M217" s="7"/>
      <c r="N217" s="7"/>
      <c r="O217" s="7"/>
    </row>
    <row r="218" spans="1:15">
      <c r="A218" s="2"/>
      <c r="B218" s="2"/>
      <c r="C218" s="2"/>
      <c r="D218" s="2"/>
      <c r="E218" s="2"/>
      <c r="F218" s="2"/>
      <c r="G218" s="2"/>
      <c r="H218" s="2"/>
      <c r="I218" s="2"/>
      <c r="J218" s="2"/>
      <c r="K218" s="7"/>
      <c r="L218" s="7"/>
      <c r="M218" s="7"/>
      <c r="N218" s="7"/>
      <c r="O218" s="7"/>
    </row>
    <row r="219" spans="1:15">
      <c r="A219" s="2"/>
      <c r="B219" s="2"/>
      <c r="C219" s="2"/>
      <c r="D219" s="2"/>
      <c r="E219" s="2"/>
      <c r="F219" s="2"/>
      <c r="G219" s="2"/>
      <c r="H219" s="2"/>
      <c r="I219" s="2"/>
      <c r="J219" s="2"/>
      <c r="K219" s="7"/>
      <c r="L219" s="7"/>
      <c r="M219" s="7"/>
      <c r="N219" s="7"/>
      <c r="O219" s="7"/>
    </row>
    <row r="220" spans="1:15">
      <c r="A220" s="2"/>
      <c r="B220" s="2"/>
      <c r="C220" s="2"/>
      <c r="D220" s="2"/>
      <c r="E220" s="2"/>
      <c r="F220" s="2"/>
      <c r="G220" s="2"/>
      <c r="H220" s="2"/>
      <c r="I220" s="2"/>
      <c r="J220" s="2"/>
      <c r="K220" s="7"/>
      <c r="L220" s="7"/>
      <c r="M220" s="7"/>
      <c r="N220" s="7"/>
      <c r="O220" s="7"/>
    </row>
    <row r="221" spans="1:15">
      <c r="A221" s="2"/>
      <c r="B221" s="2"/>
      <c r="C221" s="2"/>
      <c r="D221" s="2"/>
      <c r="E221" s="2"/>
      <c r="F221" s="2"/>
      <c r="G221" s="2"/>
      <c r="H221" s="2"/>
      <c r="I221" s="2"/>
      <c r="J221" s="2"/>
      <c r="K221" s="7"/>
      <c r="L221" s="7"/>
      <c r="M221" s="7"/>
      <c r="N221" s="7"/>
      <c r="O221" s="7"/>
    </row>
    <row r="222" spans="1:15">
      <c r="A222" s="2"/>
      <c r="B222" s="43" t="s">
        <v>108</v>
      </c>
      <c r="C222" s="2"/>
      <c r="D222" s="2"/>
      <c r="E222" s="2"/>
      <c r="F222" s="2"/>
      <c r="G222" s="2"/>
      <c r="H222" s="2"/>
      <c r="I222" s="2"/>
      <c r="J222" s="2"/>
      <c r="K222" s="7"/>
      <c r="L222" s="7"/>
      <c r="M222" s="7"/>
      <c r="N222" s="7"/>
      <c r="O222" s="7"/>
    </row>
    <row r="223" spans="1:15">
      <c r="A223" s="2"/>
      <c r="B223" s="2"/>
      <c r="C223" s="2"/>
      <c r="D223" s="2"/>
      <c r="E223" s="2"/>
      <c r="F223" s="2"/>
      <c r="G223" s="2"/>
      <c r="H223" s="2"/>
      <c r="I223" s="2"/>
      <c r="J223" s="2"/>
      <c r="K223" s="7"/>
      <c r="L223" s="7"/>
      <c r="M223" s="7"/>
      <c r="N223" s="7"/>
      <c r="O223" s="7"/>
    </row>
    <row r="224" spans="1:15">
      <c r="A224" s="2"/>
      <c r="B224" s="28" t="s">
        <v>88</v>
      </c>
      <c r="C224" s="2"/>
      <c r="D224" s="2"/>
      <c r="E224" s="2"/>
      <c r="F224" s="2"/>
      <c r="G224" s="2"/>
      <c r="H224" s="2"/>
      <c r="I224" s="2"/>
      <c r="J224" s="2"/>
      <c r="K224" s="7"/>
      <c r="L224" s="7"/>
      <c r="M224" s="7"/>
      <c r="N224" s="7"/>
      <c r="O224" s="7"/>
    </row>
    <row r="225" spans="1:15">
      <c r="A225" s="2"/>
      <c r="B225" s="2"/>
      <c r="C225" s="2"/>
      <c r="D225" s="2"/>
      <c r="E225" s="2"/>
      <c r="F225" s="2"/>
      <c r="G225" s="2"/>
      <c r="H225" s="2"/>
      <c r="I225" s="2"/>
      <c r="J225" s="2"/>
      <c r="K225" s="7"/>
      <c r="L225" s="7"/>
      <c r="M225" s="7"/>
      <c r="N225" s="7"/>
      <c r="O225" s="7"/>
    </row>
    <row r="226" spans="1:15">
      <c r="A226" s="2"/>
      <c r="B226" s="2"/>
      <c r="C226" s="2"/>
      <c r="D226" s="2"/>
      <c r="E226" s="2"/>
      <c r="F226" s="2"/>
      <c r="G226" s="2"/>
      <c r="H226" s="2"/>
      <c r="I226" s="2"/>
      <c r="J226" s="2"/>
      <c r="K226" s="7"/>
      <c r="L226" s="7"/>
      <c r="M226" s="7"/>
      <c r="N226" s="7"/>
      <c r="O226" s="7"/>
    </row>
    <row r="227" spans="1:15">
      <c r="A227" s="2"/>
      <c r="B227" s="2"/>
      <c r="C227" s="2"/>
      <c r="D227" s="2"/>
      <c r="E227" s="2"/>
      <c r="F227" s="2"/>
      <c r="G227" s="2"/>
      <c r="H227" s="2"/>
      <c r="I227" s="2"/>
      <c r="J227" s="2"/>
      <c r="K227" s="7"/>
      <c r="L227" s="7"/>
      <c r="M227" s="7"/>
      <c r="N227" s="7"/>
      <c r="O227" s="7"/>
    </row>
    <row r="228" spans="1:15">
      <c r="A228" s="2"/>
      <c r="B228" s="2"/>
      <c r="C228" s="2"/>
      <c r="D228" s="2"/>
      <c r="E228" s="2"/>
      <c r="F228" s="2"/>
      <c r="G228" s="2"/>
      <c r="H228" s="2"/>
      <c r="I228" s="2"/>
      <c r="J228" s="2"/>
      <c r="K228" s="7"/>
      <c r="L228" s="7"/>
      <c r="M228" s="7"/>
      <c r="N228" s="7"/>
      <c r="O228" s="7"/>
    </row>
    <row r="229" spans="1:15">
      <c r="A229" s="2"/>
      <c r="B229" s="2"/>
      <c r="C229" s="2"/>
      <c r="D229" s="2"/>
      <c r="E229" s="2"/>
      <c r="F229" s="2"/>
      <c r="G229" s="2"/>
      <c r="H229" s="2"/>
      <c r="I229" s="2"/>
      <c r="J229" s="2"/>
      <c r="K229" s="7"/>
      <c r="L229" s="7"/>
      <c r="M229" s="7"/>
      <c r="N229" s="7"/>
      <c r="O229" s="7"/>
    </row>
    <row r="230" spans="1:15">
      <c r="A230" s="2"/>
      <c r="B230" s="2"/>
      <c r="C230" s="2"/>
      <c r="D230" s="2"/>
      <c r="E230" s="2"/>
      <c r="F230" s="2"/>
      <c r="G230" s="2"/>
      <c r="H230" s="2"/>
      <c r="I230" s="2"/>
      <c r="J230" s="2"/>
      <c r="K230" s="7"/>
      <c r="L230" s="7"/>
      <c r="M230" s="7"/>
      <c r="N230" s="7"/>
      <c r="O230" s="7"/>
    </row>
    <row r="231" spans="1:15">
      <c r="A231" s="2"/>
      <c r="B231" s="2"/>
      <c r="C231" s="2"/>
      <c r="D231" s="2"/>
      <c r="E231" s="2"/>
      <c r="F231" s="2"/>
      <c r="G231" s="2"/>
      <c r="H231" s="2"/>
      <c r="I231" s="2"/>
      <c r="J231" s="2"/>
      <c r="K231" s="7"/>
      <c r="L231" s="7"/>
      <c r="M231" s="7"/>
      <c r="N231" s="7"/>
      <c r="O231" s="7"/>
    </row>
    <row r="232" spans="1:15">
      <c r="A232" s="2"/>
      <c r="B232" s="2"/>
      <c r="C232" s="2"/>
      <c r="D232" s="2"/>
      <c r="E232" s="2"/>
      <c r="F232" s="2"/>
      <c r="G232" s="2"/>
      <c r="H232" s="2"/>
      <c r="I232" s="2"/>
      <c r="J232" s="2"/>
      <c r="K232" s="7"/>
      <c r="L232" s="7"/>
      <c r="M232" s="7"/>
      <c r="N232" s="7"/>
      <c r="O232" s="7"/>
    </row>
    <row r="233" spans="1:15">
      <c r="A233" s="2"/>
      <c r="B233" s="2"/>
      <c r="C233" s="2"/>
      <c r="D233" s="2"/>
      <c r="E233" s="2"/>
      <c r="F233" s="2"/>
      <c r="G233" s="2"/>
      <c r="H233" s="2"/>
      <c r="I233" s="2"/>
      <c r="J233" s="2"/>
      <c r="K233" s="7"/>
      <c r="L233" s="7"/>
      <c r="M233" s="7"/>
      <c r="N233" s="7"/>
      <c r="O233" s="7"/>
    </row>
    <row r="234" spans="1:15">
      <c r="A234" s="2"/>
      <c r="B234" s="2"/>
      <c r="C234" s="2"/>
      <c r="D234" s="2"/>
      <c r="E234" s="2"/>
      <c r="F234" s="2"/>
      <c r="G234" s="2"/>
      <c r="H234" s="2"/>
      <c r="I234" s="2"/>
      <c r="J234" s="2"/>
      <c r="K234" s="7"/>
      <c r="L234" s="7"/>
      <c r="M234" s="7"/>
      <c r="N234" s="7"/>
      <c r="O234" s="7"/>
    </row>
    <row r="235" spans="1:15">
      <c r="A235" s="2"/>
      <c r="B235" s="2"/>
      <c r="C235" s="2"/>
      <c r="D235" s="2"/>
      <c r="E235" s="2"/>
      <c r="F235" s="2"/>
      <c r="G235" s="2"/>
      <c r="H235" s="2"/>
      <c r="I235" s="2"/>
      <c r="J235" s="2"/>
      <c r="K235" s="7"/>
      <c r="L235" s="7"/>
      <c r="M235" s="7"/>
      <c r="N235" s="7"/>
      <c r="O235" s="7"/>
    </row>
    <row r="236" spans="1:15">
      <c r="A236" s="2"/>
      <c r="B236" s="2"/>
      <c r="C236" s="2"/>
      <c r="D236" s="2"/>
      <c r="E236" s="2"/>
      <c r="F236" s="2"/>
      <c r="G236" s="2"/>
      <c r="H236" s="2"/>
      <c r="I236" s="2"/>
      <c r="J236" s="2"/>
      <c r="K236" s="7"/>
      <c r="L236" s="7"/>
      <c r="M236" s="7"/>
      <c r="N236" s="7"/>
      <c r="O236" s="7"/>
    </row>
    <row r="237" spans="1:15">
      <c r="A237" s="2"/>
      <c r="B237" s="2"/>
      <c r="C237" s="2"/>
      <c r="D237" s="2"/>
      <c r="E237" s="2"/>
      <c r="F237" s="2"/>
      <c r="G237" s="2"/>
      <c r="H237" s="2"/>
      <c r="I237" s="2"/>
      <c r="J237" s="2"/>
      <c r="K237" s="7"/>
      <c r="L237" s="7"/>
      <c r="M237" s="7"/>
      <c r="N237" s="7"/>
      <c r="O237" s="7"/>
    </row>
    <row r="238" spans="1:15">
      <c r="A238" s="2"/>
      <c r="B238" s="2"/>
      <c r="C238" s="2"/>
      <c r="D238" s="2"/>
      <c r="E238" s="2"/>
      <c r="F238" s="2"/>
      <c r="G238" s="2"/>
      <c r="H238" s="2"/>
      <c r="I238" s="2"/>
      <c r="J238" s="2"/>
      <c r="K238" s="7"/>
      <c r="L238" s="7"/>
      <c r="M238" s="7"/>
      <c r="N238" s="7"/>
      <c r="O238" s="7"/>
    </row>
    <row r="239" spans="1:15">
      <c r="A239" s="2"/>
      <c r="B239" s="2"/>
      <c r="C239" s="2"/>
      <c r="D239" s="2"/>
      <c r="E239" s="2"/>
      <c r="F239" s="2"/>
      <c r="G239" s="2"/>
      <c r="H239" s="2"/>
      <c r="I239" s="2"/>
      <c r="J239" s="2"/>
      <c r="K239" s="7"/>
      <c r="L239" s="7"/>
      <c r="M239" s="7"/>
      <c r="N239" s="7"/>
      <c r="O239" s="7"/>
    </row>
    <row r="240" spans="1:15">
      <c r="A240" s="2"/>
      <c r="B240" s="2"/>
      <c r="C240" s="2"/>
      <c r="D240" s="2"/>
      <c r="E240" s="2"/>
      <c r="F240" s="2"/>
      <c r="G240" s="2"/>
      <c r="H240" s="2"/>
      <c r="I240" s="2"/>
      <c r="J240" s="2"/>
      <c r="K240" s="7"/>
      <c r="L240" s="7"/>
      <c r="M240" s="7"/>
      <c r="N240" s="7"/>
      <c r="O240" s="7"/>
    </row>
    <row r="241" spans="1:15">
      <c r="A241" s="2"/>
      <c r="B241" s="2"/>
      <c r="C241" s="2"/>
      <c r="D241" s="2"/>
      <c r="E241" s="2"/>
      <c r="F241" s="2"/>
      <c r="G241" s="2"/>
      <c r="H241" s="2"/>
      <c r="I241" s="2"/>
      <c r="J241" s="2"/>
      <c r="K241" s="7"/>
      <c r="L241" s="7"/>
      <c r="M241" s="7"/>
      <c r="N241" s="7"/>
      <c r="O241" s="7"/>
    </row>
    <row r="242" spans="1:15">
      <c r="A242" s="2"/>
      <c r="B242" s="2"/>
      <c r="C242" s="2"/>
      <c r="D242" s="2"/>
      <c r="E242" s="2"/>
      <c r="F242" s="2"/>
      <c r="G242" s="2"/>
      <c r="H242" s="2"/>
      <c r="I242" s="2"/>
      <c r="J242" s="2"/>
      <c r="K242" s="7"/>
      <c r="L242" s="7"/>
      <c r="M242" s="7"/>
      <c r="N242" s="7"/>
      <c r="O242" s="7"/>
    </row>
    <row r="243" spans="1:15">
      <c r="A243" s="2"/>
      <c r="B243" s="2"/>
      <c r="C243" s="2"/>
      <c r="D243" s="2"/>
      <c r="E243" s="2"/>
      <c r="F243" s="2"/>
      <c r="G243" s="2"/>
      <c r="H243" s="2"/>
      <c r="I243" s="2"/>
      <c r="J243" s="2"/>
      <c r="K243" s="7"/>
      <c r="L243" s="7"/>
      <c r="M243" s="7"/>
      <c r="N243" s="7"/>
      <c r="O243" s="7"/>
    </row>
    <row r="244" spans="1:15">
      <c r="A244" s="2"/>
      <c r="B244" s="2"/>
      <c r="C244" s="2"/>
      <c r="D244" s="2"/>
      <c r="E244" s="2"/>
      <c r="F244" s="2"/>
      <c r="G244" s="2"/>
      <c r="H244" s="2"/>
      <c r="I244" s="2"/>
      <c r="J244" s="2"/>
      <c r="K244" s="7"/>
      <c r="L244" s="7"/>
      <c r="M244" s="7"/>
      <c r="N244" s="7"/>
      <c r="O244" s="7"/>
    </row>
    <row r="245" spans="1:15">
      <c r="A245" s="2"/>
      <c r="B245" s="2"/>
      <c r="C245" s="2"/>
      <c r="D245" s="2"/>
      <c r="E245" s="2"/>
      <c r="F245" s="2"/>
      <c r="G245" s="2"/>
      <c r="H245" s="2"/>
      <c r="I245" s="2"/>
      <c r="J245" s="2"/>
      <c r="K245" s="7"/>
      <c r="L245" s="7"/>
      <c r="M245" s="7"/>
      <c r="N245" s="7"/>
      <c r="O245" s="7"/>
    </row>
    <row r="246" spans="1:15">
      <c r="A246" s="2"/>
      <c r="B246" s="2"/>
      <c r="C246" s="2"/>
      <c r="D246" s="2"/>
      <c r="E246" s="2"/>
      <c r="F246" s="2"/>
      <c r="G246" s="2"/>
      <c r="H246" s="2"/>
      <c r="I246" s="2"/>
      <c r="J246" s="2"/>
      <c r="K246" s="7"/>
      <c r="L246" s="7"/>
      <c r="M246" s="7"/>
      <c r="N246" s="7"/>
      <c r="O246" s="7"/>
    </row>
    <row r="247" spans="1:15">
      <c r="A247" s="2"/>
      <c r="B247" s="2"/>
      <c r="C247" s="2"/>
      <c r="D247" s="2"/>
      <c r="E247" s="2"/>
      <c r="F247" s="2"/>
      <c r="G247" s="2"/>
      <c r="H247" s="2"/>
      <c r="I247" s="2"/>
      <c r="J247" s="2"/>
      <c r="K247" s="7"/>
      <c r="L247" s="7"/>
      <c r="M247" s="7"/>
      <c r="N247" s="7"/>
      <c r="O247" s="7"/>
    </row>
    <row r="248" spans="1:15">
      <c r="A248" s="2"/>
      <c r="B248" s="2"/>
      <c r="C248" s="2"/>
      <c r="D248" s="2"/>
      <c r="E248" s="2"/>
      <c r="F248" s="2"/>
      <c r="G248" s="2"/>
      <c r="H248" s="2"/>
      <c r="I248" s="2"/>
      <c r="J248" s="2"/>
      <c r="K248" s="7"/>
      <c r="L248" s="7"/>
      <c r="M248" s="7"/>
      <c r="N248" s="7"/>
      <c r="O248" s="7"/>
    </row>
    <row r="249" spans="1:15">
      <c r="A249" s="2"/>
      <c r="B249" s="2"/>
      <c r="C249" s="2"/>
      <c r="D249" s="2"/>
      <c r="E249" s="2"/>
      <c r="F249" s="2"/>
      <c r="G249" s="2"/>
      <c r="H249" s="2"/>
      <c r="I249" s="2"/>
      <c r="J249" s="2"/>
      <c r="K249" s="7"/>
      <c r="L249" s="7"/>
      <c r="M249" s="7"/>
      <c r="N249" s="7"/>
      <c r="O249" s="7"/>
    </row>
    <row r="250" spans="1:15">
      <c r="A250" s="2"/>
      <c r="B250" s="2"/>
      <c r="C250" s="2"/>
      <c r="D250" s="2"/>
      <c r="E250" s="2"/>
      <c r="F250" s="2"/>
      <c r="G250" s="2"/>
      <c r="H250" s="2"/>
      <c r="I250" s="2"/>
      <c r="J250" s="2"/>
      <c r="K250" s="7"/>
      <c r="L250" s="7"/>
      <c r="M250" s="7"/>
      <c r="N250" s="7"/>
      <c r="O250" s="7"/>
    </row>
    <row r="251" spans="1:15">
      <c r="A251" s="2"/>
      <c r="B251" s="2"/>
      <c r="C251" s="2"/>
      <c r="D251" s="2"/>
      <c r="E251" s="2"/>
      <c r="F251" s="2"/>
      <c r="G251" s="2"/>
      <c r="H251" s="2"/>
      <c r="I251" s="2"/>
      <c r="J251" s="2"/>
      <c r="K251" s="7"/>
      <c r="L251" s="7"/>
      <c r="M251" s="7"/>
      <c r="N251" s="7"/>
      <c r="O251" s="7"/>
    </row>
    <row r="252" spans="1:15">
      <c r="A252" s="2"/>
      <c r="B252" s="2"/>
      <c r="C252" s="2"/>
      <c r="D252" s="2"/>
      <c r="E252" s="2"/>
      <c r="F252" s="2"/>
      <c r="G252" s="2"/>
      <c r="H252" s="2"/>
      <c r="I252" s="2"/>
      <c r="J252" s="2"/>
      <c r="K252" s="7"/>
      <c r="L252" s="7"/>
      <c r="M252" s="7"/>
      <c r="N252" s="7"/>
      <c r="O252" s="7"/>
    </row>
    <row r="253" spans="1:15">
      <c r="A253" s="2"/>
      <c r="B253" s="43" t="s">
        <v>108</v>
      </c>
      <c r="C253" s="2"/>
      <c r="D253" s="2"/>
      <c r="E253" s="2"/>
      <c r="F253" s="2"/>
      <c r="G253" s="2"/>
      <c r="H253" s="2"/>
      <c r="I253" s="2"/>
      <c r="J253" s="2"/>
      <c r="K253" s="7"/>
      <c r="L253" s="7"/>
      <c r="M253" s="7"/>
      <c r="N253" s="7"/>
      <c r="O253" s="7"/>
    </row>
    <row r="254" spans="1:15">
      <c r="A254" s="2"/>
      <c r="B254" s="2"/>
      <c r="C254" s="2"/>
      <c r="D254" s="2"/>
      <c r="E254" s="2"/>
      <c r="F254" s="2"/>
      <c r="G254" s="2"/>
      <c r="H254" s="2"/>
      <c r="I254" s="2"/>
      <c r="J254" s="2"/>
      <c r="K254" s="7"/>
      <c r="L254" s="7"/>
      <c r="M254" s="7"/>
      <c r="N254" s="7"/>
      <c r="O254" s="7"/>
    </row>
    <row r="255" spans="1:15">
      <c r="A255" s="2"/>
      <c r="B255" s="28" t="s">
        <v>106</v>
      </c>
      <c r="C255" s="2"/>
      <c r="D255" s="2"/>
      <c r="E255" s="2"/>
      <c r="F255" s="2"/>
      <c r="G255" s="2"/>
      <c r="H255" s="2"/>
      <c r="I255" s="2"/>
      <c r="J255" s="2"/>
      <c r="K255" s="7"/>
      <c r="L255" s="7"/>
      <c r="M255" s="7"/>
      <c r="N255" s="7"/>
      <c r="O255" s="7"/>
    </row>
    <row r="256" spans="1:15">
      <c r="A256" s="2"/>
      <c r="B256" s="2"/>
      <c r="C256" s="2"/>
      <c r="D256" s="2"/>
      <c r="E256" s="2"/>
      <c r="F256" s="2"/>
      <c r="G256" s="2"/>
      <c r="H256" s="2"/>
      <c r="I256" s="2"/>
      <c r="J256" s="2"/>
      <c r="K256" s="7"/>
      <c r="L256" s="7"/>
      <c r="M256" s="7"/>
      <c r="N256" s="7"/>
      <c r="O256" s="7"/>
    </row>
    <row r="257" spans="1:15">
      <c r="A257" s="2"/>
      <c r="B257" s="2"/>
      <c r="C257" s="2"/>
      <c r="D257" s="2"/>
      <c r="E257" s="2"/>
      <c r="F257" s="2"/>
      <c r="G257" s="2"/>
      <c r="H257" s="2"/>
      <c r="I257" s="2"/>
      <c r="J257" s="2"/>
      <c r="K257" s="7"/>
      <c r="L257" s="7"/>
      <c r="M257" s="7"/>
      <c r="N257" s="7"/>
      <c r="O257" s="7"/>
    </row>
    <row r="258" spans="1:15">
      <c r="A258" s="2"/>
      <c r="B258" s="2"/>
      <c r="C258" s="2"/>
      <c r="D258" s="2"/>
      <c r="E258" s="2"/>
      <c r="F258" s="2"/>
      <c r="G258" s="2"/>
      <c r="H258" s="2"/>
      <c r="I258" s="2"/>
      <c r="J258" s="2"/>
      <c r="K258" s="7"/>
      <c r="L258" s="7"/>
      <c r="M258" s="7"/>
      <c r="N258" s="7"/>
      <c r="O258" s="7"/>
    </row>
    <row r="259" spans="1:15">
      <c r="A259" s="2"/>
      <c r="B259" s="2"/>
      <c r="C259" s="2"/>
      <c r="D259" s="2"/>
      <c r="E259" s="2"/>
      <c r="F259" s="2"/>
      <c r="G259" s="2"/>
      <c r="H259" s="2"/>
      <c r="I259" s="2"/>
      <c r="J259" s="2"/>
      <c r="K259" s="7"/>
      <c r="L259" s="7"/>
      <c r="M259" s="7"/>
      <c r="N259" s="7"/>
      <c r="O259" s="7"/>
    </row>
    <row r="260" spans="1:15">
      <c r="A260" s="2"/>
      <c r="B260" s="2"/>
      <c r="C260" s="2"/>
      <c r="D260" s="2"/>
      <c r="E260" s="2"/>
      <c r="F260" s="2"/>
      <c r="G260" s="2"/>
      <c r="H260" s="2"/>
      <c r="I260" s="2"/>
      <c r="J260" s="2"/>
      <c r="K260" s="7"/>
      <c r="L260" s="7"/>
      <c r="M260" s="7"/>
      <c r="N260" s="7"/>
      <c r="O260" s="7"/>
    </row>
    <row r="261" spans="1:15">
      <c r="A261" s="2"/>
      <c r="B261" s="2"/>
      <c r="C261" s="2"/>
      <c r="D261" s="2"/>
      <c r="E261" s="2"/>
      <c r="F261" s="2"/>
      <c r="G261" s="2"/>
      <c r="H261" s="2"/>
      <c r="I261" s="2"/>
      <c r="J261" s="2"/>
      <c r="K261" s="7"/>
      <c r="L261" s="7"/>
      <c r="M261" s="7"/>
      <c r="N261" s="7"/>
      <c r="O261" s="7"/>
    </row>
    <row r="262" spans="1:15">
      <c r="A262" s="2"/>
      <c r="B262" s="2"/>
      <c r="C262" s="2"/>
      <c r="D262" s="2"/>
      <c r="E262" s="2"/>
      <c r="F262" s="2"/>
      <c r="G262" s="2"/>
      <c r="H262" s="2"/>
      <c r="I262" s="2"/>
      <c r="J262" s="2"/>
      <c r="K262" s="7"/>
      <c r="L262" s="7"/>
      <c r="M262" s="7"/>
      <c r="N262" s="7"/>
      <c r="O262" s="7"/>
    </row>
    <row r="263" spans="1:15">
      <c r="A263" s="2"/>
      <c r="B263" s="2"/>
      <c r="C263" s="2"/>
      <c r="D263" s="2"/>
      <c r="E263" s="2"/>
      <c r="F263" s="2"/>
      <c r="G263" s="2"/>
      <c r="H263" s="2"/>
      <c r="I263" s="2"/>
      <c r="J263" s="2"/>
      <c r="K263" s="7"/>
      <c r="L263" s="7"/>
      <c r="M263" s="7"/>
      <c r="N263" s="7"/>
      <c r="O263" s="7"/>
    </row>
    <row r="264" spans="1:15">
      <c r="A264" s="2"/>
      <c r="B264" s="2"/>
      <c r="C264" s="2"/>
      <c r="D264" s="2"/>
      <c r="E264" s="2"/>
      <c r="F264" s="2"/>
      <c r="G264" s="2"/>
      <c r="H264" s="2"/>
      <c r="I264" s="2"/>
      <c r="J264" s="2"/>
      <c r="K264" s="7"/>
      <c r="L264" s="7"/>
      <c r="M264" s="7"/>
      <c r="N264" s="7"/>
      <c r="O264" s="7"/>
    </row>
    <row r="265" spans="1:15">
      <c r="A265" s="2"/>
      <c r="B265" s="2"/>
      <c r="C265" s="2"/>
      <c r="D265" s="2"/>
      <c r="E265" s="2"/>
      <c r="F265" s="2"/>
      <c r="G265" s="2"/>
      <c r="H265" s="2"/>
      <c r="I265" s="2"/>
      <c r="J265" s="2"/>
      <c r="K265" s="7"/>
      <c r="L265" s="7"/>
      <c r="M265" s="7"/>
      <c r="N265" s="7"/>
      <c r="O265" s="7"/>
    </row>
    <row r="266" spans="1:15">
      <c r="A266" s="2"/>
      <c r="B266" s="2"/>
      <c r="C266" s="2"/>
      <c r="D266" s="2"/>
      <c r="E266" s="2"/>
      <c r="F266" s="2"/>
      <c r="G266" s="2"/>
      <c r="H266" s="2"/>
      <c r="I266" s="2"/>
      <c r="J266" s="2"/>
      <c r="K266" s="7"/>
      <c r="L266" s="7"/>
      <c r="M266" s="7"/>
      <c r="N266" s="7"/>
      <c r="O266" s="7"/>
    </row>
    <row r="267" spans="1:15">
      <c r="A267" s="2"/>
      <c r="B267" s="2"/>
      <c r="C267" s="2"/>
      <c r="D267" s="2"/>
      <c r="E267" s="2"/>
      <c r="F267" s="2"/>
      <c r="G267" s="2"/>
      <c r="H267" s="2"/>
      <c r="I267" s="2"/>
      <c r="J267" s="2"/>
      <c r="K267" s="7"/>
      <c r="L267" s="7"/>
      <c r="M267" s="7"/>
      <c r="N267" s="7"/>
      <c r="O267" s="7"/>
    </row>
    <row r="268" spans="1:15">
      <c r="A268" s="2"/>
      <c r="B268" s="2"/>
      <c r="C268" s="2"/>
      <c r="D268" s="2"/>
      <c r="E268" s="2"/>
      <c r="F268" s="2"/>
      <c r="G268" s="2"/>
      <c r="H268" s="2"/>
      <c r="I268" s="2"/>
      <c r="J268" s="2"/>
      <c r="K268" s="7"/>
      <c r="L268" s="7"/>
      <c r="M268" s="7"/>
      <c r="N268" s="7"/>
      <c r="O268" s="7"/>
    </row>
    <row r="269" spans="1:15">
      <c r="A269" s="2"/>
      <c r="B269" s="2"/>
      <c r="C269" s="2"/>
      <c r="D269" s="2"/>
      <c r="E269" s="2"/>
      <c r="F269" s="2"/>
      <c r="G269" s="2"/>
      <c r="H269" s="2"/>
      <c r="I269" s="2"/>
      <c r="J269" s="2"/>
      <c r="K269" s="7"/>
      <c r="L269" s="7"/>
      <c r="M269" s="7"/>
      <c r="N269" s="7"/>
      <c r="O269" s="7"/>
    </row>
    <row r="270" spans="1:15">
      <c r="A270" s="2"/>
      <c r="B270" s="2"/>
      <c r="C270" s="2"/>
      <c r="D270" s="2"/>
      <c r="E270" s="2"/>
      <c r="F270" s="2"/>
      <c r="G270" s="2"/>
      <c r="H270" s="2"/>
      <c r="I270" s="2"/>
      <c r="J270" s="2"/>
      <c r="K270" s="7"/>
      <c r="L270" s="7"/>
      <c r="M270" s="7"/>
      <c r="N270" s="7"/>
      <c r="O270" s="7"/>
    </row>
    <row r="271" spans="1:15">
      <c r="A271" s="2"/>
      <c r="B271" s="2"/>
      <c r="C271" s="2"/>
      <c r="D271" s="2"/>
      <c r="E271" s="2"/>
      <c r="F271" s="2"/>
      <c r="G271" s="2"/>
      <c r="H271" s="2"/>
      <c r="I271" s="2"/>
      <c r="J271" s="2"/>
      <c r="K271" s="7"/>
      <c r="L271" s="7"/>
      <c r="M271" s="7"/>
      <c r="N271" s="7"/>
      <c r="O271" s="7"/>
    </row>
    <row r="272" spans="1:15">
      <c r="A272" s="2"/>
      <c r="B272" s="2"/>
      <c r="C272" s="2"/>
      <c r="D272" s="2"/>
      <c r="E272" s="2"/>
      <c r="F272" s="2"/>
      <c r="G272" s="2"/>
      <c r="H272" s="2"/>
      <c r="I272" s="2"/>
      <c r="J272" s="2"/>
      <c r="K272" s="7"/>
      <c r="L272" s="7"/>
      <c r="M272" s="7"/>
      <c r="N272" s="7"/>
      <c r="O272" s="7"/>
    </row>
    <row r="273" spans="1:15">
      <c r="A273" s="2"/>
      <c r="B273" s="2"/>
      <c r="C273" s="2"/>
      <c r="D273" s="2"/>
      <c r="E273" s="2"/>
      <c r="F273" s="2"/>
      <c r="G273" s="2"/>
      <c r="H273" s="2"/>
      <c r="I273" s="2"/>
      <c r="J273" s="2"/>
      <c r="K273" s="7"/>
      <c r="L273" s="7"/>
      <c r="M273" s="7"/>
      <c r="N273" s="7"/>
      <c r="O273" s="7"/>
    </row>
    <row r="274" spans="1:15">
      <c r="A274" s="2"/>
      <c r="B274" s="2"/>
      <c r="C274" s="2"/>
      <c r="D274" s="2"/>
      <c r="E274" s="2"/>
      <c r="F274" s="2"/>
      <c r="G274" s="2"/>
      <c r="H274" s="2"/>
      <c r="I274" s="2"/>
      <c r="J274" s="2"/>
      <c r="K274" s="7"/>
      <c r="L274" s="7"/>
      <c r="M274" s="7"/>
      <c r="N274" s="7"/>
      <c r="O274" s="7"/>
    </row>
    <row r="275" spans="1:15">
      <c r="A275" s="2"/>
      <c r="B275" s="2"/>
      <c r="C275" s="2"/>
      <c r="D275" s="2"/>
      <c r="E275" s="2"/>
      <c r="F275" s="2"/>
      <c r="G275" s="2"/>
      <c r="H275" s="2"/>
      <c r="I275" s="2"/>
      <c r="J275" s="2"/>
      <c r="K275" s="7"/>
      <c r="L275" s="7"/>
      <c r="M275" s="7"/>
      <c r="N275" s="7"/>
      <c r="O275" s="7"/>
    </row>
    <row r="276" spans="1:15">
      <c r="A276" s="2"/>
      <c r="B276" s="2"/>
      <c r="C276" s="2"/>
      <c r="D276" s="2"/>
      <c r="E276" s="2"/>
      <c r="F276" s="2"/>
      <c r="G276" s="2"/>
      <c r="H276" s="2"/>
      <c r="I276" s="2"/>
      <c r="J276" s="2"/>
      <c r="K276" s="7"/>
      <c r="L276" s="7"/>
      <c r="M276" s="7"/>
      <c r="N276" s="7"/>
      <c r="O276" s="7"/>
    </row>
    <row r="277" spans="1:15">
      <c r="A277" s="2"/>
      <c r="B277" s="2"/>
      <c r="C277" s="2"/>
      <c r="D277" s="2"/>
      <c r="E277" s="2"/>
      <c r="F277" s="2"/>
      <c r="G277" s="2"/>
      <c r="H277" s="2"/>
      <c r="I277" s="2"/>
      <c r="J277" s="2"/>
      <c r="K277" s="7"/>
      <c r="L277" s="7"/>
      <c r="M277" s="7"/>
      <c r="N277" s="7"/>
      <c r="O277" s="7"/>
    </row>
    <row r="278" spans="1:15">
      <c r="A278" s="2"/>
      <c r="B278" s="2"/>
      <c r="C278" s="2"/>
      <c r="D278" s="2"/>
      <c r="E278" s="2"/>
      <c r="F278" s="2"/>
      <c r="G278" s="2"/>
      <c r="H278" s="2"/>
      <c r="I278" s="2"/>
      <c r="J278" s="2"/>
      <c r="K278" s="7"/>
      <c r="L278" s="7"/>
      <c r="M278" s="7"/>
      <c r="N278" s="7"/>
      <c r="O278" s="7"/>
    </row>
    <row r="279" spans="1:15">
      <c r="A279" s="2"/>
      <c r="B279" s="2"/>
      <c r="C279" s="2"/>
      <c r="D279" s="2"/>
      <c r="E279" s="2"/>
      <c r="F279" s="2"/>
      <c r="G279" s="2"/>
      <c r="H279" s="2"/>
      <c r="I279" s="2"/>
      <c r="J279" s="2"/>
      <c r="K279" s="7"/>
      <c r="L279" s="7"/>
      <c r="M279" s="7"/>
      <c r="N279" s="7"/>
      <c r="O279" s="7"/>
    </row>
    <row r="280" spans="1:15">
      <c r="A280" s="2"/>
      <c r="B280" s="2"/>
      <c r="C280" s="2"/>
      <c r="D280" s="2"/>
      <c r="E280" s="2"/>
      <c r="F280" s="2"/>
      <c r="G280" s="2"/>
      <c r="H280" s="2"/>
      <c r="I280" s="2"/>
      <c r="J280" s="2"/>
      <c r="K280" s="7"/>
      <c r="L280" s="7"/>
      <c r="M280" s="7"/>
      <c r="N280" s="7"/>
      <c r="O280" s="7"/>
    </row>
    <row r="281" spans="1:15">
      <c r="A281" s="2"/>
      <c r="B281" s="2"/>
      <c r="C281" s="2"/>
      <c r="D281" s="2"/>
      <c r="E281" s="2"/>
      <c r="F281" s="2"/>
      <c r="G281" s="2"/>
      <c r="H281" s="2"/>
      <c r="I281" s="2"/>
      <c r="J281" s="2"/>
      <c r="K281" s="7"/>
      <c r="L281" s="7"/>
      <c r="M281" s="7"/>
      <c r="N281" s="7"/>
      <c r="O281" s="7"/>
    </row>
    <row r="282" spans="1:15">
      <c r="A282" s="2"/>
      <c r="B282" s="2"/>
      <c r="C282" s="2"/>
      <c r="D282" s="2"/>
      <c r="E282" s="2"/>
      <c r="F282" s="2"/>
      <c r="G282" s="2"/>
      <c r="H282" s="2"/>
      <c r="I282" s="2"/>
      <c r="J282" s="2"/>
      <c r="K282" s="7"/>
      <c r="L282" s="7"/>
      <c r="M282" s="7"/>
      <c r="N282" s="7"/>
      <c r="O282" s="7"/>
    </row>
    <row r="283" spans="1:15">
      <c r="A283" s="2"/>
      <c r="B283" s="2"/>
      <c r="C283" s="2"/>
      <c r="D283" s="2"/>
      <c r="E283" s="2"/>
      <c r="F283" s="2"/>
      <c r="G283" s="2"/>
      <c r="H283" s="2"/>
      <c r="I283" s="2"/>
      <c r="J283" s="2"/>
      <c r="K283" s="7"/>
      <c r="L283" s="7"/>
      <c r="M283" s="7"/>
      <c r="N283" s="7"/>
      <c r="O283" s="7"/>
    </row>
    <row r="284" spans="1:15">
      <c r="A284" s="2"/>
      <c r="B284" s="2"/>
      <c r="C284" s="2"/>
      <c r="D284" s="2"/>
      <c r="E284" s="2"/>
      <c r="F284" s="2"/>
      <c r="G284" s="2"/>
      <c r="H284" s="2"/>
      <c r="I284" s="2"/>
      <c r="J284" s="2"/>
      <c r="K284" s="7"/>
      <c r="L284" s="7"/>
      <c r="M284" s="7"/>
      <c r="N284" s="7"/>
      <c r="O284" s="7"/>
    </row>
    <row r="285" spans="1:15">
      <c r="A285" s="2"/>
      <c r="B285" s="28" t="s">
        <v>89</v>
      </c>
      <c r="C285" s="2"/>
      <c r="D285" s="2"/>
      <c r="E285" s="2"/>
      <c r="F285" s="2"/>
      <c r="G285" s="2"/>
      <c r="H285" s="2"/>
      <c r="I285" s="2"/>
      <c r="J285" s="2"/>
      <c r="K285" s="7"/>
      <c r="L285" s="7"/>
      <c r="M285" s="7"/>
      <c r="N285" s="7"/>
      <c r="O285" s="7"/>
    </row>
    <row r="286" spans="1:15">
      <c r="A286" s="2"/>
      <c r="B286" s="2"/>
      <c r="C286" s="2"/>
      <c r="D286" s="2"/>
      <c r="E286" s="2"/>
      <c r="F286" s="2"/>
      <c r="G286" s="2"/>
      <c r="H286" s="2"/>
      <c r="I286" s="2"/>
      <c r="J286" s="2"/>
      <c r="K286" s="7"/>
      <c r="L286" s="7"/>
      <c r="M286" s="7"/>
      <c r="N286" s="7"/>
      <c r="O286" s="7"/>
    </row>
    <row r="287" spans="1:15">
      <c r="A287" s="2"/>
      <c r="B287" s="2"/>
      <c r="C287" s="2"/>
      <c r="D287" s="2"/>
      <c r="E287" s="2"/>
      <c r="F287" s="2"/>
      <c r="G287" s="2"/>
      <c r="H287" s="2"/>
      <c r="I287" s="2"/>
      <c r="J287" s="2"/>
      <c r="K287" s="7"/>
      <c r="L287" s="7"/>
      <c r="M287" s="7"/>
      <c r="N287" s="7"/>
      <c r="O287" s="7"/>
    </row>
    <row r="288" spans="1:15">
      <c r="A288" s="2"/>
      <c r="B288" s="2"/>
      <c r="C288" s="2"/>
      <c r="D288" s="2"/>
      <c r="E288" s="2"/>
      <c r="F288" s="2"/>
      <c r="G288" s="2"/>
      <c r="H288" s="2"/>
      <c r="I288" s="2"/>
      <c r="J288" s="2"/>
      <c r="K288" s="7"/>
      <c r="L288" s="7"/>
      <c r="M288" s="7"/>
      <c r="N288" s="7"/>
      <c r="O288" s="7"/>
    </row>
    <row r="289" spans="1:15">
      <c r="A289" s="2"/>
      <c r="B289" s="2"/>
      <c r="C289" s="2"/>
      <c r="D289" s="2"/>
      <c r="E289" s="2"/>
      <c r="F289" s="2"/>
      <c r="G289" s="2"/>
      <c r="H289" s="2"/>
      <c r="I289" s="2"/>
      <c r="J289" s="2"/>
      <c r="K289" s="7"/>
      <c r="L289" s="7"/>
      <c r="M289" s="7"/>
      <c r="N289" s="7"/>
      <c r="O289" s="7"/>
    </row>
    <row r="290" spans="1:15">
      <c r="A290" s="2"/>
      <c r="B290" s="2"/>
      <c r="C290" s="2"/>
      <c r="D290" s="2"/>
      <c r="E290" s="2"/>
      <c r="F290" s="2"/>
      <c r="G290" s="2"/>
      <c r="H290" s="2"/>
      <c r="I290" s="2"/>
      <c r="J290" s="2"/>
      <c r="K290" s="7"/>
      <c r="L290" s="7"/>
      <c r="M290" s="7"/>
      <c r="N290" s="7"/>
      <c r="O290" s="7"/>
    </row>
    <row r="291" spans="1:15">
      <c r="A291" s="2"/>
      <c r="B291" s="2"/>
      <c r="C291" s="2"/>
      <c r="D291" s="2"/>
      <c r="E291" s="2"/>
      <c r="F291" s="2"/>
      <c r="G291" s="2"/>
      <c r="H291" s="2"/>
      <c r="I291" s="2"/>
      <c r="J291" s="2"/>
      <c r="K291" s="7"/>
      <c r="L291" s="7"/>
      <c r="M291" s="7"/>
      <c r="N291" s="7"/>
      <c r="O291" s="7"/>
    </row>
    <row r="292" spans="1:15">
      <c r="A292" s="2"/>
      <c r="B292" s="2"/>
      <c r="C292" s="2"/>
      <c r="D292" s="2"/>
      <c r="E292" s="2"/>
      <c r="F292" s="2"/>
      <c r="G292" s="2"/>
      <c r="H292" s="2"/>
      <c r="I292" s="2"/>
      <c r="J292" s="2"/>
      <c r="K292" s="7"/>
      <c r="L292" s="7"/>
      <c r="M292" s="7"/>
      <c r="N292" s="7"/>
      <c r="O292" s="7"/>
    </row>
    <row r="293" spans="1:15">
      <c r="A293" s="2"/>
      <c r="B293" s="2"/>
      <c r="C293" s="2"/>
      <c r="D293" s="2"/>
      <c r="E293" s="2"/>
      <c r="F293" s="2"/>
      <c r="G293" s="2"/>
      <c r="H293" s="2"/>
      <c r="I293" s="2"/>
      <c r="J293" s="2"/>
      <c r="K293" s="7"/>
      <c r="L293" s="7"/>
      <c r="M293" s="7"/>
      <c r="N293" s="7"/>
      <c r="O293" s="7"/>
    </row>
    <row r="294" spans="1:15">
      <c r="A294" s="2"/>
      <c r="B294" s="2"/>
      <c r="C294" s="2"/>
      <c r="D294" s="2"/>
      <c r="E294" s="2"/>
      <c r="F294" s="2"/>
      <c r="G294" s="2"/>
      <c r="H294" s="2"/>
      <c r="I294" s="2"/>
      <c r="J294" s="2"/>
      <c r="K294" s="7"/>
      <c r="L294" s="7"/>
      <c r="M294" s="7"/>
      <c r="N294" s="7"/>
      <c r="O294" s="7"/>
    </row>
    <row r="295" spans="1:15">
      <c r="A295" s="2"/>
      <c r="B295" s="2"/>
      <c r="C295" s="2"/>
      <c r="D295" s="2"/>
      <c r="E295" s="2"/>
      <c r="F295" s="2"/>
      <c r="G295" s="2"/>
      <c r="H295" s="2"/>
      <c r="I295" s="2"/>
      <c r="J295" s="2"/>
      <c r="K295" s="7"/>
      <c r="L295" s="7"/>
      <c r="M295" s="7"/>
      <c r="N295" s="7"/>
      <c r="O295" s="7"/>
    </row>
    <row r="296" spans="1:15">
      <c r="A296" s="2"/>
      <c r="B296" s="2"/>
      <c r="C296" s="2"/>
      <c r="D296" s="2"/>
      <c r="E296" s="2"/>
      <c r="F296" s="2"/>
      <c r="G296" s="2"/>
      <c r="H296" s="2"/>
      <c r="I296" s="2"/>
      <c r="J296" s="2"/>
      <c r="K296" s="7"/>
      <c r="L296" s="7"/>
      <c r="M296" s="7"/>
      <c r="N296" s="7"/>
      <c r="O296" s="7"/>
    </row>
    <row r="297" spans="1:15">
      <c r="A297" s="2"/>
      <c r="B297" s="2"/>
      <c r="C297" s="2"/>
      <c r="D297" s="2"/>
      <c r="E297" s="2"/>
      <c r="F297" s="2"/>
      <c r="G297" s="2"/>
      <c r="H297" s="2"/>
      <c r="I297" s="2"/>
      <c r="J297" s="2"/>
      <c r="K297" s="7"/>
      <c r="L297" s="7"/>
      <c r="M297" s="7"/>
      <c r="N297" s="7"/>
      <c r="O297" s="7"/>
    </row>
    <row r="298" spans="1:15">
      <c r="A298" s="2"/>
      <c r="B298" s="2"/>
      <c r="C298" s="2"/>
      <c r="D298" s="2"/>
      <c r="E298" s="2"/>
      <c r="F298" s="2"/>
      <c r="G298" s="2"/>
      <c r="H298" s="2"/>
      <c r="I298" s="2"/>
      <c r="J298" s="2"/>
      <c r="K298" s="7"/>
      <c r="L298" s="7"/>
      <c r="M298" s="7"/>
      <c r="N298" s="7"/>
      <c r="O298" s="7"/>
    </row>
    <row r="299" spans="1:15">
      <c r="A299" s="2"/>
      <c r="B299" s="2"/>
      <c r="C299" s="2"/>
      <c r="D299" s="2"/>
      <c r="E299" s="2"/>
      <c r="F299" s="2"/>
      <c r="G299" s="2"/>
      <c r="H299" s="2"/>
      <c r="I299" s="2"/>
      <c r="J299" s="2"/>
      <c r="K299" s="7"/>
      <c r="L299" s="7"/>
      <c r="M299" s="7"/>
      <c r="N299" s="7"/>
      <c r="O299" s="7"/>
    </row>
    <row r="300" spans="1:15">
      <c r="A300" s="2"/>
      <c r="B300" s="2"/>
      <c r="C300" s="2"/>
      <c r="D300" s="2"/>
      <c r="E300" s="2"/>
      <c r="F300" s="2"/>
      <c r="G300" s="2"/>
      <c r="H300" s="2"/>
      <c r="I300" s="2"/>
      <c r="J300" s="2"/>
      <c r="K300" s="7"/>
      <c r="L300" s="7"/>
      <c r="M300" s="7"/>
      <c r="N300" s="7"/>
      <c r="O300" s="7"/>
    </row>
    <row r="301" spans="1:15">
      <c r="A301" s="2"/>
      <c r="B301" s="2"/>
      <c r="C301" s="2"/>
      <c r="D301" s="2"/>
      <c r="E301" s="2"/>
      <c r="F301" s="2"/>
      <c r="G301" s="2"/>
      <c r="H301" s="2"/>
      <c r="I301" s="2"/>
      <c r="J301" s="2"/>
      <c r="K301" s="7"/>
      <c r="L301" s="7"/>
      <c r="M301" s="7"/>
      <c r="N301" s="7"/>
      <c r="O301" s="7"/>
    </row>
    <row r="302" spans="1:15">
      <c r="A302" s="2"/>
      <c r="B302" s="2"/>
      <c r="C302" s="2"/>
      <c r="D302" s="2"/>
      <c r="E302" s="2"/>
      <c r="F302" s="2"/>
      <c r="G302" s="2"/>
      <c r="H302" s="2"/>
      <c r="I302" s="2"/>
      <c r="J302" s="2"/>
      <c r="K302" s="7"/>
      <c r="L302" s="7"/>
      <c r="M302" s="7"/>
      <c r="N302" s="7"/>
      <c r="O302" s="7"/>
    </row>
    <row r="303" spans="1:15">
      <c r="A303" s="2"/>
      <c r="B303" s="2"/>
      <c r="C303" s="2"/>
      <c r="D303" s="2"/>
      <c r="E303" s="2"/>
      <c r="F303" s="2"/>
      <c r="G303" s="2"/>
      <c r="H303" s="2"/>
      <c r="I303" s="2"/>
      <c r="J303" s="2"/>
      <c r="K303" s="7"/>
      <c r="L303" s="7"/>
      <c r="M303" s="7"/>
      <c r="N303" s="7"/>
      <c r="O303" s="7"/>
    </row>
    <row r="304" spans="1:15">
      <c r="A304" s="2"/>
      <c r="B304" s="2"/>
      <c r="C304" s="2"/>
      <c r="D304" s="2"/>
      <c r="E304" s="2"/>
      <c r="F304" s="2"/>
      <c r="G304" s="2"/>
      <c r="H304" s="2"/>
      <c r="I304" s="2"/>
      <c r="J304" s="2"/>
      <c r="K304" s="7"/>
      <c r="L304" s="7"/>
      <c r="M304" s="7"/>
      <c r="N304" s="7"/>
      <c r="O304" s="7"/>
    </row>
    <row r="305" spans="1:15">
      <c r="A305" s="2"/>
      <c r="B305" s="2"/>
      <c r="C305" s="2"/>
      <c r="D305" s="2"/>
      <c r="E305" s="2"/>
      <c r="F305" s="2"/>
      <c r="G305" s="2"/>
      <c r="H305" s="2"/>
      <c r="I305" s="2"/>
      <c r="J305" s="2"/>
      <c r="K305" s="7"/>
      <c r="L305" s="7"/>
      <c r="M305" s="7"/>
      <c r="N305" s="7"/>
      <c r="O305" s="7"/>
    </row>
    <row r="306" spans="1:15">
      <c r="A306" s="2"/>
      <c r="B306" s="2"/>
      <c r="C306" s="2"/>
      <c r="D306" s="2"/>
      <c r="E306" s="2"/>
      <c r="F306" s="2"/>
      <c r="G306" s="2"/>
      <c r="H306" s="2"/>
      <c r="I306" s="2"/>
      <c r="J306" s="2"/>
      <c r="K306" s="7"/>
      <c r="L306" s="7"/>
      <c r="M306" s="7"/>
      <c r="N306" s="7"/>
      <c r="O306" s="7"/>
    </row>
    <row r="307" spans="1:15">
      <c r="A307" s="2"/>
      <c r="B307" s="2"/>
      <c r="C307" s="2"/>
      <c r="D307" s="2"/>
      <c r="E307" s="2"/>
      <c r="F307" s="2"/>
      <c r="G307" s="2"/>
      <c r="H307" s="2"/>
      <c r="I307" s="2"/>
      <c r="J307" s="2"/>
      <c r="K307" s="7"/>
      <c r="L307" s="7"/>
      <c r="M307" s="7"/>
      <c r="N307" s="7"/>
      <c r="O307" s="7"/>
    </row>
    <row r="308" spans="1:15">
      <c r="A308" s="2"/>
      <c r="B308" s="2"/>
      <c r="C308" s="2"/>
      <c r="D308" s="2"/>
      <c r="E308" s="2"/>
      <c r="F308" s="2"/>
      <c r="G308" s="2"/>
      <c r="H308" s="2"/>
      <c r="I308" s="2"/>
      <c r="J308" s="2"/>
      <c r="K308" s="7"/>
      <c r="L308" s="7"/>
      <c r="M308" s="7"/>
      <c r="N308" s="7"/>
      <c r="O308" s="7"/>
    </row>
    <row r="309" spans="1:15">
      <c r="A309" s="2"/>
      <c r="B309" s="2"/>
      <c r="C309" s="2"/>
      <c r="D309" s="2"/>
      <c r="E309" s="2"/>
      <c r="F309" s="2"/>
      <c r="G309" s="2"/>
      <c r="H309" s="2"/>
      <c r="I309" s="2"/>
      <c r="J309" s="2"/>
      <c r="K309" s="7"/>
      <c r="L309" s="7"/>
      <c r="M309" s="7"/>
      <c r="N309" s="7"/>
      <c r="O309" s="7"/>
    </row>
    <row r="310" spans="1:15">
      <c r="A310" s="2"/>
      <c r="B310" s="2"/>
      <c r="C310" s="2"/>
      <c r="D310" s="2"/>
      <c r="E310" s="2"/>
      <c r="F310" s="2"/>
      <c r="G310" s="2"/>
      <c r="H310" s="2"/>
      <c r="I310" s="2"/>
      <c r="J310" s="2"/>
      <c r="K310" s="7"/>
      <c r="L310" s="7"/>
      <c r="M310" s="7"/>
      <c r="N310" s="7"/>
      <c r="O310" s="7"/>
    </row>
    <row r="311" spans="1:15">
      <c r="A311" s="2"/>
      <c r="B311" s="43" t="s">
        <v>108</v>
      </c>
      <c r="C311" s="2"/>
      <c r="D311" s="2"/>
      <c r="E311" s="2"/>
      <c r="F311" s="2"/>
      <c r="G311" s="2"/>
      <c r="H311" s="2"/>
      <c r="I311" s="2"/>
      <c r="J311" s="2"/>
      <c r="K311" s="7"/>
      <c r="L311" s="7"/>
      <c r="M311" s="7"/>
      <c r="N311" s="7"/>
      <c r="O311" s="7"/>
    </row>
    <row r="312" spans="1:15">
      <c r="A312" s="2"/>
      <c r="B312" s="2"/>
      <c r="C312" s="2"/>
      <c r="D312" s="2"/>
      <c r="E312" s="2"/>
      <c r="F312" s="2"/>
      <c r="G312" s="2"/>
      <c r="H312" s="2"/>
      <c r="I312" s="2"/>
      <c r="J312" s="2"/>
      <c r="K312" s="7"/>
      <c r="L312" s="7"/>
      <c r="M312" s="7"/>
      <c r="N312" s="7"/>
      <c r="O312" s="7"/>
    </row>
    <row r="313" spans="1:15">
      <c r="A313" s="2"/>
      <c r="B313" s="28" t="s">
        <v>91</v>
      </c>
      <c r="C313" s="2"/>
      <c r="D313" s="2"/>
      <c r="E313" s="2"/>
      <c r="F313" s="2"/>
      <c r="G313" s="2"/>
      <c r="H313" s="2"/>
      <c r="I313" s="2"/>
      <c r="J313" s="2"/>
      <c r="K313" s="7"/>
      <c r="L313" s="7"/>
      <c r="M313" s="7"/>
      <c r="N313" s="7"/>
      <c r="O313" s="7"/>
    </row>
    <row r="314" spans="1:15">
      <c r="A314" s="2"/>
      <c r="B314" s="29" t="s">
        <v>90</v>
      </c>
      <c r="C314" s="2"/>
      <c r="D314" s="2"/>
      <c r="E314" s="2"/>
      <c r="F314" s="2"/>
      <c r="G314" s="2"/>
      <c r="H314" s="2"/>
      <c r="I314" s="2"/>
      <c r="J314" s="2"/>
      <c r="K314" s="7"/>
      <c r="L314" s="7"/>
      <c r="M314" s="7"/>
      <c r="N314" s="7"/>
      <c r="O314" s="7"/>
    </row>
    <row r="315" spans="1:15">
      <c r="A315" s="2"/>
      <c r="B315" s="2"/>
      <c r="C315" s="2"/>
      <c r="D315" s="2"/>
      <c r="E315" s="2"/>
      <c r="F315" s="2"/>
      <c r="G315" s="2"/>
      <c r="H315" s="2"/>
      <c r="I315" s="2"/>
      <c r="J315" s="2"/>
      <c r="K315" s="7"/>
      <c r="L315" s="7"/>
      <c r="M315" s="7"/>
      <c r="N315" s="7"/>
      <c r="O315" s="7"/>
    </row>
    <row r="316" spans="1:15">
      <c r="A316" s="2"/>
      <c r="B316" s="2"/>
      <c r="C316" s="2"/>
      <c r="D316" s="2"/>
      <c r="E316" s="2"/>
      <c r="F316" s="2"/>
      <c r="G316" s="2"/>
      <c r="H316" s="2"/>
      <c r="I316" s="2"/>
      <c r="J316" s="2"/>
      <c r="K316" s="7"/>
      <c r="L316" s="7"/>
      <c r="M316" s="7"/>
      <c r="N316" s="7"/>
      <c r="O316" s="7"/>
    </row>
    <row r="317" spans="1:15">
      <c r="A317" s="2"/>
      <c r="B317" s="2"/>
      <c r="C317" s="2"/>
      <c r="D317" s="2"/>
      <c r="E317" s="2"/>
      <c r="F317" s="2"/>
      <c r="G317" s="2"/>
      <c r="H317" s="2"/>
      <c r="I317" s="2"/>
      <c r="J317" s="2"/>
      <c r="K317" s="7"/>
      <c r="L317" s="7"/>
      <c r="M317" s="7"/>
      <c r="N317" s="7"/>
      <c r="O317" s="7"/>
    </row>
    <row r="318" spans="1:15">
      <c r="A318" s="2"/>
      <c r="B318" s="2"/>
      <c r="C318" s="2"/>
      <c r="D318" s="2"/>
      <c r="E318" s="2"/>
      <c r="F318" s="2"/>
      <c r="G318" s="2"/>
      <c r="H318" s="2"/>
      <c r="I318" s="2"/>
      <c r="J318" s="2"/>
      <c r="K318" s="7"/>
      <c r="L318" s="7"/>
      <c r="M318" s="7"/>
      <c r="N318" s="7"/>
      <c r="O318" s="7"/>
    </row>
    <row r="319" spans="1:15">
      <c r="A319" s="2"/>
      <c r="B319" s="2"/>
      <c r="C319" s="2"/>
      <c r="D319" s="2"/>
      <c r="E319" s="2"/>
      <c r="F319" s="2"/>
      <c r="G319" s="2"/>
      <c r="H319" s="2"/>
      <c r="I319" s="2"/>
      <c r="J319" s="2"/>
      <c r="K319" s="7"/>
      <c r="L319" s="7"/>
      <c r="M319" s="7"/>
      <c r="N319" s="7"/>
      <c r="O319" s="7"/>
    </row>
    <row r="320" spans="1:15">
      <c r="A320" s="2"/>
      <c r="B320" s="2"/>
      <c r="C320" s="2"/>
      <c r="D320" s="2"/>
      <c r="E320" s="2"/>
      <c r="F320" s="2"/>
      <c r="G320" s="2"/>
      <c r="H320" s="2"/>
      <c r="I320" s="2"/>
      <c r="J320" s="2"/>
      <c r="K320" s="7"/>
      <c r="L320" s="7"/>
      <c r="M320" s="7"/>
      <c r="N320" s="7"/>
      <c r="O320" s="7"/>
    </row>
    <row r="321" spans="1:15">
      <c r="A321" s="2"/>
      <c r="B321" s="2"/>
      <c r="C321" s="2"/>
      <c r="D321" s="2"/>
      <c r="E321" s="2"/>
      <c r="F321" s="2"/>
      <c r="G321" s="2"/>
      <c r="H321" s="2"/>
      <c r="I321" s="2"/>
      <c r="J321" s="2"/>
      <c r="K321" s="7"/>
      <c r="L321" s="7"/>
      <c r="M321" s="7"/>
      <c r="N321" s="7"/>
      <c r="O321" s="7"/>
    </row>
    <row r="322" spans="1:15">
      <c r="A322" s="2"/>
      <c r="B322" s="2"/>
      <c r="C322" s="2"/>
      <c r="D322" s="2"/>
      <c r="E322" s="2"/>
      <c r="F322" s="2"/>
      <c r="G322" s="2"/>
      <c r="H322" s="2"/>
      <c r="I322" s="2"/>
      <c r="J322" s="2"/>
      <c r="K322" s="7"/>
      <c r="L322" s="7"/>
      <c r="M322" s="7"/>
      <c r="N322" s="7"/>
      <c r="O322" s="7"/>
    </row>
    <row r="323" spans="1:15">
      <c r="A323" s="2"/>
      <c r="B323" s="2"/>
      <c r="C323" s="2"/>
      <c r="D323" s="2"/>
      <c r="E323" s="2"/>
      <c r="F323" s="2"/>
      <c r="G323" s="2"/>
      <c r="H323" s="2"/>
      <c r="I323" s="2"/>
      <c r="J323" s="2"/>
      <c r="K323" s="7"/>
      <c r="L323" s="7"/>
      <c r="M323" s="7"/>
      <c r="N323" s="7"/>
      <c r="O323" s="7"/>
    </row>
    <row r="324" spans="1:15">
      <c r="A324" s="2"/>
      <c r="B324" s="2"/>
      <c r="C324" s="2"/>
      <c r="D324" s="2"/>
      <c r="E324" s="2"/>
      <c r="F324" s="2"/>
      <c r="G324" s="2"/>
      <c r="H324" s="2"/>
      <c r="I324" s="2"/>
      <c r="J324" s="2"/>
      <c r="K324" s="7"/>
      <c r="L324" s="7"/>
      <c r="M324" s="7"/>
      <c r="N324" s="7"/>
      <c r="O324" s="7"/>
    </row>
    <row r="325" spans="1:15">
      <c r="A325" s="2"/>
      <c r="B325" s="2"/>
      <c r="C325" s="2"/>
      <c r="D325" s="2"/>
      <c r="E325" s="2"/>
      <c r="F325" s="2"/>
      <c r="G325" s="2"/>
      <c r="H325" s="2"/>
      <c r="I325" s="2"/>
      <c r="J325" s="2"/>
      <c r="K325" s="7"/>
      <c r="L325" s="7"/>
      <c r="M325" s="7"/>
      <c r="N325" s="7"/>
      <c r="O325" s="7"/>
    </row>
    <row r="326" spans="1:15">
      <c r="A326" s="2"/>
      <c r="B326" s="2"/>
      <c r="C326" s="2"/>
      <c r="D326" s="2"/>
      <c r="E326" s="2"/>
      <c r="F326" s="2"/>
      <c r="G326" s="2"/>
      <c r="H326" s="2"/>
      <c r="I326" s="2"/>
      <c r="J326" s="2"/>
      <c r="K326" s="7"/>
      <c r="L326" s="7"/>
      <c r="M326" s="7"/>
      <c r="N326" s="7"/>
      <c r="O326" s="7"/>
    </row>
    <row r="327" spans="1:15">
      <c r="A327" s="2"/>
      <c r="B327" s="2"/>
      <c r="C327" s="2"/>
      <c r="D327" s="2"/>
      <c r="E327" s="2"/>
      <c r="F327" s="2"/>
      <c r="G327" s="2"/>
      <c r="H327" s="2"/>
      <c r="I327" s="2"/>
      <c r="J327" s="2"/>
      <c r="K327" s="7"/>
      <c r="L327" s="7"/>
      <c r="M327" s="7"/>
      <c r="N327" s="7"/>
      <c r="O327" s="7"/>
    </row>
    <row r="328" spans="1:15">
      <c r="A328" s="2"/>
      <c r="B328" s="2"/>
      <c r="C328" s="2"/>
      <c r="D328" s="2"/>
      <c r="E328" s="2"/>
      <c r="F328" s="2"/>
      <c r="G328" s="2"/>
      <c r="H328" s="2"/>
      <c r="I328" s="2"/>
      <c r="J328" s="2"/>
      <c r="K328" s="7"/>
      <c r="L328" s="7"/>
      <c r="M328" s="7"/>
      <c r="N328" s="7"/>
      <c r="O328" s="7"/>
    </row>
    <row r="329" spans="1:15">
      <c r="A329" s="2"/>
      <c r="B329" s="2"/>
      <c r="C329" s="2"/>
      <c r="D329" s="2"/>
      <c r="E329" s="2"/>
      <c r="F329" s="2"/>
      <c r="G329" s="2"/>
      <c r="H329" s="2"/>
      <c r="I329" s="2"/>
      <c r="J329" s="2"/>
      <c r="K329" s="7"/>
      <c r="L329" s="7"/>
      <c r="M329" s="7"/>
      <c r="N329" s="7"/>
      <c r="O329" s="7"/>
    </row>
    <row r="330" spans="1:15">
      <c r="A330" s="2"/>
      <c r="B330" s="28" t="s">
        <v>86</v>
      </c>
      <c r="C330" s="2"/>
      <c r="D330" s="2"/>
      <c r="E330" s="2"/>
      <c r="F330" s="2"/>
      <c r="G330" s="2"/>
      <c r="H330" s="2"/>
      <c r="I330" s="2"/>
      <c r="J330" s="2"/>
      <c r="K330" s="7"/>
      <c r="L330" s="7"/>
      <c r="M330" s="7"/>
      <c r="N330" s="7"/>
      <c r="O330" s="7"/>
    </row>
    <row r="331" spans="1:15">
      <c r="A331" s="2"/>
      <c r="B331" s="29" t="s">
        <v>93</v>
      </c>
      <c r="C331" s="2"/>
      <c r="D331" s="2"/>
      <c r="E331" s="2"/>
      <c r="F331" s="2"/>
      <c r="G331" s="2"/>
      <c r="H331" s="2"/>
      <c r="I331" s="2"/>
      <c r="J331" s="2"/>
      <c r="K331" s="7"/>
      <c r="L331" s="7"/>
      <c r="M331" s="7"/>
      <c r="N331" s="7"/>
      <c r="O331" s="7"/>
    </row>
    <row r="332" spans="1:15">
      <c r="A332" s="2"/>
      <c r="B332" s="2"/>
      <c r="C332" s="2"/>
      <c r="D332" s="2"/>
      <c r="E332" s="2"/>
      <c r="F332" s="2"/>
      <c r="G332" s="2"/>
      <c r="H332" s="2"/>
      <c r="I332" s="2"/>
      <c r="J332" s="2"/>
      <c r="K332" s="7"/>
      <c r="L332" s="7"/>
      <c r="M332" s="7"/>
      <c r="N332" s="7"/>
      <c r="O332" s="7"/>
    </row>
    <row r="333" spans="1:15">
      <c r="A333" s="2"/>
      <c r="B333" s="2"/>
      <c r="C333" s="2"/>
      <c r="D333" s="2"/>
      <c r="E333" s="2"/>
      <c r="F333" s="2"/>
      <c r="G333" s="2"/>
      <c r="H333" s="2"/>
      <c r="I333" s="2"/>
      <c r="J333" s="2"/>
      <c r="K333" s="7"/>
      <c r="L333" s="7"/>
      <c r="M333" s="7"/>
      <c r="N333" s="7"/>
      <c r="O333" s="7"/>
    </row>
    <row r="334" spans="1:15">
      <c r="A334" s="2"/>
      <c r="B334" s="2"/>
      <c r="C334" s="2"/>
      <c r="D334" s="2"/>
      <c r="E334" s="2"/>
      <c r="F334" s="2"/>
      <c r="G334" s="2"/>
      <c r="H334" s="2"/>
      <c r="I334" s="2"/>
      <c r="J334" s="2"/>
      <c r="K334" s="7"/>
      <c r="L334" s="7"/>
      <c r="M334" s="7"/>
      <c r="N334" s="7"/>
      <c r="O334" s="7"/>
    </row>
    <row r="335" spans="1:15">
      <c r="A335" s="2"/>
      <c r="B335" s="2"/>
      <c r="C335" s="2"/>
      <c r="D335" s="2"/>
      <c r="E335" s="2"/>
      <c r="F335" s="2"/>
      <c r="G335" s="2"/>
      <c r="H335" s="2"/>
      <c r="I335" s="2"/>
      <c r="J335" s="2"/>
      <c r="K335" s="7"/>
      <c r="L335" s="7"/>
      <c r="M335" s="7"/>
      <c r="N335" s="7"/>
      <c r="O335" s="7"/>
    </row>
    <row r="336" spans="1:15">
      <c r="A336" s="2"/>
      <c r="B336" s="2"/>
      <c r="C336" s="2"/>
      <c r="D336" s="2"/>
      <c r="E336" s="2"/>
      <c r="F336" s="2"/>
      <c r="G336" s="2"/>
      <c r="H336" s="2"/>
      <c r="I336" s="2"/>
      <c r="J336" s="2"/>
      <c r="K336" s="7"/>
      <c r="L336" s="7"/>
      <c r="M336" s="7"/>
      <c r="N336" s="7"/>
      <c r="O336" s="7"/>
    </row>
    <row r="337" spans="1:15">
      <c r="A337" s="2"/>
      <c r="B337" s="2"/>
      <c r="C337" s="2"/>
      <c r="D337" s="2"/>
      <c r="E337" s="2"/>
      <c r="F337" s="2"/>
      <c r="G337" s="2"/>
      <c r="H337" s="2"/>
      <c r="I337" s="2"/>
      <c r="J337" s="2"/>
      <c r="K337" s="7"/>
      <c r="L337" s="7"/>
      <c r="M337" s="7"/>
      <c r="N337" s="7"/>
      <c r="O337" s="7"/>
    </row>
    <row r="338" spans="1:15">
      <c r="A338" s="2"/>
      <c r="B338" s="2"/>
      <c r="C338" s="2"/>
      <c r="D338" s="2"/>
      <c r="E338" s="2"/>
      <c r="F338" s="2"/>
      <c r="G338" s="2"/>
      <c r="H338" s="2"/>
      <c r="I338" s="2"/>
      <c r="J338" s="2"/>
      <c r="K338" s="7"/>
      <c r="L338" s="7"/>
      <c r="M338" s="7"/>
      <c r="N338" s="7"/>
      <c r="O338" s="7"/>
    </row>
    <row r="339" spans="1:15">
      <c r="A339" s="2"/>
      <c r="B339" s="2"/>
      <c r="C339" s="2"/>
      <c r="D339" s="2"/>
      <c r="E339" s="2"/>
      <c r="F339" s="2"/>
      <c r="G339" s="2"/>
      <c r="H339" s="2"/>
      <c r="I339" s="2"/>
      <c r="J339" s="2"/>
      <c r="K339" s="7"/>
      <c r="L339" s="7"/>
      <c r="M339" s="7"/>
      <c r="N339" s="7"/>
      <c r="O339" s="7"/>
    </row>
    <row r="340" spans="1:15">
      <c r="A340" s="2"/>
      <c r="B340" s="2"/>
      <c r="C340" s="2"/>
      <c r="D340" s="2"/>
      <c r="E340" s="2"/>
      <c r="F340" s="2"/>
      <c r="G340" s="2"/>
      <c r="H340" s="2"/>
      <c r="I340" s="2"/>
      <c r="J340" s="2"/>
      <c r="K340" s="7"/>
      <c r="L340" s="7"/>
      <c r="M340" s="7"/>
      <c r="N340" s="7"/>
      <c r="O340" s="7"/>
    </row>
    <row r="341" spans="1:15">
      <c r="A341" s="2"/>
      <c r="B341" s="2"/>
      <c r="C341" s="2"/>
      <c r="D341" s="2"/>
      <c r="E341" s="2"/>
      <c r="F341" s="2"/>
      <c r="G341" s="2"/>
      <c r="H341" s="2"/>
      <c r="I341" s="2"/>
      <c r="J341" s="2"/>
      <c r="K341" s="7"/>
      <c r="L341" s="7"/>
      <c r="M341" s="7"/>
      <c r="N341" s="7"/>
      <c r="O341" s="7"/>
    </row>
    <row r="342" spans="1:15">
      <c r="A342" s="2"/>
      <c r="B342" s="2"/>
      <c r="C342" s="2"/>
      <c r="D342" s="2"/>
      <c r="E342" s="2"/>
      <c r="F342" s="2"/>
      <c r="G342" s="2"/>
      <c r="H342" s="2"/>
      <c r="I342" s="2"/>
      <c r="J342" s="2"/>
      <c r="K342" s="7"/>
      <c r="L342" s="7"/>
      <c r="M342" s="7"/>
      <c r="N342" s="7"/>
      <c r="O342" s="7"/>
    </row>
    <row r="343" spans="1:15">
      <c r="A343" s="2"/>
      <c r="B343" s="2"/>
      <c r="C343" s="2"/>
      <c r="D343" s="2"/>
      <c r="E343" s="2"/>
      <c r="F343" s="2"/>
      <c r="G343" s="2"/>
      <c r="H343" s="2"/>
      <c r="I343" s="2"/>
      <c r="J343" s="2"/>
      <c r="K343" s="7"/>
      <c r="L343" s="7"/>
      <c r="M343" s="7"/>
      <c r="N343" s="7"/>
      <c r="O343" s="7"/>
    </row>
    <row r="344" spans="1:15">
      <c r="A344" s="2"/>
      <c r="B344" s="2"/>
      <c r="C344" s="2"/>
      <c r="D344" s="2"/>
      <c r="E344" s="2"/>
      <c r="F344" s="2"/>
      <c r="G344" s="2"/>
      <c r="H344" s="2"/>
      <c r="I344" s="2"/>
      <c r="J344" s="2"/>
      <c r="K344" s="7"/>
      <c r="L344" s="7"/>
      <c r="M344" s="7"/>
      <c r="N344" s="7"/>
      <c r="O344" s="7"/>
    </row>
    <row r="345" spans="1:15">
      <c r="A345" s="2"/>
      <c r="B345" s="2"/>
      <c r="C345" s="2"/>
      <c r="D345" s="2"/>
      <c r="E345" s="2"/>
      <c r="F345" s="2"/>
      <c r="G345" s="2"/>
      <c r="H345" s="2"/>
      <c r="I345" s="2"/>
      <c r="J345" s="2"/>
      <c r="K345" s="7"/>
      <c r="L345" s="7"/>
      <c r="M345" s="7"/>
      <c r="N345" s="7"/>
      <c r="O345" s="7"/>
    </row>
    <row r="346" spans="1:15">
      <c r="A346" s="2"/>
      <c r="B346" s="2"/>
      <c r="C346" s="2"/>
      <c r="D346" s="2"/>
      <c r="E346" s="2"/>
      <c r="F346" s="2"/>
      <c r="G346" s="2"/>
      <c r="H346" s="2"/>
      <c r="I346" s="2"/>
      <c r="J346" s="2"/>
      <c r="K346" s="7"/>
      <c r="L346" s="7"/>
      <c r="M346" s="7"/>
      <c r="N346" s="7"/>
      <c r="O346" s="7"/>
    </row>
    <row r="347" spans="1:15">
      <c r="A347" s="2"/>
      <c r="B347" s="2"/>
      <c r="C347" s="2"/>
      <c r="D347" s="2"/>
      <c r="E347" s="2"/>
      <c r="F347" s="2"/>
      <c r="G347" s="2"/>
      <c r="H347" s="2"/>
      <c r="I347" s="2"/>
      <c r="J347" s="2"/>
      <c r="K347" s="7"/>
      <c r="L347" s="7"/>
      <c r="M347" s="7"/>
      <c r="N347" s="7"/>
      <c r="O347" s="7"/>
    </row>
    <row r="348" spans="1:15">
      <c r="A348" s="2"/>
      <c r="B348" s="2"/>
      <c r="C348" s="2"/>
      <c r="D348" s="2"/>
      <c r="E348" s="2"/>
      <c r="F348" s="2"/>
      <c r="G348" s="2"/>
      <c r="H348" s="2"/>
      <c r="I348" s="2"/>
      <c r="J348" s="2"/>
      <c r="K348" s="7"/>
      <c r="L348" s="7"/>
      <c r="M348" s="7"/>
      <c r="N348" s="7"/>
      <c r="O348" s="7"/>
    </row>
    <row r="349" spans="1:15">
      <c r="A349" s="2"/>
      <c r="B349" s="2"/>
      <c r="C349" s="2"/>
      <c r="D349" s="2"/>
      <c r="E349" s="2"/>
      <c r="F349" s="2"/>
      <c r="G349" s="2"/>
      <c r="H349" s="2"/>
      <c r="I349" s="2"/>
      <c r="J349" s="2"/>
      <c r="K349" s="7"/>
      <c r="L349" s="7"/>
      <c r="M349" s="7"/>
      <c r="N349" s="7"/>
      <c r="O349" s="7"/>
    </row>
    <row r="350" spans="1:15">
      <c r="A350" s="2"/>
      <c r="B350" s="2"/>
      <c r="C350" s="2"/>
      <c r="D350" s="2"/>
      <c r="E350" s="2"/>
      <c r="F350" s="2"/>
      <c r="G350" s="2"/>
      <c r="H350" s="2"/>
      <c r="I350" s="2"/>
      <c r="J350" s="2"/>
      <c r="K350" s="7"/>
      <c r="L350" s="7"/>
      <c r="M350" s="7"/>
      <c r="N350" s="7"/>
      <c r="O350" s="7"/>
    </row>
    <row r="351" spans="1:15">
      <c r="A351" s="2"/>
      <c r="B351" s="2"/>
      <c r="C351" s="2"/>
      <c r="D351" s="2"/>
      <c r="E351" s="2"/>
      <c r="F351" s="2"/>
      <c r="G351" s="2"/>
      <c r="H351" s="2"/>
      <c r="I351" s="2"/>
      <c r="J351" s="2"/>
      <c r="K351" s="7"/>
      <c r="L351" s="7"/>
      <c r="M351" s="7"/>
      <c r="N351" s="7"/>
      <c r="O351" s="7"/>
    </row>
    <row r="352" spans="1:15">
      <c r="A352" s="2"/>
      <c r="B352" s="2"/>
      <c r="C352" s="2"/>
      <c r="D352" s="2"/>
      <c r="E352" s="2"/>
      <c r="F352" s="2"/>
      <c r="G352" s="2"/>
      <c r="H352" s="2"/>
      <c r="I352" s="2"/>
      <c r="J352" s="2"/>
      <c r="K352" s="7"/>
      <c r="L352" s="7"/>
      <c r="M352" s="7"/>
      <c r="N352" s="7"/>
      <c r="O352" s="7"/>
    </row>
    <row r="353" spans="1:15">
      <c r="A353" s="2"/>
      <c r="B353" s="2"/>
      <c r="C353" s="2"/>
      <c r="D353" s="2"/>
      <c r="E353" s="2"/>
      <c r="F353" s="2"/>
      <c r="G353" s="2"/>
      <c r="H353" s="2"/>
      <c r="I353" s="2"/>
      <c r="J353" s="2"/>
      <c r="K353" s="7"/>
      <c r="L353" s="7"/>
      <c r="M353" s="7"/>
      <c r="N353" s="7"/>
      <c r="O353" s="7"/>
    </row>
    <row r="354" spans="1:15">
      <c r="A354" s="2"/>
      <c r="B354" s="2"/>
      <c r="C354" s="2"/>
      <c r="D354" s="2"/>
      <c r="E354" s="2"/>
      <c r="F354" s="2"/>
      <c r="G354" s="2"/>
      <c r="H354" s="2"/>
      <c r="I354" s="2"/>
      <c r="J354" s="2"/>
      <c r="K354" s="7"/>
      <c r="L354" s="7"/>
      <c r="M354" s="7"/>
      <c r="N354" s="7"/>
      <c r="O354" s="7"/>
    </row>
    <row r="355" spans="1:15">
      <c r="A355" s="2"/>
      <c r="B355" s="2"/>
      <c r="C355" s="2"/>
      <c r="D355" s="2"/>
      <c r="E355" s="2"/>
      <c r="F355" s="2"/>
      <c r="G355" s="2"/>
      <c r="H355" s="2"/>
      <c r="I355" s="2"/>
      <c r="J355" s="2"/>
      <c r="K355" s="7"/>
      <c r="L355" s="7"/>
      <c r="M355" s="7"/>
      <c r="N355" s="7"/>
      <c r="O355" s="7"/>
    </row>
    <row r="356" spans="1:15">
      <c r="A356" s="2"/>
      <c r="B356" s="2"/>
      <c r="C356" s="2"/>
      <c r="D356" s="2"/>
      <c r="E356" s="2"/>
      <c r="F356" s="2"/>
      <c r="G356" s="2"/>
      <c r="H356" s="2"/>
      <c r="I356" s="2"/>
      <c r="J356" s="2"/>
      <c r="K356" s="7"/>
      <c r="L356" s="7"/>
      <c r="M356" s="7"/>
      <c r="N356" s="7"/>
      <c r="O356" s="7"/>
    </row>
    <row r="357" spans="1:15">
      <c r="A357" s="2"/>
      <c r="B357" s="2"/>
      <c r="C357" s="2"/>
      <c r="D357" s="2"/>
      <c r="E357" s="2"/>
      <c r="F357" s="2"/>
      <c r="G357" s="2"/>
      <c r="H357" s="2"/>
      <c r="I357" s="2"/>
      <c r="J357" s="2"/>
      <c r="K357" s="7"/>
      <c r="L357" s="7"/>
      <c r="M357" s="7"/>
      <c r="N357" s="7"/>
      <c r="O357" s="7"/>
    </row>
    <row r="358" spans="1:15">
      <c r="A358" s="2"/>
      <c r="B358" s="2"/>
      <c r="C358" s="2"/>
      <c r="D358" s="2"/>
      <c r="E358" s="2"/>
      <c r="F358" s="2"/>
      <c r="G358" s="2"/>
      <c r="H358" s="2"/>
      <c r="I358" s="2"/>
      <c r="J358" s="2"/>
      <c r="K358" s="7"/>
      <c r="L358" s="7"/>
      <c r="M358" s="7"/>
      <c r="N358" s="7"/>
      <c r="O358" s="7"/>
    </row>
    <row r="359" spans="1:15">
      <c r="A359" s="2"/>
      <c r="B359" s="2"/>
      <c r="C359" s="2"/>
      <c r="D359" s="2"/>
      <c r="E359" s="2"/>
      <c r="F359" s="2"/>
      <c r="G359" s="2"/>
      <c r="H359" s="2"/>
      <c r="I359" s="2"/>
      <c r="J359" s="2"/>
      <c r="K359" s="7"/>
      <c r="L359" s="7"/>
      <c r="M359" s="7"/>
      <c r="N359" s="7"/>
      <c r="O359" s="7"/>
    </row>
    <row r="360" spans="1:15">
      <c r="A360" s="2"/>
      <c r="B360" s="2"/>
      <c r="C360" s="2"/>
      <c r="D360" s="2"/>
      <c r="E360" s="2"/>
      <c r="F360" s="2"/>
      <c r="G360" s="2"/>
      <c r="H360" s="2"/>
      <c r="I360" s="2"/>
      <c r="J360" s="2"/>
      <c r="K360" s="7"/>
      <c r="L360" s="7"/>
      <c r="M360" s="7"/>
      <c r="N360" s="7"/>
      <c r="O360" s="7"/>
    </row>
    <row r="361" spans="1:15">
      <c r="A361" s="2"/>
      <c r="B361" s="2"/>
      <c r="C361" s="2"/>
      <c r="D361" s="2"/>
      <c r="E361" s="2"/>
      <c r="F361" s="2"/>
      <c r="G361" s="2"/>
      <c r="H361" s="2"/>
      <c r="I361" s="2"/>
      <c r="J361" s="2"/>
      <c r="K361" s="7"/>
      <c r="L361" s="7"/>
      <c r="M361" s="7"/>
      <c r="N361" s="7"/>
      <c r="O361" s="7"/>
    </row>
    <row r="362" spans="1:15">
      <c r="A362" s="2"/>
      <c r="B362" s="2"/>
      <c r="C362" s="2"/>
      <c r="D362" s="2"/>
      <c r="E362" s="2"/>
      <c r="F362" s="2"/>
      <c r="G362" s="2"/>
      <c r="H362" s="2"/>
      <c r="I362" s="2"/>
      <c r="J362" s="2"/>
      <c r="K362" s="7"/>
      <c r="L362" s="7"/>
      <c r="M362" s="7"/>
      <c r="N362" s="7"/>
      <c r="O362" s="7"/>
    </row>
    <row r="363" spans="1:15">
      <c r="A363" s="2"/>
      <c r="B363" s="2"/>
      <c r="C363" s="2"/>
      <c r="D363" s="2"/>
      <c r="E363" s="2"/>
      <c r="F363" s="2"/>
      <c r="G363" s="2"/>
      <c r="H363" s="2"/>
      <c r="I363" s="2"/>
      <c r="J363" s="2"/>
      <c r="K363" s="7"/>
      <c r="L363" s="7"/>
      <c r="M363" s="7"/>
      <c r="N363" s="7"/>
      <c r="O363" s="7"/>
    </row>
    <row r="364" spans="1:15">
      <c r="A364" s="2"/>
      <c r="B364" s="2"/>
      <c r="C364" s="2"/>
      <c r="D364" s="2"/>
      <c r="E364" s="2"/>
      <c r="F364" s="2"/>
      <c r="G364" s="2"/>
      <c r="H364" s="2"/>
      <c r="I364" s="2"/>
      <c r="J364" s="2"/>
      <c r="K364" s="7"/>
      <c r="L364" s="7"/>
      <c r="M364" s="7"/>
      <c r="N364" s="7"/>
      <c r="O364" s="7"/>
    </row>
    <row r="365" spans="1:15">
      <c r="A365" s="2"/>
      <c r="B365" s="43" t="s">
        <v>108</v>
      </c>
      <c r="C365" s="2"/>
      <c r="D365" s="2"/>
      <c r="E365" s="2"/>
      <c r="F365" s="2"/>
      <c r="G365" s="2"/>
      <c r="H365" s="2"/>
      <c r="I365" s="2"/>
      <c r="J365" s="2"/>
      <c r="K365" s="7"/>
      <c r="L365" s="7"/>
      <c r="M365" s="7"/>
      <c r="N365" s="7"/>
      <c r="O365" s="7"/>
    </row>
    <row r="366" spans="1:15">
      <c r="A366" s="2"/>
      <c r="B366" s="2"/>
      <c r="C366" s="2"/>
      <c r="D366" s="2"/>
      <c r="E366" s="2"/>
      <c r="F366" s="2"/>
      <c r="G366" s="2"/>
      <c r="H366" s="2"/>
      <c r="I366" s="2"/>
      <c r="J366" s="2"/>
      <c r="K366" s="7"/>
      <c r="L366" s="7"/>
      <c r="M366" s="7"/>
      <c r="N366" s="7"/>
      <c r="O366" s="7"/>
    </row>
    <row r="367" spans="1:15">
      <c r="A367" s="2"/>
      <c r="B367" s="28" t="s">
        <v>92</v>
      </c>
      <c r="C367" s="2"/>
      <c r="D367" s="2"/>
      <c r="E367" s="2"/>
      <c r="F367" s="2"/>
      <c r="G367" s="2"/>
      <c r="H367" s="2"/>
      <c r="I367" s="2"/>
      <c r="J367" s="2"/>
      <c r="K367" s="7"/>
      <c r="L367" s="7"/>
      <c r="M367" s="7"/>
      <c r="N367" s="7"/>
      <c r="O367" s="7"/>
    </row>
    <row r="368" spans="1:15">
      <c r="A368" s="2"/>
      <c r="B368" s="2"/>
      <c r="C368" s="2"/>
      <c r="D368" s="2"/>
      <c r="E368" s="2"/>
      <c r="F368" s="2"/>
      <c r="G368" s="2"/>
      <c r="H368" s="2"/>
      <c r="I368" s="2"/>
      <c r="J368" s="2"/>
      <c r="K368" s="7"/>
      <c r="L368" s="7"/>
      <c r="M368" s="7"/>
      <c r="N368" s="7"/>
      <c r="O368" s="7"/>
    </row>
    <row r="369" spans="1:15">
      <c r="A369" s="2"/>
      <c r="B369" s="2"/>
      <c r="C369" s="2"/>
      <c r="D369" s="2"/>
      <c r="E369" s="2"/>
      <c r="F369" s="2"/>
      <c r="G369" s="2"/>
      <c r="H369" s="2"/>
      <c r="I369" s="2"/>
      <c r="J369" s="2"/>
      <c r="K369" s="7"/>
      <c r="L369" s="7"/>
      <c r="M369" s="7"/>
      <c r="N369" s="7"/>
      <c r="O369" s="7"/>
    </row>
    <row r="370" spans="1:15">
      <c r="A370" s="2"/>
      <c r="B370" s="2"/>
      <c r="C370" s="2"/>
      <c r="D370" s="2"/>
      <c r="E370" s="2"/>
      <c r="F370" s="2"/>
      <c r="G370" s="2"/>
      <c r="H370" s="2"/>
      <c r="I370" s="2"/>
      <c r="J370" s="2"/>
      <c r="K370" s="7"/>
      <c r="L370" s="7"/>
      <c r="M370" s="7"/>
      <c r="N370" s="7"/>
      <c r="O370" s="7"/>
    </row>
    <row r="371" spans="1:15">
      <c r="A371" s="2"/>
      <c r="B371" s="2"/>
      <c r="C371" s="2"/>
      <c r="D371" s="2"/>
      <c r="E371" s="2"/>
      <c r="F371" s="2"/>
      <c r="G371" s="2"/>
      <c r="H371" s="2"/>
      <c r="I371" s="2"/>
      <c r="J371" s="2"/>
      <c r="K371" s="7"/>
      <c r="L371" s="7"/>
      <c r="M371" s="7"/>
      <c r="N371" s="7"/>
      <c r="O371" s="7"/>
    </row>
    <row r="372" spans="1:15">
      <c r="A372" s="2"/>
      <c r="B372" s="2"/>
      <c r="C372" s="2"/>
      <c r="D372" s="2"/>
      <c r="E372" s="2"/>
      <c r="F372" s="2"/>
      <c r="G372" s="2"/>
      <c r="H372" s="2"/>
      <c r="I372" s="2"/>
      <c r="J372" s="2"/>
      <c r="K372" s="7"/>
      <c r="L372" s="7"/>
      <c r="M372" s="7"/>
      <c r="N372" s="7"/>
      <c r="O372" s="7"/>
    </row>
    <row r="373" spans="1:15">
      <c r="A373" s="2"/>
      <c r="B373" s="2"/>
      <c r="C373" s="2"/>
      <c r="D373" s="2"/>
      <c r="E373" s="2"/>
      <c r="F373" s="2"/>
      <c r="G373" s="2"/>
      <c r="H373" s="2"/>
      <c r="I373" s="2"/>
      <c r="J373" s="2"/>
      <c r="K373" s="7"/>
      <c r="L373" s="7"/>
      <c r="M373" s="7"/>
      <c r="N373" s="7"/>
      <c r="O373" s="7"/>
    </row>
    <row r="374" spans="1:15">
      <c r="A374" s="2"/>
      <c r="B374" s="2"/>
      <c r="C374" s="2"/>
      <c r="D374" s="2"/>
      <c r="E374" s="2"/>
      <c r="F374" s="2"/>
      <c r="G374" s="2"/>
      <c r="H374" s="2"/>
      <c r="I374" s="2"/>
      <c r="J374" s="2"/>
      <c r="K374" s="7"/>
      <c r="L374" s="7"/>
      <c r="M374" s="7"/>
      <c r="N374" s="7"/>
      <c r="O374" s="7"/>
    </row>
    <row r="375" spans="1:15">
      <c r="A375" s="2"/>
      <c r="B375" s="2"/>
      <c r="C375" s="2"/>
      <c r="D375" s="2"/>
      <c r="E375" s="2"/>
      <c r="F375" s="2"/>
      <c r="G375" s="2"/>
      <c r="H375" s="2"/>
      <c r="I375" s="2"/>
      <c r="J375" s="2"/>
      <c r="K375" s="7"/>
      <c r="L375" s="7"/>
      <c r="M375" s="7"/>
      <c r="N375" s="7"/>
      <c r="O375" s="7"/>
    </row>
    <row r="376" spans="1:15">
      <c r="A376" s="2"/>
      <c r="B376" s="2"/>
      <c r="C376" s="2"/>
      <c r="D376" s="2"/>
      <c r="E376" s="2"/>
      <c r="F376" s="2"/>
      <c r="G376" s="2"/>
      <c r="H376" s="2"/>
      <c r="I376" s="2"/>
      <c r="J376" s="2"/>
      <c r="K376" s="7"/>
      <c r="L376" s="7"/>
      <c r="M376" s="7"/>
      <c r="N376" s="7"/>
      <c r="O376" s="7"/>
    </row>
    <row r="377" spans="1:15">
      <c r="A377" s="2"/>
      <c r="B377" s="2"/>
      <c r="C377" s="2"/>
      <c r="D377" s="2"/>
      <c r="E377" s="2"/>
      <c r="F377" s="2"/>
      <c r="G377" s="2"/>
      <c r="H377" s="2"/>
      <c r="I377" s="2"/>
      <c r="J377" s="2"/>
      <c r="K377" s="7"/>
      <c r="L377" s="7"/>
      <c r="M377" s="7"/>
      <c r="N377" s="7"/>
      <c r="O377" s="7"/>
    </row>
    <row r="378" spans="1:15">
      <c r="A378" s="2"/>
      <c r="B378" s="2"/>
      <c r="C378" s="2"/>
      <c r="D378" s="2"/>
      <c r="E378" s="2"/>
      <c r="F378" s="2"/>
      <c r="G378" s="2"/>
      <c r="H378" s="2"/>
      <c r="I378" s="2"/>
      <c r="J378" s="2"/>
      <c r="K378" s="7"/>
      <c r="L378" s="7"/>
      <c r="M378" s="7"/>
      <c r="N378" s="7"/>
      <c r="O378" s="7"/>
    </row>
    <row r="379" spans="1:15">
      <c r="A379" s="2"/>
      <c r="B379" s="2"/>
      <c r="C379" s="2"/>
      <c r="D379" s="2"/>
      <c r="E379" s="2"/>
      <c r="F379" s="2"/>
      <c r="G379" s="2"/>
      <c r="H379" s="2"/>
      <c r="I379" s="2"/>
      <c r="J379" s="2"/>
      <c r="K379" s="7"/>
      <c r="L379" s="7"/>
      <c r="M379" s="7"/>
      <c r="N379" s="7"/>
      <c r="O379" s="7"/>
    </row>
    <row r="380" spans="1:15">
      <c r="A380" s="2"/>
      <c r="B380" s="2"/>
      <c r="C380" s="2"/>
      <c r="D380" s="2"/>
      <c r="E380" s="2"/>
      <c r="F380" s="2"/>
      <c r="G380" s="2"/>
      <c r="H380" s="2"/>
      <c r="I380" s="2"/>
      <c r="J380" s="2"/>
      <c r="K380" s="7"/>
      <c r="L380" s="7"/>
      <c r="M380" s="7"/>
      <c r="N380" s="7"/>
      <c r="O380" s="7"/>
    </row>
    <row r="381" spans="1:15">
      <c r="A381" s="2"/>
      <c r="B381" s="2"/>
      <c r="C381" s="2"/>
      <c r="D381" s="2"/>
      <c r="E381" s="2"/>
      <c r="F381" s="2"/>
      <c r="G381" s="2"/>
      <c r="H381" s="2"/>
      <c r="I381" s="2"/>
      <c r="J381" s="2"/>
      <c r="K381" s="7"/>
      <c r="L381" s="7"/>
      <c r="M381" s="7"/>
      <c r="N381" s="7"/>
      <c r="O381" s="7"/>
    </row>
    <row r="382" spans="1:15">
      <c r="A382" s="2"/>
      <c r="B382" s="2"/>
      <c r="C382" s="2"/>
      <c r="D382" s="2"/>
      <c r="E382" s="2"/>
      <c r="F382" s="2"/>
      <c r="G382" s="2"/>
      <c r="H382" s="2"/>
      <c r="I382" s="2"/>
      <c r="J382" s="2"/>
      <c r="K382" s="7"/>
      <c r="L382" s="7"/>
      <c r="M382" s="7"/>
      <c r="N382" s="7"/>
      <c r="O382" s="7"/>
    </row>
    <row r="383" spans="1:15">
      <c r="A383" s="2"/>
      <c r="B383" s="2"/>
      <c r="C383" s="2"/>
      <c r="D383" s="2"/>
      <c r="E383" s="2"/>
      <c r="F383" s="2"/>
      <c r="G383" s="2"/>
      <c r="H383" s="2"/>
      <c r="I383" s="2"/>
      <c r="J383" s="2"/>
      <c r="K383" s="7"/>
      <c r="L383" s="7"/>
      <c r="M383" s="7"/>
      <c r="N383" s="7"/>
      <c r="O383" s="7"/>
    </row>
    <row r="384" spans="1:15">
      <c r="A384" s="2"/>
      <c r="B384" s="2"/>
      <c r="C384" s="2"/>
      <c r="D384" s="2"/>
      <c r="E384" s="2"/>
      <c r="F384" s="2"/>
      <c r="G384" s="2"/>
      <c r="H384" s="2"/>
      <c r="I384" s="2"/>
      <c r="J384" s="2"/>
      <c r="K384" s="7"/>
      <c r="L384" s="7"/>
      <c r="M384" s="7"/>
      <c r="N384" s="7"/>
      <c r="O384" s="7"/>
    </row>
    <row r="385" spans="1:20">
      <c r="A385" s="2"/>
      <c r="B385" s="2"/>
      <c r="C385" s="2"/>
      <c r="D385" s="2"/>
      <c r="E385" s="2"/>
      <c r="F385" s="2"/>
      <c r="G385" s="2"/>
      <c r="H385" s="2"/>
      <c r="I385" s="2"/>
      <c r="J385" s="2"/>
      <c r="K385" s="7"/>
      <c r="L385" s="7"/>
      <c r="M385" s="7"/>
      <c r="N385" s="7"/>
      <c r="O385" s="7"/>
    </row>
    <row r="386" spans="1:20">
      <c r="A386" s="2"/>
      <c r="B386" s="2"/>
      <c r="C386" s="2"/>
      <c r="D386" s="2"/>
      <c r="E386" s="2"/>
      <c r="F386" s="2"/>
      <c r="G386" s="2"/>
      <c r="H386" s="2"/>
      <c r="I386" s="2"/>
      <c r="J386" s="2"/>
      <c r="K386" s="7"/>
      <c r="L386" s="7"/>
      <c r="M386" s="7"/>
      <c r="N386" s="7"/>
      <c r="O386" s="7"/>
    </row>
    <row r="387" spans="1:20">
      <c r="A387" s="2"/>
      <c r="B387" s="2"/>
      <c r="C387" s="2"/>
      <c r="D387" s="2"/>
      <c r="E387" s="2"/>
      <c r="F387" s="2"/>
      <c r="G387" s="2"/>
      <c r="H387" s="2"/>
      <c r="I387" s="2"/>
      <c r="J387" s="2"/>
      <c r="K387" s="7"/>
      <c r="L387" s="7"/>
      <c r="M387" s="7"/>
      <c r="N387" s="7"/>
      <c r="O387" s="7"/>
    </row>
    <row r="388" spans="1:20">
      <c r="A388" s="2"/>
      <c r="B388" s="2"/>
      <c r="C388" s="2"/>
      <c r="D388" s="2"/>
      <c r="E388" s="2"/>
      <c r="F388" s="2"/>
      <c r="G388" s="2"/>
      <c r="H388" s="2"/>
      <c r="I388" s="2"/>
      <c r="J388" s="2"/>
      <c r="K388" s="7"/>
      <c r="L388" s="7"/>
      <c r="M388" s="7"/>
      <c r="N388" s="7"/>
      <c r="O388" s="7"/>
    </row>
    <row r="389" spans="1:20">
      <c r="A389" s="2"/>
      <c r="B389" s="2"/>
      <c r="C389" s="2"/>
      <c r="D389" s="2"/>
      <c r="E389" s="2"/>
      <c r="F389" s="2"/>
      <c r="G389" s="2"/>
      <c r="H389" s="2"/>
      <c r="I389" s="2"/>
      <c r="J389" s="2"/>
      <c r="K389" s="7"/>
      <c r="L389" s="7"/>
      <c r="M389" s="7"/>
      <c r="N389" s="7"/>
      <c r="O389" s="7"/>
    </row>
    <row r="390" spans="1:20">
      <c r="A390" s="2"/>
      <c r="B390" s="2"/>
      <c r="C390" s="2"/>
      <c r="D390" s="2"/>
      <c r="E390" s="2"/>
      <c r="F390" s="2"/>
      <c r="G390" s="2"/>
      <c r="H390" s="2"/>
      <c r="I390" s="2"/>
      <c r="J390" s="2"/>
      <c r="K390" s="7"/>
      <c r="L390" s="7"/>
      <c r="M390" s="7"/>
      <c r="N390" s="7"/>
      <c r="O390" s="7"/>
    </row>
    <row r="391" spans="1:20">
      <c r="A391" s="2"/>
      <c r="B391" s="2"/>
      <c r="C391" s="2"/>
      <c r="D391" s="2"/>
      <c r="E391" s="2"/>
      <c r="F391" s="2"/>
      <c r="G391" s="2"/>
      <c r="H391" s="2"/>
      <c r="I391" s="2"/>
      <c r="J391" s="2"/>
      <c r="K391" s="7"/>
      <c r="L391" s="7"/>
      <c r="M391" s="7"/>
      <c r="N391" s="7"/>
      <c r="O391" s="7"/>
    </row>
    <row r="392" spans="1:20">
      <c r="A392" s="2"/>
      <c r="B392" s="2"/>
      <c r="C392" s="2"/>
      <c r="D392" s="2"/>
      <c r="E392" s="2"/>
      <c r="F392" s="2"/>
      <c r="G392" s="2"/>
      <c r="H392" s="2"/>
      <c r="I392" s="2"/>
      <c r="J392" s="2"/>
      <c r="K392" s="7"/>
      <c r="L392" s="7"/>
      <c r="M392" s="7"/>
      <c r="N392" s="7"/>
      <c r="O392" s="7"/>
    </row>
    <row r="393" spans="1:20" ht="13.5" thickBot="1">
      <c r="A393" s="2"/>
      <c r="B393" s="2"/>
      <c r="C393" s="2"/>
      <c r="D393" s="2"/>
      <c r="E393" s="2"/>
      <c r="F393" s="2"/>
      <c r="G393" s="2"/>
      <c r="H393" s="2"/>
      <c r="I393" s="2"/>
      <c r="J393" s="2"/>
      <c r="K393" s="7"/>
      <c r="L393" s="7"/>
      <c r="M393" s="7"/>
      <c r="N393" s="7"/>
      <c r="O393" s="7"/>
    </row>
    <row r="394" spans="1:20" ht="13.5" thickBot="1">
      <c r="A394" s="30"/>
      <c r="B394" s="31"/>
      <c r="C394" s="31"/>
      <c r="D394" s="31"/>
      <c r="E394" s="31"/>
      <c r="F394" s="31"/>
      <c r="G394" s="31"/>
      <c r="H394" s="31"/>
      <c r="I394" s="31"/>
      <c r="J394" s="31"/>
      <c r="K394" s="37"/>
      <c r="L394" s="37"/>
      <c r="M394" s="37"/>
      <c r="N394" s="37"/>
      <c r="O394" s="37"/>
      <c r="P394" s="34"/>
      <c r="Q394" s="34"/>
      <c r="R394" s="34"/>
      <c r="S394" s="34"/>
      <c r="T394" s="35"/>
    </row>
    <row r="395" spans="1:20">
      <c r="A395" s="2"/>
      <c r="B395" s="2"/>
      <c r="C395" s="2"/>
      <c r="D395" s="2"/>
      <c r="E395" s="2"/>
      <c r="F395" s="2"/>
      <c r="G395" s="2"/>
      <c r="H395" s="2"/>
      <c r="I395" s="2"/>
      <c r="J395" s="2"/>
      <c r="K395" s="7"/>
      <c r="L395" s="7"/>
      <c r="M395" s="7"/>
      <c r="N395" s="7"/>
      <c r="O395" s="7"/>
    </row>
    <row r="396" spans="1:20">
      <c r="A396" s="28" t="s">
        <v>96</v>
      </c>
      <c r="B396" s="2"/>
      <c r="C396" s="2"/>
      <c r="D396" s="2"/>
      <c r="E396" s="2"/>
      <c r="F396" s="2"/>
      <c r="G396" s="2"/>
      <c r="H396" s="2"/>
      <c r="I396" s="2"/>
      <c r="J396" s="2"/>
      <c r="K396" s="7"/>
      <c r="L396" s="7"/>
      <c r="M396" s="7"/>
      <c r="N396" s="7"/>
      <c r="O396" s="7"/>
    </row>
    <row r="397" spans="1:20">
      <c r="A397" s="2"/>
      <c r="B397" s="28" t="s">
        <v>71</v>
      </c>
      <c r="C397" s="2"/>
      <c r="D397" s="2"/>
      <c r="E397" s="2"/>
      <c r="F397" s="2"/>
      <c r="G397" s="2"/>
      <c r="H397" s="2"/>
      <c r="I397" s="2"/>
      <c r="J397" s="2"/>
      <c r="K397" s="7"/>
      <c r="L397" s="7"/>
      <c r="M397" s="7"/>
      <c r="N397" s="7"/>
      <c r="O397" s="7"/>
    </row>
    <row r="398" spans="1:20">
      <c r="A398" s="2"/>
      <c r="B398" s="29" t="s">
        <v>97</v>
      </c>
      <c r="C398" s="2"/>
      <c r="D398" s="2"/>
      <c r="E398" s="2"/>
      <c r="F398" s="2"/>
      <c r="G398" s="2"/>
      <c r="H398" s="2"/>
      <c r="I398" s="2"/>
      <c r="J398" s="2"/>
      <c r="K398" s="7"/>
      <c r="L398" s="7"/>
      <c r="M398" s="7"/>
      <c r="N398" s="7"/>
      <c r="O398" s="7"/>
    </row>
    <row r="399" spans="1:20">
      <c r="A399" s="2"/>
      <c r="B399" s="2"/>
      <c r="C399" s="2"/>
      <c r="D399" s="2"/>
      <c r="E399" s="2"/>
      <c r="F399" s="2"/>
      <c r="G399" s="2"/>
      <c r="H399" s="2"/>
      <c r="I399" s="2"/>
      <c r="J399" s="2"/>
      <c r="K399" s="7"/>
      <c r="L399" s="7"/>
      <c r="M399" s="7"/>
      <c r="N399" s="7"/>
      <c r="O399" s="7"/>
    </row>
    <row r="400" spans="1:20">
      <c r="A400" s="2"/>
      <c r="B400" s="28" t="s">
        <v>72</v>
      </c>
      <c r="C400" s="2"/>
      <c r="D400" s="2"/>
      <c r="E400" s="2"/>
      <c r="F400" s="2"/>
      <c r="G400" s="2"/>
      <c r="H400" s="2"/>
      <c r="I400" s="2"/>
      <c r="J400" s="2"/>
      <c r="K400" s="7"/>
      <c r="L400" s="7"/>
      <c r="M400" s="7"/>
      <c r="N400" s="7"/>
      <c r="O400" s="7"/>
    </row>
    <row r="401" spans="1:15" ht="52.5" customHeight="1">
      <c r="A401" s="2"/>
      <c r="B401" s="540" t="s">
        <v>98</v>
      </c>
      <c r="C401" s="540"/>
      <c r="D401" s="540"/>
      <c r="E401" s="540"/>
      <c r="F401" s="540"/>
      <c r="G401" s="540"/>
      <c r="H401" s="540"/>
      <c r="I401" s="540"/>
      <c r="J401" s="540"/>
      <c r="K401" s="38"/>
      <c r="L401" s="7"/>
      <c r="M401" s="7"/>
      <c r="N401" s="7"/>
      <c r="O401" s="7"/>
    </row>
    <row r="402" spans="1:15">
      <c r="A402" s="9"/>
      <c r="B402" s="9"/>
      <c r="C402" s="9"/>
      <c r="D402" s="9"/>
      <c r="E402" s="9"/>
      <c r="F402" s="9"/>
      <c r="G402" s="9"/>
      <c r="H402" s="9"/>
      <c r="I402" s="9"/>
      <c r="J402" s="9"/>
    </row>
    <row r="403" spans="1:15">
      <c r="A403" s="9"/>
      <c r="B403" s="43" t="s">
        <v>108</v>
      </c>
      <c r="C403" s="9"/>
      <c r="D403" s="9"/>
      <c r="E403" s="9"/>
      <c r="F403" s="9"/>
      <c r="G403" s="9"/>
      <c r="H403" s="9"/>
      <c r="I403" s="9"/>
      <c r="J403" s="9"/>
    </row>
  </sheetData>
  <mergeCells count="11">
    <mergeCell ref="B19:I19"/>
    <mergeCell ref="A9:D9"/>
    <mergeCell ref="B401:J401"/>
    <mergeCell ref="B10:C10"/>
    <mergeCell ref="B11:C11"/>
    <mergeCell ref="A6:I6"/>
    <mergeCell ref="A3:I3"/>
    <mergeCell ref="B7:I7"/>
    <mergeCell ref="B8:F8"/>
    <mergeCell ref="B5:F5"/>
    <mergeCell ref="B4:H4"/>
  </mergeCells>
  <hyperlinks>
    <hyperlink ref="A6" location="'Custom Lighting Info'!A1" display="2. How to Use the Energy Star Website to Look Up Qualifying Equipment" xr:uid="{00000000-0004-0000-0300-000000000000}"/>
    <hyperlink ref="A6:I6" location="'DLC &amp; Energy Star Info'!A315" display="2. How to Use the Energy Star Website to Look Up Qualifying Equipment" xr:uid="{00000000-0004-0000-0300-000001000000}"/>
    <hyperlink ref="A3" location="'Custom Lighting Info'!A10" display="1. How to Use the DLC Website to Look Up Qualifying Equipment" xr:uid="{00000000-0004-0000-0300-000002000000}"/>
    <hyperlink ref="B7" location="'Custom Lighting Info'!A242" display="a) Download the Energy Star product list in spreadsheet format (Microsoft Excel)" xr:uid="{00000000-0004-0000-0300-000003000000}"/>
    <hyperlink ref="B8" location="'Custom Lighting Info'!A357" display="b) Search product list on the Energy Star website" xr:uid="{00000000-0004-0000-0300-000004000000}"/>
    <hyperlink ref="B7:I7" location="'DLC &amp; Energy Star Info'!A430" display="a) Download the Energy Star product list in spreadsheet format (Microsoft Excel)" xr:uid="{00000000-0004-0000-0300-000005000000}"/>
    <hyperlink ref="B5" location="'Custom Lighting Info'!A95" display="b) Search products on the DLC website" xr:uid="{00000000-0004-0000-0300-000006000000}"/>
    <hyperlink ref="B4" location="'Custom Lighting Info'!A41" display="a) Download entire product list in spreadsheet format (Microsoft Excel)" xr:uid="{00000000-0004-0000-0300-000007000000}"/>
    <hyperlink ref="A9" location="'DLC &amp; Energy Star Info'!A567" display="3. Equipment Type Exceptions" xr:uid="{00000000-0004-0000-0300-000008000000}"/>
    <hyperlink ref="B10" location="'Custom Lighting Info'!A415" display="a) Induction" xr:uid="{00000000-0004-0000-0300-000009000000}"/>
    <hyperlink ref="B11" location="'Custom Lighting Info'!A415" display="b) LED Family Color" xr:uid="{00000000-0004-0000-0300-00000A000000}"/>
    <hyperlink ref="B5:F5" location="'DLC &amp; Energy Star Info'!A140" display="b) Search products on the DLC website" xr:uid="{00000000-0004-0000-0300-00000B000000}"/>
    <hyperlink ref="B8:F8" location="'DLC &amp; Energy Star Info'!A510" display="b) Search product list on the Energy Star website" xr:uid="{00000000-0004-0000-0300-00000C000000}"/>
    <hyperlink ref="B10:C10" location="'DLC &amp; Energy Star Info'!A567" display="a) Induction" xr:uid="{00000000-0004-0000-0300-00000D000000}"/>
    <hyperlink ref="B11:C11" location="'DLC &amp; Energy Star Info'!A567" display="b) LED Family Color" xr:uid="{00000000-0004-0000-0300-00000E000000}"/>
    <hyperlink ref="B77" location="'DLC &amp; Energy Star Info'!A1" display="Back to Top" xr:uid="{00000000-0004-0000-0300-00000F000000}"/>
    <hyperlink ref="B115" location="'DLC &amp; Energy Star Info'!A1" display="Back to Top" xr:uid="{00000000-0004-0000-0300-000010000000}"/>
    <hyperlink ref="B152" location="'DLC &amp; Energy Star Info'!A1" display="Back to Top" xr:uid="{00000000-0004-0000-0300-000011000000}"/>
    <hyperlink ref="B187" location="'DLC &amp; Energy Star Info'!A1" display="Back to Top" xr:uid="{00000000-0004-0000-0300-000012000000}"/>
    <hyperlink ref="B222" location="'DLC &amp; Energy Star Info'!A1" display="Back to Top" xr:uid="{00000000-0004-0000-0300-000013000000}"/>
    <hyperlink ref="B253" location="'DLC &amp; Energy Star Info'!A1" display="Back to Top" xr:uid="{00000000-0004-0000-0300-000014000000}"/>
    <hyperlink ref="B311" location="'DLC &amp; Energy Star Info'!A1" display="Back to Top" xr:uid="{00000000-0004-0000-0300-000015000000}"/>
    <hyperlink ref="B365" location="'DLC &amp; Energy Star Info'!A1" display="Back to Top" xr:uid="{00000000-0004-0000-0300-000016000000}"/>
    <hyperlink ref="B403" location="'DLC &amp; Energy Star Info'!A1" display="Back to Top" xr:uid="{00000000-0004-0000-0300-000017000000}"/>
    <hyperlink ref="A3:I3" location="'DLC &amp; Energy Star Info'!A30" display="1. How to Use the DLC Website to Look Up Qualifying Equipment" xr:uid="{00000000-0004-0000-0300-000018000000}"/>
    <hyperlink ref="B4:H4" location="'DLC &amp; Energy Star Info'!A30" display="a) Download entire product list in spreadsheet format (Microsoft Excel)" xr:uid="{00000000-0004-0000-0300-000019000000}"/>
  </hyperlinks>
  <pageMargins left="0.25" right="0.25" top="0.4" bottom="0.65" header="0.5" footer="0.34"/>
  <pageSetup fitToHeight="0" orientation="portrait" r:id="rId1"/>
  <headerFooter alignWithMargins="0">
    <oddFooter>&amp;LTEP EasySave Plus Custom Worksheet&amp;RApplication Version: 2/14/2020</oddFooter>
  </headerFooter>
  <rowBreaks count="8" manualBreakCount="8">
    <brk id="46" max="16383" man="1"/>
    <brk id="78" max="16383" man="1"/>
    <brk id="116" max="16383" man="1"/>
    <brk id="153" max="16383" man="1"/>
    <brk id="188" max="16383" man="1"/>
    <brk id="223" max="16383" man="1"/>
    <brk id="254" max="16383" man="1"/>
    <brk id="36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pageSetUpPr fitToPage="1"/>
  </sheetPr>
  <dimension ref="A1:Q114"/>
  <sheetViews>
    <sheetView topLeftCell="A53" zoomScaleNormal="100" zoomScaleSheetLayoutView="100" workbookViewId="0"/>
  </sheetViews>
  <sheetFormatPr defaultColWidth="9.140625" defaultRowHeight="12.75"/>
  <cols>
    <col min="1" max="1" width="9" style="11" customWidth="1"/>
    <col min="2" max="2" width="93.85546875" style="11" customWidth="1"/>
    <col min="3" max="6" width="9.140625" style="11"/>
    <col min="7" max="7" width="9" style="11" customWidth="1"/>
    <col min="8" max="13" width="9.140625" style="11"/>
    <col min="14" max="14" width="7.42578125" style="11" customWidth="1"/>
    <col min="15" max="15" width="9.140625" style="11"/>
    <col min="16" max="16" width="2.5703125" style="11" customWidth="1"/>
    <col min="17" max="16384" width="9.140625" style="11"/>
  </cols>
  <sheetData>
    <row r="1" spans="1:17" ht="18" customHeight="1" thickBot="1">
      <c r="A1" s="54" t="s">
        <v>249</v>
      </c>
      <c r="B1" s="4"/>
      <c r="C1" s="4"/>
      <c r="D1" s="4"/>
      <c r="E1" s="4"/>
      <c r="F1" s="4"/>
      <c r="G1" s="4"/>
      <c r="H1" s="4"/>
      <c r="I1" s="4"/>
      <c r="J1" s="4"/>
      <c r="K1" s="4"/>
    </row>
    <row r="2" spans="1:17" ht="26.25">
      <c r="A2" s="542" t="s">
        <v>156</v>
      </c>
      <c r="B2" s="543"/>
      <c r="C2" s="4"/>
      <c r="D2" s="4"/>
      <c r="E2" s="4"/>
      <c r="F2" s="318"/>
      <c r="G2" s="318"/>
      <c r="H2" s="318"/>
      <c r="I2" s="318"/>
      <c r="J2" s="318"/>
      <c r="K2" s="318"/>
      <c r="L2" s="5"/>
      <c r="M2" s="5"/>
      <c r="N2" s="5"/>
      <c r="O2" s="5"/>
      <c r="P2" s="5"/>
      <c r="Q2" s="6"/>
    </row>
    <row r="3" spans="1:17" ht="19.5" customHeight="1">
      <c r="A3" s="544" t="s">
        <v>127</v>
      </c>
      <c r="B3" s="544"/>
      <c r="C3" s="544"/>
      <c r="D3" s="544"/>
      <c r="E3" s="544"/>
      <c r="F3" s="544"/>
      <c r="G3" s="544"/>
      <c r="H3" s="544"/>
      <c r="I3" s="544"/>
      <c r="J3" s="544"/>
      <c r="K3" s="544"/>
    </row>
    <row r="4" spans="1:17">
      <c r="A4" s="55" t="s">
        <v>128</v>
      </c>
      <c r="B4" s="56"/>
      <c r="C4" s="4"/>
      <c r="D4" s="4"/>
      <c r="E4" s="4"/>
      <c r="F4" s="4"/>
      <c r="G4" s="4"/>
      <c r="H4" s="4"/>
      <c r="I4" s="4"/>
      <c r="J4" s="4"/>
      <c r="K4" s="4"/>
    </row>
    <row r="5" spans="1:17">
      <c r="A5" s="57" t="s">
        <v>43</v>
      </c>
      <c r="B5" s="58" t="s">
        <v>129</v>
      </c>
      <c r="C5" s="319"/>
      <c r="D5" s="4"/>
      <c r="E5" s="4"/>
      <c r="F5" s="4"/>
      <c r="G5" s="4"/>
      <c r="H5" s="4"/>
      <c r="I5" s="4"/>
      <c r="J5" s="4"/>
      <c r="K5" s="4"/>
    </row>
    <row r="6" spans="1:17">
      <c r="A6" s="57" t="s">
        <v>44</v>
      </c>
      <c r="B6" s="58" t="s">
        <v>130</v>
      </c>
      <c r="C6" s="319"/>
      <c r="D6" s="4"/>
      <c r="E6" s="4"/>
      <c r="F6" s="4"/>
      <c r="G6" s="4"/>
      <c r="H6" s="4"/>
      <c r="I6" s="4"/>
      <c r="J6" s="4"/>
      <c r="K6" s="4"/>
    </row>
    <row r="7" spans="1:17">
      <c r="A7" s="57" t="s">
        <v>131</v>
      </c>
      <c r="B7" s="58" t="s">
        <v>132</v>
      </c>
      <c r="C7" s="4"/>
      <c r="D7" s="4"/>
      <c r="E7" s="4"/>
      <c r="F7" s="4"/>
      <c r="G7" s="4"/>
      <c r="H7" s="4"/>
      <c r="I7" s="4"/>
      <c r="J7" s="4"/>
      <c r="K7" s="4"/>
    </row>
    <row r="8" spans="1:17">
      <c r="A8" s="57" t="s">
        <v>133</v>
      </c>
      <c r="B8" s="58" t="s">
        <v>134</v>
      </c>
      <c r="C8" s="4"/>
      <c r="D8" s="4"/>
      <c r="E8" s="4"/>
      <c r="F8" s="4"/>
      <c r="G8" s="4"/>
      <c r="H8" s="4"/>
      <c r="I8" s="4"/>
      <c r="J8" s="4"/>
      <c r="K8" s="4"/>
    </row>
    <row r="9" spans="1:17" ht="14.25" customHeight="1">
      <c r="A9" s="57" t="s">
        <v>135</v>
      </c>
      <c r="B9" s="58" t="s">
        <v>136</v>
      </c>
      <c r="C9" s="4"/>
      <c r="D9" s="4"/>
      <c r="E9" s="4"/>
      <c r="F9" s="4"/>
      <c r="G9" s="4"/>
      <c r="H9" s="4"/>
      <c r="I9" s="4"/>
      <c r="J9" s="4"/>
      <c r="K9" s="4"/>
    </row>
    <row r="10" spans="1:17">
      <c r="A10" s="57" t="s">
        <v>137</v>
      </c>
      <c r="B10" s="58" t="s">
        <v>138</v>
      </c>
      <c r="C10" s="4"/>
      <c r="D10" s="4"/>
      <c r="E10" s="4"/>
      <c r="F10" s="4"/>
      <c r="G10" s="4"/>
      <c r="H10" s="4"/>
      <c r="I10" s="4"/>
      <c r="J10" s="4"/>
      <c r="K10" s="4"/>
    </row>
    <row r="11" spans="1:17">
      <c r="A11" s="57"/>
      <c r="B11" s="58"/>
      <c r="C11" s="4"/>
      <c r="D11" s="4"/>
      <c r="E11" s="4"/>
      <c r="F11" s="4"/>
      <c r="G11" s="4"/>
      <c r="H11" s="4"/>
      <c r="I11" s="4"/>
      <c r="J11" s="4"/>
      <c r="K11" s="4"/>
    </row>
    <row r="12" spans="1:17">
      <c r="A12" s="57" t="s">
        <v>139</v>
      </c>
      <c r="B12" s="58" t="s">
        <v>140</v>
      </c>
      <c r="C12" s="4"/>
      <c r="D12" s="4"/>
      <c r="E12" s="4"/>
      <c r="F12" s="4"/>
      <c r="G12" s="4"/>
      <c r="H12" s="4"/>
      <c r="I12" s="4"/>
      <c r="J12" s="4"/>
      <c r="K12" s="4"/>
    </row>
    <row r="13" spans="1:17">
      <c r="A13" s="57"/>
      <c r="B13" s="58"/>
      <c r="C13" s="4"/>
      <c r="D13" s="4"/>
      <c r="E13" s="4"/>
      <c r="F13" s="4"/>
      <c r="G13" s="4"/>
      <c r="H13" s="4"/>
      <c r="I13" s="4"/>
      <c r="J13" s="4"/>
      <c r="K13" s="4"/>
    </row>
    <row r="14" spans="1:17">
      <c r="A14" s="57"/>
      <c r="B14" s="58"/>
      <c r="C14" s="4"/>
      <c r="D14" s="4"/>
      <c r="E14" s="4"/>
      <c r="F14" s="4"/>
      <c r="G14" s="4"/>
      <c r="H14" s="4"/>
      <c r="I14" s="4"/>
      <c r="J14" s="4"/>
      <c r="K14" s="4"/>
    </row>
    <row r="15" spans="1:17">
      <c r="A15" s="59" t="s">
        <v>141</v>
      </c>
      <c r="B15" s="58"/>
      <c r="C15" s="4"/>
      <c r="D15" s="4"/>
      <c r="E15" s="4"/>
      <c r="F15" s="4"/>
      <c r="G15" s="4"/>
      <c r="H15" s="4"/>
      <c r="I15" s="4"/>
      <c r="J15" s="4"/>
      <c r="K15" s="4"/>
    </row>
    <row r="16" spans="1:17">
      <c r="A16" s="57"/>
      <c r="B16" s="58"/>
      <c r="C16" s="4"/>
      <c r="D16" s="4"/>
      <c r="E16" s="4"/>
      <c r="F16" s="4"/>
      <c r="G16" s="4"/>
      <c r="H16" s="4"/>
      <c r="I16" s="4"/>
      <c r="J16" s="4"/>
      <c r="K16" s="4"/>
    </row>
    <row r="17" spans="1:11">
      <c r="A17" s="57"/>
      <c r="B17" s="58"/>
      <c r="C17" s="4"/>
      <c r="D17" s="4"/>
      <c r="E17" s="4"/>
      <c r="F17" s="4"/>
      <c r="G17" s="4"/>
      <c r="H17" s="4"/>
      <c r="I17" s="4"/>
      <c r="J17" s="4"/>
      <c r="K17" s="4"/>
    </row>
    <row r="18" spans="1:11">
      <c r="A18" s="57"/>
      <c r="B18" s="58"/>
      <c r="C18" s="4"/>
      <c r="D18" s="4"/>
      <c r="E18" s="4"/>
      <c r="F18" s="4"/>
      <c r="G18" s="4"/>
      <c r="H18" s="4"/>
      <c r="I18" s="4"/>
      <c r="J18" s="4"/>
      <c r="K18" s="4"/>
    </row>
    <row r="19" spans="1:11">
      <c r="A19" s="57"/>
      <c r="B19" s="58"/>
      <c r="C19" s="4"/>
      <c r="D19" s="4"/>
      <c r="E19" s="4"/>
      <c r="F19" s="4"/>
      <c r="G19" s="4"/>
      <c r="H19" s="4"/>
      <c r="I19" s="4"/>
      <c r="J19" s="4"/>
      <c r="K19" s="4"/>
    </row>
    <row r="20" spans="1:11">
      <c r="A20" s="57"/>
      <c r="B20" s="58"/>
      <c r="C20" s="4"/>
      <c r="D20" s="4"/>
      <c r="E20" s="4"/>
      <c r="F20" s="4"/>
      <c r="G20" s="4"/>
      <c r="H20" s="4"/>
      <c r="I20" s="4"/>
      <c r="J20" s="4"/>
      <c r="K20" s="4"/>
    </row>
    <row r="21" spans="1:11">
      <c r="A21" s="57"/>
      <c r="B21" s="58"/>
      <c r="C21" s="4"/>
      <c r="D21" s="4"/>
      <c r="E21" s="4"/>
      <c r="F21" s="4"/>
      <c r="G21" s="4"/>
      <c r="H21" s="4"/>
      <c r="I21" s="4"/>
      <c r="J21" s="4"/>
      <c r="K21" s="4"/>
    </row>
    <row r="22" spans="1:11">
      <c r="A22" s="57"/>
      <c r="B22" s="58"/>
      <c r="C22" s="4"/>
      <c r="D22" s="4"/>
      <c r="E22" s="4"/>
      <c r="F22" s="4"/>
      <c r="G22" s="4"/>
      <c r="H22" s="4"/>
      <c r="I22" s="4"/>
      <c r="J22" s="4"/>
      <c r="K22" s="4"/>
    </row>
    <row r="23" spans="1:11">
      <c r="A23" s="57"/>
      <c r="B23" s="58"/>
      <c r="C23" s="4"/>
      <c r="D23" s="4"/>
      <c r="E23" s="4"/>
      <c r="F23" s="4"/>
      <c r="G23" s="4"/>
      <c r="H23" s="4"/>
      <c r="I23" s="4"/>
      <c r="J23" s="4"/>
      <c r="K23" s="4"/>
    </row>
    <row r="24" spans="1:11">
      <c r="A24" s="57"/>
      <c r="B24" s="58"/>
      <c r="C24" s="4"/>
      <c r="D24" s="4"/>
      <c r="E24" s="4"/>
      <c r="F24" s="4"/>
      <c r="G24" s="4"/>
      <c r="H24" s="4"/>
      <c r="I24" s="4"/>
      <c r="J24" s="4"/>
      <c r="K24" s="4"/>
    </row>
    <row r="25" spans="1:11">
      <c r="A25" s="57"/>
      <c r="B25" s="58"/>
      <c r="C25" s="4"/>
      <c r="D25" s="4"/>
      <c r="E25" s="4"/>
      <c r="F25" s="4"/>
      <c r="G25" s="4"/>
      <c r="H25" s="4"/>
      <c r="I25" s="4"/>
      <c r="J25" s="4"/>
      <c r="K25" s="4"/>
    </row>
    <row r="26" spans="1:11">
      <c r="A26" s="57"/>
      <c r="B26" s="58"/>
      <c r="C26" s="4"/>
      <c r="D26" s="4"/>
      <c r="E26" s="4"/>
      <c r="F26" s="4"/>
      <c r="G26" s="4"/>
      <c r="H26" s="4"/>
      <c r="I26" s="4"/>
      <c r="J26" s="4"/>
      <c r="K26" s="4"/>
    </row>
    <row r="27" spans="1:11">
      <c r="A27" s="57"/>
      <c r="B27" s="58"/>
      <c r="C27" s="4"/>
      <c r="D27" s="4"/>
      <c r="E27" s="4"/>
      <c r="F27" s="4"/>
      <c r="G27" s="4"/>
      <c r="H27" s="4"/>
      <c r="I27" s="4"/>
      <c r="J27" s="4"/>
      <c r="K27" s="4"/>
    </row>
    <row r="28" spans="1:11">
      <c r="A28" s="57"/>
      <c r="B28" s="58"/>
      <c r="C28" s="4"/>
      <c r="D28" s="4"/>
      <c r="E28" s="4"/>
      <c r="F28" s="4"/>
      <c r="G28" s="4"/>
      <c r="H28" s="4"/>
      <c r="I28" s="4"/>
      <c r="J28" s="4"/>
      <c r="K28" s="4"/>
    </row>
    <row r="29" spans="1:11">
      <c r="A29" s="57"/>
      <c r="B29" s="58"/>
      <c r="C29" s="4"/>
      <c r="D29" s="4"/>
      <c r="E29" s="4"/>
      <c r="F29" s="4"/>
      <c r="G29" s="4"/>
      <c r="H29" s="4"/>
      <c r="I29" s="4"/>
      <c r="J29" s="4"/>
      <c r="K29" s="4"/>
    </row>
    <row r="30" spans="1:11">
      <c r="A30" s="57"/>
      <c r="B30" s="58"/>
      <c r="C30" s="4"/>
      <c r="D30" s="4"/>
      <c r="E30" s="4"/>
      <c r="F30" s="4"/>
      <c r="G30" s="4"/>
      <c r="H30" s="4"/>
      <c r="I30" s="4"/>
      <c r="J30" s="4"/>
      <c r="K30" s="4"/>
    </row>
    <row r="31" spans="1:11">
      <c r="A31" s="57"/>
      <c r="B31" s="58"/>
      <c r="C31" s="4"/>
      <c r="D31" s="4"/>
      <c r="E31" s="4"/>
      <c r="F31" s="4"/>
      <c r="G31" s="4"/>
      <c r="H31" s="4"/>
      <c r="I31" s="4"/>
      <c r="J31" s="4"/>
      <c r="K31" s="4"/>
    </row>
    <row r="32" spans="1:11">
      <c r="A32" s="57"/>
      <c r="B32" s="58"/>
      <c r="C32" s="4"/>
      <c r="D32" s="4"/>
      <c r="E32" s="4"/>
      <c r="F32" s="4"/>
      <c r="G32" s="4"/>
      <c r="H32" s="4"/>
      <c r="I32" s="4"/>
      <c r="J32" s="4"/>
      <c r="K32" s="4"/>
    </row>
    <row r="33" spans="1:11">
      <c r="A33" s="57"/>
      <c r="B33" s="58"/>
      <c r="C33" s="4"/>
      <c r="D33" s="4"/>
      <c r="E33" s="4"/>
      <c r="F33" s="4"/>
      <c r="G33" s="4"/>
      <c r="H33" s="4"/>
      <c r="I33" s="4"/>
      <c r="J33" s="4"/>
      <c r="K33" s="4"/>
    </row>
    <row r="34" spans="1:11">
      <c r="A34" s="57"/>
      <c r="B34" s="58"/>
      <c r="C34" s="4"/>
      <c r="D34" s="4"/>
      <c r="E34" s="4"/>
      <c r="F34" s="4"/>
      <c r="G34" s="4"/>
      <c r="H34" s="4"/>
      <c r="I34" s="4"/>
      <c r="J34" s="4"/>
      <c r="K34" s="4"/>
    </row>
    <row r="35" spans="1:11">
      <c r="A35" s="57"/>
      <c r="B35" s="58"/>
      <c r="C35" s="4"/>
      <c r="D35" s="4"/>
      <c r="E35" s="4"/>
      <c r="F35" s="4"/>
      <c r="G35" s="4"/>
      <c r="H35" s="4"/>
      <c r="I35" s="4"/>
      <c r="J35" s="4"/>
      <c r="K35" s="4"/>
    </row>
    <row r="36" spans="1:11">
      <c r="A36" s="57"/>
      <c r="B36" s="58"/>
      <c r="C36" s="4"/>
      <c r="D36" s="4"/>
      <c r="E36" s="4"/>
      <c r="F36" s="4"/>
      <c r="G36" s="4"/>
      <c r="H36" s="4"/>
      <c r="I36" s="4"/>
      <c r="J36" s="4"/>
      <c r="K36" s="4"/>
    </row>
    <row r="37" spans="1:11">
      <c r="A37" s="57"/>
      <c r="B37" s="58"/>
      <c r="C37" s="4"/>
      <c r="D37" s="4"/>
      <c r="E37" s="4"/>
      <c r="F37" s="4"/>
      <c r="G37" s="4"/>
      <c r="H37" s="4"/>
      <c r="I37" s="4"/>
      <c r="J37" s="4"/>
      <c r="K37" s="4"/>
    </row>
    <row r="38" spans="1:11">
      <c r="A38" s="57"/>
      <c r="B38" s="58"/>
      <c r="C38" s="4"/>
      <c r="D38" s="4"/>
      <c r="E38" s="4"/>
      <c r="F38" s="4"/>
      <c r="G38" s="4"/>
      <c r="H38" s="4"/>
      <c r="I38" s="4"/>
      <c r="J38" s="4"/>
      <c r="K38" s="4"/>
    </row>
    <row r="39" spans="1:11">
      <c r="A39" s="57"/>
      <c r="B39" s="58"/>
      <c r="C39" s="4"/>
      <c r="D39" s="4"/>
      <c r="E39" s="4"/>
      <c r="F39" s="4"/>
      <c r="G39" s="4"/>
      <c r="H39" s="4"/>
      <c r="I39" s="4"/>
      <c r="J39" s="4"/>
      <c r="K39" s="4"/>
    </row>
    <row r="40" spans="1:11">
      <c r="A40" s="57"/>
      <c r="B40" s="58"/>
      <c r="C40" s="4"/>
      <c r="D40" s="4"/>
      <c r="E40" s="4"/>
      <c r="F40" s="4"/>
      <c r="G40" s="4"/>
      <c r="H40" s="4"/>
      <c r="I40" s="4"/>
      <c r="J40" s="4"/>
      <c r="K40" s="4"/>
    </row>
    <row r="41" spans="1:11">
      <c r="A41" s="57"/>
      <c r="B41" s="58"/>
      <c r="C41" s="4"/>
      <c r="D41" s="4"/>
      <c r="E41" s="4"/>
      <c r="F41" s="4"/>
      <c r="G41" s="4"/>
      <c r="H41" s="4"/>
      <c r="I41" s="4"/>
      <c r="J41" s="4"/>
      <c r="K41" s="4"/>
    </row>
    <row r="42" spans="1:11">
      <c r="A42" s="57"/>
      <c r="B42" s="58"/>
      <c r="C42" s="4"/>
      <c r="D42" s="4"/>
      <c r="E42" s="4"/>
      <c r="F42" s="4"/>
      <c r="G42" s="4"/>
      <c r="H42" s="4"/>
      <c r="I42" s="4"/>
      <c r="J42" s="4"/>
      <c r="K42" s="4"/>
    </row>
    <row r="43" spans="1:11">
      <c r="A43" s="57"/>
      <c r="B43" s="58"/>
      <c r="C43" s="4"/>
      <c r="D43" s="4"/>
      <c r="E43" s="4"/>
      <c r="F43" s="4"/>
      <c r="G43" s="4"/>
      <c r="H43" s="4"/>
      <c r="I43" s="4"/>
      <c r="J43" s="4"/>
      <c r="K43" s="4"/>
    </row>
    <row r="44" spans="1:11">
      <c r="A44" s="57"/>
      <c r="B44" s="58"/>
      <c r="C44" s="4"/>
      <c r="D44" s="4"/>
      <c r="E44" s="4"/>
      <c r="F44" s="4"/>
      <c r="G44" s="4"/>
      <c r="H44" s="4"/>
      <c r="I44" s="4"/>
      <c r="J44" s="4"/>
      <c r="K44" s="4"/>
    </row>
    <row r="45" spans="1:11">
      <c r="A45" s="57"/>
      <c r="B45" s="58"/>
      <c r="C45" s="4"/>
      <c r="D45" s="4"/>
      <c r="E45" s="4"/>
      <c r="F45" s="4"/>
      <c r="G45" s="4"/>
      <c r="H45" s="4"/>
      <c r="I45" s="4"/>
      <c r="J45" s="4"/>
      <c r="K45" s="4"/>
    </row>
    <row r="46" spans="1:11">
      <c r="A46" s="57"/>
      <c r="B46" s="58"/>
      <c r="C46" s="4"/>
      <c r="D46" s="4"/>
      <c r="E46" s="4"/>
      <c r="F46" s="4"/>
      <c r="G46" s="4"/>
      <c r="H46" s="4"/>
      <c r="I46" s="4"/>
      <c r="J46" s="4"/>
      <c r="K46" s="4"/>
    </row>
    <row r="47" spans="1:11">
      <c r="A47" s="57"/>
      <c r="B47" s="58"/>
      <c r="C47" s="4"/>
      <c r="D47" s="4"/>
      <c r="E47" s="4"/>
      <c r="F47" s="4"/>
      <c r="G47" s="4"/>
      <c r="H47" s="4"/>
      <c r="I47" s="4"/>
      <c r="J47" s="4"/>
      <c r="K47" s="4"/>
    </row>
    <row r="48" spans="1:11">
      <c r="A48" s="57"/>
      <c r="B48" s="58"/>
      <c r="C48" s="4"/>
      <c r="D48" s="4"/>
      <c r="E48" s="4"/>
      <c r="F48" s="4"/>
      <c r="G48" s="4"/>
      <c r="H48" s="4"/>
      <c r="I48" s="4"/>
      <c r="J48" s="4"/>
      <c r="K48" s="4"/>
    </row>
    <row r="49" spans="1:11">
      <c r="A49" s="57"/>
      <c r="B49" s="58"/>
      <c r="C49" s="4"/>
      <c r="D49" s="4"/>
      <c r="E49" s="4"/>
      <c r="F49" s="4"/>
      <c r="G49" s="4"/>
      <c r="H49" s="4"/>
      <c r="I49" s="4"/>
      <c r="J49" s="4"/>
      <c r="K49" s="4"/>
    </row>
    <row r="50" spans="1:11">
      <c r="A50" s="57"/>
      <c r="B50" s="58"/>
      <c r="C50" s="4"/>
      <c r="D50" s="4"/>
      <c r="E50" s="4"/>
      <c r="F50" s="4"/>
      <c r="G50" s="4"/>
      <c r="H50" s="4"/>
      <c r="I50" s="4"/>
      <c r="J50" s="4"/>
      <c r="K50" s="4"/>
    </row>
    <row r="51" spans="1:11">
      <c r="A51" s="57"/>
      <c r="B51" s="58"/>
      <c r="C51" s="4"/>
      <c r="D51" s="4"/>
      <c r="E51" s="4"/>
      <c r="F51" s="4"/>
      <c r="G51" s="4"/>
      <c r="H51" s="4"/>
      <c r="I51" s="4"/>
      <c r="J51" s="4"/>
      <c r="K51" s="4"/>
    </row>
    <row r="52" spans="1:11">
      <c r="A52" s="59"/>
      <c r="B52" s="58"/>
      <c r="C52" s="4"/>
      <c r="D52" s="4"/>
      <c r="E52" s="4"/>
      <c r="F52" s="4"/>
      <c r="G52" s="4"/>
      <c r="H52" s="4"/>
      <c r="I52" s="4"/>
      <c r="J52" s="4"/>
      <c r="K52" s="4"/>
    </row>
    <row r="53" spans="1:11">
      <c r="A53" s="60" t="s">
        <v>142</v>
      </c>
      <c r="B53" s="58"/>
      <c r="C53" s="4"/>
      <c r="D53" s="4"/>
      <c r="E53" s="4"/>
      <c r="F53" s="4"/>
      <c r="G53" s="4"/>
      <c r="H53" s="4"/>
      <c r="I53" s="4"/>
      <c r="J53" s="4"/>
      <c r="K53" s="4"/>
    </row>
    <row r="54" spans="1:11" ht="10.5" customHeight="1">
      <c r="A54" s="59"/>
      <c r="B54" s="58"/>
      <c r="C54" s="4"/>
      <c r="D54" s="4"/>
      <c r="E54" s="4"/>
      <c r="F54" s="4"/>
      <c r="G54" s="4"/>
      <c r="H54" s="4"/>
      <c r="I54" s="4"/>
      <c r="J54" s="4"/>
      <c r="K54" s="4"/>
    </row>
    <row r="55" spans="1:11" s="12" customFormat="1" ht="14.25" customHeight="1">
      <c r="A55" s="55"/>
      <c r="B55" s="56"/>
      <c r="C55" s="56"/>
      <c r="D55" s="56"/>
      <c r="E55" s="56"/>
      <c r="F55" s="56"/>
      <c r="G55" s="56"/>
      <c r="H55" s="56"/>
      <c r="I55" s="56"/>
      <c r="J55" s="56"/>
      <c r="K55" s="56"/>
    </row>
    <row r="56" spans="1:11" ht="15" customHeight="1">
      <c r="A56" s="445"/>
      <c r="B56" s="445"/>
      <c r="C56" s="4"/>
      <c r="D56" s="4"/>
      <c r="E56" s="4"/>
      <c r="F56" s="4"/>
      <c r="G56" s="4"/>
      <c r="H56" s="4"/>
      <c r="I56" s="4"/>
      <c r="J56" s="4"/>
      <c r="K56" s="4"/>
    </row>
    <row r="57" spans="1:11" ht="15" customHeight="1">
      <c r="A57" s="58"/>
      <c r="B57" s="61"/>
      <c r="C57" s="4"/>
      <c r="D57" s="4"/>
      <c r="E57" s="4"/>
      <c r="F57" s="4"/>
      <c r="G57" s="4"/>
      <c r="H57" s="4"/>
      <c r="I57" s="4"/>
      <c r="J57" s="4"/>
      <c r="K57" s="4"/>
    </row>
    <row r="58" spans="1:11" ht="15" customHeight="1">
      <c r="A58" s="58"/>
      <c r="B58" s="62"/>
      <c r="C58" s="4"/>
      <c r="D58" s="4"/>
      <c r="E58" s="4"/>
      <c r="F58" s="4"/>
      <c r="G58" s="4"/>
      <c r="H58" s="4"/>
      <c r="I58" s="4"/>
      <c r="J58" s="4"/>
      <c r="K58" s="4"/>
    </row>
    <row r="59" spans="1:11">
      <c r="A59" s="58"/>
      <c r="B59" s="62"/>
      <c r="C59" s="4"/>
      <c r="D59" s="4"/>
      <c r="E59" s="4"/>
      <c r="F59" s="4"/>
      <c r="G59" s="4"/>
      <c r="H59" s="4"/>
      <c r="I59" s="4"/>
      <c r="J59" s="4"/>
      <c r="K59" s="4"/>
    </row>
    <row r="60" spans="1:11">
      <c r="A60" s="58"/>
      <c r="B60" s="62"/>
      <c r="C60" s="4"/>
      <c r="D60" s="4"/>
      <c r="E60" s="4"/>
      <c r="F60" s="4"/>
      <c r="G60" s="4"/>
      <c r="H60" s="4"/>
      <c r="I60" s="4"/>
      <c r="J60" s="4"/>
      <c r="K60" s="4"/>
    </row>
    <row r="61" spans="1:11">
      <c r="A61" s="59"/>
      <c r="B61" s="63"/>
      <c r="C61" s="4"/>
      <c r="D61" s="4"/>
      <c r="E61" s="4"/>
      <c r="F61" s="4"/>
      <c r="G61" s="4"/>
      <c r="H61" s="4"/>
      <c r="I61" s="4"/>
      <c r="J61" s="4"/>
      <c r="K61" s="4"/>
    </row>
    <row r="62" spans="1:11">
      <c r="A62" s="59"/>
      <c r="B62" s="64"/>
      <c r="C62" s="4"/>
      <c r="D62" s="4"/>
      <c r="E62" s="4"/>
      <c r="F62" s="4"/>
      <c r="G62" s="4"/>
      <c r="H62" s="4"/>
      <c r="I62" s="4"/>
      <c r="J62" s="4"/>
      <c r="K62" s="4"/>
    </row>
    <row r="63" spans="1:11">
      <c r="A63" s="59"/>
      <c r="B63" s="64"/>
      <c r="C63" s="4"/>
      <c r="D63" s="4"/>
      <c r="E63" s="4"/>
      <c r="F63" s="4"/>
      <c r="G63" s="4"/>
      <c r="H63" s="4"/>
      <c r="I63" s="4"/>
      <c r="J63" s="4"/>
      <c r="K63" s="4"/>
    </row>
    <row r="64" spans="1:11">
      <c r="A64" s="59"/>
      <c r="B64" s="64"/>
      <c r="C64" s="4"/>
      <c r="D64" s="4"/>
      <c r="E64" s="4"/>
      <c r="F64" s="4"/>
      <c r="G64" s="4"/>
      <c r="H64" s="4"/>
      <c r="I64" s="4"/>
      <c r="J64" s="4"/>
      <c r="K64" s="4"/>
    </row>
    <row r="65" spans="1:11">
      <c r="A65" s="59"/>
      <c r="B65" s="63"/>
      <c r="C65" s="4"/>
      <c r="D65" s="4"/>
      <c r="E65" s="4"/>
      <c r="F65" s="4"/>
      <c r="G65" s="4"/>
      <c r="H65" s="4"/>
      <c r="I65" s="4"/>
      <c r="J65" s="4"/>
      <c r="K65" s="4"/>
    </row>
    <row r="66" spans="1:11">
      <c r="A66" s="59"/>
      <c r="B66" s="63"/>
      <c r="C66" s="4"/>
      <c r="D66" s="4"/>
      <c r="E66" s="4"/>
      <c r="F66" s="4"/>
      <c r="G66" s="4"/>
      <c r="H66" s="4"/>
      <c r="I66" s="4"/>
      <c r="J66" s="4"/>
      <c r="K66" s="4"/>
    </row>
    <row r="67" spans="1:11">
      <c r="A67" s="59"/>
      <c r="B67" s="62"/>
      <c r="C67" s="4"/>
      <c r="D67" s="4"/>
      <c r="E67" s="4"/>
      <c r="F67" s="4"/>
      <c r="G67" s="4"/>
      <c r="H67" s="4"/>
      <c r="I67" s="4"/>
      <c r="J67" s="4"/>
      <c r="K67" s="4"/>
    </row>
    <row r="68" spans="1:11">
      <c r="A68" s="59"/>
      <c r="B68" s="62"/>
      <c r="C68" s="4"/>
      <c r="D68" s="4"/>
      <c r="E68" s="4"/>
      <c r="F68" s="4"/>
      <c r="G68" s="4"/>
      <c r="H68" s="4"/>
      <c r="I68" s="4"/>
      <c r="J68" s="4"/>
      <c r="K68" s="4"/>
    </row>
    <row r="69" spans="1:11" ht="25.5" customHeight="1">
      <c r="A69" s="59"/>
      <c r="B69" s="62"/>
      <c r="C69" s="4"/>
      <c r="D69" s="4"/>
      <c r="E69" s="4"/>
      <c r="F69" s="4"/>
      <c r="G69" s="4"/>
      <c r="H69" s="4"/>
      <c r="I69" s="4"/>
      <c r="J69" s="4"/>
      <c r="K69" s="4"/>
    </row>
    <row r="70" spans="1:11" ht="21" customHeight="1">
      <c r="A70" s="65"/>
      <c r="B70" s="61"/>
      <c r="C70" s="4"/>
      <c r="D70" s="4"/>
      <c r="E70" s="4"/>
      <c r="F70" s="4"/>
      <c r="G70" s="4"/>
      <c r="H70" s="4"/>
      <c r="I70" s="4"/>
      <c r="J70" s="4"/>
      <c r="K70" s="4"/>
    </row>
    <row r="71" spans="1:11">
      <c r="A71" s="59"/>
      <c r="B71" s="62"/>
      <c r="C71" s="4"/>
      <c r="D71" s="4"/>
      <c r="E71" s="4"/>
      <c r="F71" s="4"/>
      <c r="G71" s="4"/>
      <c r="H71" s="4"/>
      <c r="I71" s="4"/>
      <c r="J71" s="4"/>
      <c r="K71" s="4"/>
    </row>
    <row r="72" spans="1:11">
      <c r="A72" s="59"/>
      <c r="B72" s="64"/>
      <c r="C72" s="4"/>
      <c r="D72" s="4"/>
      <c r="E72" s="4"/>
      <c r="F72" s="4"/>
      <c r="G72" s="4"/>
      <c r="H72" s="4"/>
      <c r="I72" s="4"/>
      <c r="J72" s="4"/>
      <c r="K72" s="4"/>
    </row>
    <row r="73" spans="1:11">
      <c r="A73" s="59"/>
      <c r="B73" s="64"/>
      <c r="C73" s="4"/>
      <c r="D73" s="4"/>
      <c r="E73" s="4"/>
      <c r="F73" s="4"/>
      <c r="G73" s="4"/>
      <c r="H73" s="4"/>
      <c r="I73" s="4"/>
      <c r="J73" s="4"/>
      <c r="K73" s="4"/>
    </row>
    <row r="74" spans="1:11">
      <c r="A74" s="59"/>
      <c r="B74" s="64"/>
      <c r="C74" s="4"/>
      <c r="D74" s="4"/>
      <c r="E74" s="4"/>
      <c r="F74" s="4"/>
      <c r="G74" s="4"/>
      <c r="H74" s="4"/>
      <c r="I74" s="4"/>
      <c r="J74" s="4"/>
      <c r="K74" s="4"/>
    </row>
    <row r="75" spans="1:11">
      <c r="A75" s="59"/>
      <c r="B75" s="64"/>
      <c r="C75" s="4"/>
      <c r="D75" s="4"/>
      <c r="E75" s="4"/>
      <c r="F75" s="4"/>
      <c r="G75" s="4"/>
      <c r="H75" s="4"/>
      <c r="I75" s="4"/>
      <c r="J75" s="4"/>
      <c r="K75" s="4"/>
    </row>
    <row r="76" spans="1:11">
      <c r="A76" s="59"/>
      <c r="B76" s="64"/>
      <c r="C76" s="4"/>
      <c r="D76" s="4"/>
      <c r="E76" s="4"/>
      <c r="F76" s="4"/>
      <c r="G76" s="4"/>
      <c r="H76" s="4"/>
      <c r="I76" s="4"/>
      <c r="J76" s="4"/>
      <c r="K76" s="4"/>
    </row>
    <row r="77" spans="1:11">
      <c r="A77" s="59"/>
      <c r="B77" s="64"/>
      <c r="C77" s="4"/>
      <c r="D77" s="4"/>
      <c r="E77" s="4"/>
      <c r="F77" s="4"/>
      <c r="G77" s="4"/>
      <c r="H77" s="4"/>
      <c r="I77" s="4"/>
      <c r="J77" s="4"/>
      <c r="K77" s="4"/>
    </row>
    <row r="78" spans="1:11">
      <c r="A78" s="59"/>
      <c r="B78" s="64"/>
      <c r="C78" s="4"/>
      <c r="D78" s="4"/>
      <c r="E78" s="4"/>
      <c r="F78" s="4"/>
      <c r="G78" s="4"/>
      <c r="H78" s="4"/>
      <c r="I78" s="4"/>
      <c r="J78" s="4"/>
      <c r="K78" s="4"/>
    </row>
    <row r="79" spans="1:11" ht="36" hidden="1" customHeight="1">
      <c r="A79" s="4"/>
      <c r="B79" s="66"/>
      <c r="C79" s="4"/>
      <c r="D79" s="4"/>
      <c r="E79" s="4"/>
      <c r="F79" s="4"/>
      <c r="G79" s="4"/>
      <c r="H79" s="4"/>
      <c r="I79" s="4"/>
      <c r="J79" s="4"/>
      <c r="K79" s="4"/>
    </row>
    <row r="80" spans="1:11" hidden="1">
      <c r="A80" s="55"/>
      <c r="B80" s="58"/>
      <c r="C80" s="4"/>
      <c r="D80" s="4"/>
      <c r="E80" s="4"/>
      <c r="F80" s="4"/>
      <c r="G80" s="4"/>
      <c r="H80" s="4"/>
      <c r="I80" s="4"/>
      <c r="J80" s="4"/>
      <c r="K80" s="4"/>
    </row>
    <row r="81" spans="1:11" hidden="1">
      <c r="A81" s="4"/>
      <c r="B81" s="58"/>
      <c r="C81" s="4"/>
      <c r="D81" s="4"/>
      <c r="E81" s="4"/>
      <c r="F81" s="4"/>
      <c r="G81" s="4"/>
      <c r="H81" s="4"/>
      <c r="I81" s="4"/>
      <c r="J81" s="4"/>
      <c r="K81" s="4"/>
    </row>
    <row r="82" spans="1:11" hidden="1">
      <c r="A82" s="4"/>
      <c r="B82" s="67"/>
      <c r="C82" s="4"/>
      <c r="D82" s="4"/>
      <c r="E82" s="4"/>
      <c r="F82" s="4"/>
      <c r="G82" s="4"/>
      <c r="H82" s="4"/>
      <c r="I82" s="4"/>
      <c r="J82" s="4"/>
      <c r="K82" s="4"/>
    </row>
    <row r="83" spans="1:11" hidden="1">
      <c r="A83" s="4"/>
      <c r="B83" s="67"/>
      <c r="C83" s="4"/>
      <c r="D83" s="4"/>
      <c r="E83" s="4"/>
      <c r="F83" s="4"/>
      <c r="G83" s="4"/>
      <c r="H83" s="4"/>
      <c r="I83" s="4"/>
      <c r="J83" s="4"/>
      <c r="K83" s="4"/>
    </row>
    <row r="84" spans="1:11">
      <c r="A84" s="4"/>
      <c r="B84" s="62"/>
      <c r="C84" s="4"/>
      <c r="D84" s="4"/>
      <c r="E84" s="4"/>
      <c r="F84" s="4"/>
      <c r="G84" s="4"/>
      <c r="H84" s="4"/>
      <c r="I84" s="4"/>
      <c r="J84" s="4"/>
      <c r="K84" s="4"/>
    </row>
    <row r="85" spans="1:11">
      <c r="A85" s="4"/>
      <c r="B85" s="62"/>
      <c r="C85" s="4"/>
      <c r="D85" s="4"/>
      <c r="E85" s="4"/>
      <c r="F85" s="4"/>
      <c r="G85" s="4"/>
      <c r="H85" s="4"/>
      <c r="I85" s="4"/>
      <c r="J85" s="4"/>
      <c r="K85" s="4"/>
    </row>
    <row r="86" spans="1:11">
      <c r="A86" s="4"/>
      <c r="B86" s="62"/>
      <c r="C86" s="4"/>
      <c r="D86" s="4"/>
      <c r="E86" s="4"/>
      <c r="F86" s="4"/>
      <c r="G86" s="4"/>
      <c r="H86" s="4"/>
      <c r="I86" s="4"/>
      <c r="J86" s="4"/>
      <c r="K86" s="4"/>
    </row>
    <row r="87" spans="1:11">
      <c r="A87" s="65" t="s">
        <v>143</v>
      </c>
      <c r="B87" s="67"/>
      <c r="C87" s="4"/>
      <c r="D87" s="4"/>
      <c r="E87" s="4"/>
      <c r="F87" s="4"/>
      <c r="G87" s="4"/>
      <c r="H87" s="4"/>
      <c r="I87" s="4"/>
      <c r="J87" s="4"/>
      <c r="K87" s="4"/>
    </row>
    <row r="88" spans="1:11">
      <c r="A88" s="55"/>
      <c r="B88" s="68"/>
      <c r="C88" s="4"/>
      <c r="D88" s="4"/>
      <c r="E88" s="4"/>
      <c r="F88" s="4"/>
      <c r="G88" s="4"/>
      <c r="H88" s="4"/>
      <c r="I88" s="4"/>
      <c r="J88" s="4"/>
      <c r="K88" s="4"/>
    </row>
    <row r="89" spans="1:11">
      <c r="A89" s="4"/>
      <c r="B89" s="4"/>
      <c r="C89" s="4"/>
      <c r="D89" s="4"/>
      <c r="E89" s="4"/>
      <c r="F89" s="4"/>
      <c r="G89" s="4"/>
      <c r="H89" s="4"/>
      <c r="I89" s="4"/>
      <c r="J89" s="4"/>
      <c r="K89" s="4"/>
    </row>
    <row r="90" spans="1:11">
      <c r="A90" s="55"/>
      <c r="B90" s="62"/>
      <c r="C90" s="4"/>
      <c r="D90" s="4"/>
      <c r="E90" s="4"/>
      <c r="F90" s="4"/>
      <c r="G90" s="4"/>
      <c r="H90" s="4"/>
      <c r="I90" s="4"/>
      <c r="J90" s="4"/>
      <c r="K90" s="4"/>
    </row>
    <row r="91" spans="1:11">
      <c r="A91" s="56"/>
      <c r="B91" s="64"/>
      <c r="C91" s="4"/>
      <c r="D91" s="4"/>
      <c r="E91" s="4"/>
      <c r="F91" s="4"/>
      <c r="G91" s="4"/>
      <c r="H91" s="4"/>
      <c r="I91" s="4"/>
      <c r="J91" s="4"/>
      <c r="K91" s="4"/>
    </row>
    <row r="92" spans="1:11">
      <c r="A92" s="4"/>
      <c r="B92" s="64"/>
      <c r="C92" s="4"/>
      <c r="D92" s="4"/>
      <c r="E92" s="4"/>
      <c r="F92" s="4"/>
      <c r="G92" s="4"/>
      <c r="H92" s="4"/>
      <c r="I92" s="4"/>
      <c r="J92" s="4"/>
      <c r="K92" s="4"/>
    </row>
    <row r="93" spans="1:11">
      <c r="A93" s="4"/>
      <c r="B93" s="64"/>
      <c r="C93" s="4"/>
      <c r="D93" s="4"/>
      <c r="E93" s="4"/>
      <c r="F93" s="4"/>
      <c r="G93" s="4"/>
      <c r="H93" s="4"/>
      <c r="I93" s="4"/>
      <c r="J93" s="4"/>
      <c r="K93" s="4"/>
    </row>
    <row r="94" spans="1:11">
      <c r="A94" s="4"/>
      <c r="B94" s="62"/>
      <c r="C94" s="4"/>
      <c r="D94" s="4"/>
      <c r="E94" s="4"/>
      <c r="F94" s="4"/>
      <c r="G94" s="4"/>
      <c r="H94" s="4"/>
      <c r="I94" s="4"/>
      <c r="J94" s="4"/>
      <c r="K94" s="4"/>
    </row>
    <row r="95" spans="1:11">
      <c r="A95" s="4"/>
      <c r="B95" s="64"/>
      <c r="C95" s="4"/>
      <c r="D95" s="4"/>
      <c r="E95" s="4"/>
      <c r="F95" s="4"/>
      <c r="G95" s="4"/>
      <c r="H95" s="4"/>
      <c r="I95" s="4"/>
      <c r="J95" s="4"/>
      <c r="K95" s="4"/>
    </row>
    <row r="96" spans="1:11">
      <c r="A96" s="56"/>
      <c r="B96" s="64"/>
      <c r="C96" s="4"/>
      <c r="D96" s="4"/>
      <c r="E96" s="4"/>
      <c r="F96" s="4"/>
      <c r="G96" s="4"/>
      <c r="H96" s="4"/>
      <c r="I96" s="4"/>
      <c r="J96" s="4"/>
      <c r="K96" s="4"/>
    </row>
    <row r="97" spans="1:11">
      <c r="A97" s="4"/>
      <c r="B97" s="64"/>
      <c r="C97" s="4"/>
      <c r="D97" s="4"/>
      <c r="E97" s="4"/>
      <c r="F97" s="4"/>
      <c r="G97" s="4"/>
      <c r="H97" s="4"/>
      <c r="I97" s="4"/>
      <c r="J97" s="4"/>
      <c r="K97" s="4"/>
    </row>
    <row r="98" spans="1:11">
      <c r="A98" s="4"/>
      <c r="B98" s="64"/>
      <c r="C98" s="4"/>
      <c r="D98" s="4"/>
      <c r="E98" s="4"/>
      <c r="F98" s="4"/>
      <c r="G98" s="4"/>
      <c r="H98" s="4"/>
      <c r="I98" s="4"/>
      <c r="J98" s="4"/>
      <c r="K98" s="4"/>
    </row>
    <row r="99" spans="1:11">
      <c r="A99" s="4"/>
      <c r="B99" s="64"/>
      <c r="C99" s="4"/>
      <c r="D99" s="4"/>
      <c r="E99" s="4"/>
      <c r="F99" s="4"/>
      <c r="G99" s="4"/>
      <c r="H99" s="4"/>
      <c r="I99" s="4"/>
      <c r="J99" s="4"/>
      <c r="K99" s="4"/>
    </row>
    <row r="100" spans="1:11">
      <c r="A100" s="4"/>
      <c r="B100" s="64"/>
      <c r="C100" s="4"/>
      <c r="D100" s="4"/>
      <c r="E100" s="4"/>
      <c r="F100" s="4"/>
      <c r="G100" s="4"/>
      <c r="H100" s="4"/>
      <c r="I100" s="4"/>
      <c r="J100" s="4"/>
      <c r="K100" s="4"/>
    </row>
    <row r="101" spans="1:11">
      <c r="A101" s="4"/>
      <c r="B101" s="64"/>
      <c r="C101" s="4"/>
      <c r="D101" s="4"/>
      <c r="E101" s="4"/>
      <c r="F101" s="4"/>
      <c r="G101" s="4"/>
      <c r="H101" s="4"/>
      <c r="I101" s="4"/>
      <c r="J101" s="4"/>
      <c r="K101" s="4"/>
    </row>
    <row r="102" spans="1:11">
      <c r="A102" s="4"/>
      <c r="B102" s="64"/>
      <c r="C102" s="4"/>
      <c r="D102" s="4"/>
      <c r="E102" s="4"/>
      <c r="F102" s="4"/>
      <c r="G102" s="4"/>
      <c r="H102" s="4"/>
      <c r="I102" s="4"/>
      <c r="J102" s="4"/>
      <c r="K102" s="4"/>
    </row>
    <row r="103" spans="1:11">
      <c r="A103" s="4"/>
      <c r="B103" s="64"/>
      <c r="C103" s="4"/>
      <c r="D103" s="4"/>
      <c r="E103" s="4"/>
      <c r="F103" s="4"/>
      <c r="G103" s="4"/>
      <c r="H103" s="4"/>
      <c r="I103" s="4"/>
      <c r="J103" s="4"/>
      <c r="K103" s="4"/>
    </row>
    <row r="104" spans="1:11">
      <c r="A104" s="4"/>
      <c r="B104" s="64"/>
      <c r="C104" s="4"/>
      <c r="D104" s="4"/>
      <c r="E104" s="4"/>
      <c r="F104" s="4"/>
      <c r="G104" s="4"/>
      <c r="H104" s="4"/>
      <c r="I104" s="4"/>
      <c r="J104" s="4"/>
      <c r="K104" s="4"/>
    </row>
    <row r="105" spans="1:11" ht="15.75" customHeight="1">
      <c r="A105" s="4"/>
      <c r="B105" s="62"/>
      <c r="C105" s="4"/>
      <c r="D105" s="4"/>
      <c r="E105" s="4"/>
      <c r="F105" s="4"/>
      <c r="G105" s="4"/>
      <c r="H105" s="4"/>
      <c r="I105" s="4"/>
      <c r="J105" s="4"/>
      <c r="K105" s="4"/>
    </row>
    <row r="106" spans="1:11" ht="15.75">
      <c r="A106" s="40"/>
      <c r="B106" s="69"/>
      <c r="C106" s="320"/>
      <c r="D106" s="320"/>
      <c r="E106" s="320"/>
      <c r="F106" s="320"/>
      <c r="G106" s="320"/>
      <c r="H106" s="320"/>
      <c r="I106" s="320"/>
      <c r="J106" s="320"/>
      <c r="K106" s="320"/>
    </row>
    <row r="107" spans="1:11">
      <c r="A107" s="41"/>
      <c r="B107" s="64"/>
      <c r="C107" s="4"/>
      <c r="D107" s="4"/>
      <c r="E107" s="4"/>
      <c r="F107" s="4"/>
      <c r="G107" s="4"/>
      <c r="H107" s="4"/>
      <c r="I107" s="4"/>
      <c r="J107" s="4"/>
      <c r="K107" s="4"/>
    </row>
    <row r="108" spans="1:11">
      <c r="A108" s="41"/>
      <c r="B108" s="64"/>
      <c r="C108" s="4"/>
      <c r="D108" s="4"/>
      <c r="E108" s="4"/>
      <c r="F108" s="4"/>
      <c r="G108" s="4"/>
      <c r="H108" s="4"/>
      <c r="I108" s="4"/>
      <c r="J108" s="4"/>
      <c r="K108" s="4"/>
    </row>
    <row r="109" spans="1:11">
      <c r="A109" s="41"/>
      <c r="B109" s="64"/>
      <c r="C109" s="4"/>
      <c r="D109" s="4"/>
      <c r="E109" s="4"/>
      <c r="F109" s="4"/>
      <c r="G109" s="4"/>
      <c r="H109" s="4"/>
      <c r="I109" s="4"/>
      <c r="J109" s="4"/>
      <c r="K109" s="4"/>
    </row>
    <row r="110" spans="1:11">
      <c r="A110" s="4"/>
      <c r="B110" s="4"/>
      <c r="C110" s="4"/>
      <c r="D110" s="4"/>
      <c r="E110" s="4"/>
      <c r="F110" s="4"/>
      <c r="G110" s="4"/>
      <c r="H110" s="4"/>
      <c r="I110" s="4"/>
      <c r="J110" s="4"/>
      <c r="K110" s="4"/>
    </row>
    <row r="111" spans="1:11">
      <c r="A111" s="4"/>
      <c r="B111" s="4"/>
      <c r="C111" s="4"/>
      <c r="D111" s="4"/>
      <c r="E111" s="4"/>
      <c r="F111" s="4"/>
      <c r="G111" s="4"/>
      <c r="H111" s="4"/>
      <c r="I111" s="4"/>
      <c r="J111" s="4"/>
      <c r="K111" s="4"/>
    </row>
    <row r="112" spans="1:11">
      <c r="A112" s="4"/>
      <c r="B112" s="4"/>
      <c r="C112" s="4"/>
      <c r="D112" s="4"/>
      <c r="E112" s="4"/>
      <c r="F112" s="4"/>
      <c r="G112" s="4"/>
      <c r="H112" s="4"/>
      <c r="I112" s="4"/>
      <c r="J112" s="4"/>
      <c r="K112" s="4"/>
    </row>
    <row r="113" spans="1:11">
      <c r="A113" s="4"/>
      <c r="B113" s="4"/>
      <c r="C113" s="4"/>
      <c r="D113" s="4"/>
      <c r="E113" s="4"/>
      <c r="F113" s="4"/>
      <c r="G113" s="4"/>
      <c r="H113" s="4"/>
      <c r="I113" s="4"/>
      <c r="J113" s="4"/>
      <c r="K113" s="4"/>
    </row>
    <row r="114" spans="1:11">
      <c r="A114" s="4"/>
      <c r="B114" s="4"/>
      <c r="C114" s="4"/>
      <c r="D114" s="4"/>
      <c r="E114" s="4"/>
      <c r="F114" s="4"/>
      <c r="G114" s="4"/>
      <c r="H114" s="4"/>
      <c r="I114" s="4"/>
      <c r="J114" s="4"/>
      <c r="K114" s="4"/>
    </row>
  </sheetData>
  <mergeCells count="3">
    <mergeCell ref="A2:B2"/>
    <mergeCell ref="A56:B56"/>
    <mergeCell ref="A3:K3"/>
  </mergeCells>
  <pageMargins left="0.25" right="0.25" top="0.4" bottom="0.65" header="0.5" footer="0.34"/>
  <pageSetup scale="49" firstPageNumber="2" orientation="portrait" r:id="rId1"/>
  <headerFooter alignWithMargins="0">
    <oddFooter>&amp;LTEP EasySave Plus Custom Worksheet&amp;RApplication Version: 2/14/2020</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3e792f8-2e21-4a94-8665-f06d721a6b43" xsi:nil="true"/>
    <lcf76f155ced4ddcb4097134ff3c332f xmlns="41a3c0c0-4881-442b-b6bc-23f8518ff06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A813601547B1A48ABC09BA2FAED8AC9" ma:contentTypeVersion="14" ma:contentTypeDescription="Create a new document." ma:contentTypeScope="" ma:versionID="2ecdad9303fcd4c17b3620cd5302263b">
  <xsd:schema xmlns:xsd="http://www.w3.org/2001/XMLSchema" xmlns:xs="http://www.w3.org/2001/XMLSchema" xmlns:p="http://schemas.microsoft.com/office/2006/metadata/properties" xmlns:ns2="41a3c0c0-4881-442b-b6bc-23f8518ff066" xmlns:ns3="93e792f8-2e21-4a94-8665-f06d721a6b43" targetNamespace="http://schemas.microsoft.com/office/2006/metadata/properties" ma:root="true" ma:fieldsID="d7723469db00b348e3f2b05b77ad4253" ns2:_="" ns3:_="">
    <xsd:import namespace="41a3c0c0-4881-442b-b6bc-23f8518ff066"/>
    <xsd:import namespace="93e792f8-2e21-4a94-8665-f06d721a6b4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a3c0c0-4881-442b-b6bc-23f8518ff0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661a3f4-1e69-4502-bd87-7abe80dc30bd"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3e792f8-2e21-4a94-8665-f06d721a6b4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ada4d789-438e-4f35-99bd-e04f766a5c5f}" ma:internalName="TaxCatchAll" ma:showField="CatchAllData" ma:web="93e792f8-2e21-4a94-8665-f06d721a6b4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359949B-2700-44F7-A3FC-43782E28000B}">
  <ds:schemaRefs>
    <ds:schemaRef ds:uri="http://schemas.microsoft.com/office/infopath/2007/PartnerControls"/>
    <ds:schemaRef ds:uri="http://www.w3.org/XML/1998/namespace"/>
    <ds:schemaRef ds:uri="http://purl.org/dc/terms/"/>
    <ds:schemaRef ds:uri="http://schemas.microsoft.com/office/2006/metadata/properties"/>
    <ds:schemaRef ds:uri="41a3c0c0-4881-442b-b6bc-23f8518ff066"/>
    <ds:schemaRef ds:uri="http://schemas.microsoft.com/office/2006/documentManagement/types"/>
    <ds:schemaRef ds:uri="93e792f8-2e21-4a94-8665-f06d721a6b43"/>
    <ds:schemaRef ds:uri="http://purl.org/dc/elements/1.1/"/>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EFBD1E96-99FC-4134-9D03-E050CEB2F81D}">
  <ds:schemaRefs>
    <ds:schemaRef ds:uri="http://schemas.microsoft.com/sharepoint/v3/contenttype/forms"/>
  </ds:schemaRefs>
</ds:datastoreItem>
</file>

<file path=customXml/itemProps3.xml><?xml version="1.0" encoding="utf-8"?>
<ds:datastoreItem xmlns:ds="http://schemas.openxmlformats.org/officeDocument/2006/customXml" ds:itemID="{ACAF6F10-FA7A-4E97-AAB7-BEAE5BE0E6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1a3c0c0-4881-442b-b6bc-23f8518ff066"/>
    <ds:schemaRef ds:uri="93e792f8-2e21-4a94-8665-f06d721a6b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13</vt:i4>
      </vt:variant>
    </vt:vector>
  </HeadingPairs>
  <TitlesOfParts>
    <vt:vector size="18" baseType="lpstr">
      <vt:lpstr>Cover</vt:lpstr>
      <vt:lpstr>Revision Notes</vt:lpstr>
      <vt:lpstr>Custom Lighting 2</vt:lpstr>
      <vt:lpstr>DLC &amp; Energy Star Info</vt:lpstr>
      <vt:lpstr>COMcheck Import</vt:lpstr>
      <vt:lpstr>BldgType</vt:lpstr>
      <vt:lpstr>DLC_DOWNLOAD</vt:lpstr>
      <vt:lpstr>DLC_SEARCH</vt:lpstr>
      <vt:lpstr>DLC_WEBSITE</vt:lpstr>
      <vt:lpstr>ES_DOWN</vt:lpstr>
      <vt:lpstr>ES_WEB</vt:lpstr>
      <vt:lpstr>'Custom Lighting 2'!LED_Bulb</vt:lpstr>
      <vt:lpstr>'Custom Lighting 2'!Location</vt:lpstr>
      <vt:lpstr>measure1</vt:lpstr>
      <vt:lpstr>'COMcheck Import'!Print_Area</vt:lpstr>
      <vt:lpstr>Cover!Print_Area</vt:lpstr>
      <vt:lpstr>'Custom Lighting 2'!Print_Area</vt:lpstr>
      <vt:lpstr>'DLC &amp; Energy Star Info'!Print_Area</vt:lpstr>
    </vt:vector>
  </TitlesOfParts>
  <Company>Kema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TEP Large Business Prgram Rebate Application</dc:title>
  <dc:subject>Custom Measures for Existing Facilities</dc:subject>
  <dc:creator>Patrick J. O'Leary Jr.</dc:creator>
  <cp:keywords>Retrofit Custom Application v2014.1</cp:keywords>
  <cp:lastModifiedBy>Danna Perry</cp:lastModifiedBy>
  <cp:lastPrinted>2019-01-16T21:25:28Z</cp:lastPrinted>
  <dcterms:created xsi:type="dcterms:W3CDTF">2003-03-20T18:04:27Z</dcterms:created>
  <dcterms:modified xsi:type="dcterms:W3CDTF">2022-12-29T19:25:25Z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8141450-2387-4aca-b41f-19cd6be9dd3c_Enabled">
    <vt:lpwstr>true</vt:lpwstr>
  </property>
  <property fmtid="{D5CDD505-2E9C-101B-9397-08002B2CF9AE}" pid="3" name="MSIP_Label_48141450-2387-4aca-b41f-19cd6be9dd3c_SetDate">
    <vt:lpwstr>2022-11-16T05:05:44Z</vt:lpwstr>
  </property>
  <property fmtid="{D5CDD505-2E9C-101B-9397-08002B2CF9AE}" pid="4" name="MSIP_Label_48141450-2387-4aca-b41f-19cd6be9dd3c_Method">
    <vt:lpwstr>Standard</vt:lpwstr>
  </property>
  <property fmtid="{D5CDD505-2E9C-101B-9397-08002B2CF9AE}" pid="5" name="MSIP_Label_48141450-2387-4aca-b41f-19cd6be9dd3c_Name">
    <vt:lpwstr>Restricted_Unprotected</vt:lpwstr>
  </property>
  <property fmtid="{D5CDD505-2E9C-101B-9397-08002B2CF9AE}" pid="6" name="MSIP_Label_48141450-2387-4aca-b41f-19cd6be9dd3c_SiteId">
    <vt:lpwstr>adf10e2b-b6e9-41d6-be2f-c12bb566019c</vt:lpwstr>
  </property>
  <property fmtid="{D5CDD505-2E9C-101B-9397-08002B2CF9AE}" pid="7" name="MSIP_Label_48141450-2387-4aca-b41f-19cd6be9dd3c_ActionId">
    <vt:lpwstr>f3684b9e-d44b-4356-a8a8-442af8b29330</vt:lpwstr>
  </property>
  <property fmtid="{D5CDD505-2E9C-101B-9397-08002B2CF9AE}" pid="8" name="MSIP_Label_48141450-2387-4aca-b41f-19cd6be9dd3c_ContentBits">
    <vt:lpwstr>0</vt:lpwstr>
  </property>
  <property fmtid="{D5CDD505-2E9C-101B-9397-08002B2CF9AE}" pid="9" name="ContentTypeId">
    <vt:lpwstr>0x010100AA813601547B1A48ABC09BA2FAED8AC9</vt:lpwstr>
  </property>
  <property fmtid="{D5CDD505-2E9C-101B-9397-08002B2CF9AE}" pid="10" name="MediaServiceImageTags">
    <vt:lpwstr/>
  </property>
</Properties>
</file>