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never" codeName="ThisWorkbook"/>
  <mc:AlternateContent xmlns:mc="http://schemas.openxmlformats.org/markup-compatibility/2006">
    <mc:Choice Requires="x15">
      <x15ac:absPath xmlns:x15ac="http://schemas.microsoft.com/office/spreadsheetml/2010/11/ac" url="C:\Users\kpearson\Documents\"/>
    </mc:Choice>
  </mc:AlternateContent>
  <xr:revisionPtr revIDLastSave="0" documentId="13_ncr:1_{40EC93B3-51E3-4718-9A9F-1E271B0CC984}" xr6:coauthVersionLast="47" xr6:coauthVersionMax="47" xr10:uidLastSave="{00000000-0000-0000-0000-000000000000}"/>
  <workbookProtection workbookAlgorithmName="SHA-512" workbookHashValue="fZG7tiUQAMv0L/b163iFSLcBhrgVvS0Gbt0yv2VZc4tY77LF1Qc2N+N4ZWG4U4NrL1paup0aEEH/vvmv9HC83Q==" workbookSaltValue="CZvxCK9VnFw8kk6tvIqteQ==" workbookSpinCount="100000" lockStructure="1"/>
  <bookViews>
    <workbookView xWindow="-108" yWindow="-108" windowWidth="23256" windowHeight="12576" activeTab="1" xr2:uid="{5890CA6A-B18E-4A51-8EEF-24212B0537EF}"/>
  </bookViews>
  <sheets>
    <sheet name="Cover" sheetId="52" r:id="rId1"/>
    <sheet name="HVAC" sheetId="51" r:id="rId2"/>
  </sheets>
  <definedNames>
    <definedName name="_2.0_tons" localSheetId="1">HVAC!$AV$163:$AV$167</definedName>
    <definedName name="_2.0_tons_1Phase">HVAC!$BB$163:$BB$166</definedName>
    <definedName name="_2.5_tons" localSheetId="1">HVAC!$AW$163:$AW$167</definedName>
    <definedName name="_2.5_tons_1Phase">HVAC!$BC$163:$BC$166</definedName>
    <definedName name="_3.0_tons" localSheetId="1">HVAC!$AX$163:$AX$167</definedName>
    <definedName name="_3.0_tons_1Phase">HVAC!$BD$163:$BD$166</definedName>
    <definedName name="_3.5_tons" localSheetId="1">HVAC!$AY$163:$AY$167</definedName>
    <definedName name="_3.5_tons_1Phase">HVAC!$BE$163:$BE$166</definedName>
    <definedName name="_4.0_tons" localSheetId="1">HVAC!$AZ$163:$AZ$167</definedName>
    <definedName name="_4.0_tons_1Phase">HVAC!$BF$163:$BF$166</definedName>
    <definedName name="_5.0_tons" localSheetId="1">HVAC!$BA$163:$BA$167</definedName>
    <definedName name="_5.0_tons_1Phase">HVAC!$BG$163:$BG$166</definedName>
    <definedName name="_xlnm._FilterDatabase" localSheetId="1" hidden="1">HVAC!$U$47:$V$56</definedName>
    <definedName name="AC_Unit_Single_Phase" localSheetId="1">HVAC!$AV$148:$AV$153</definedName>
    <definedName name="AC_Unit_Three_Phase" localSheetId="1">HVAC!$AX$148:$AX$157</definedName>
    <definedName name="Add_Economizers" localSheetId="1">HVAC!$BI$148:$BI$150</definedName>
    <definedName name="Chiller_Air_Cooled" localSheetId="1">HVAC!$BD$148:$BD$149</definedName>
    <definedName name="Chiller_Centrifugal" localSheetId="1">HVAC!$AZ$148:$AZ$152</definedName>
    <definedName name="Chiller_Positive_Displacement" localSheetId="1">HVAC!$BA$148:$BA$152</definedName>
    <definedName name="Chiller_Reciprocating" localSheetId="1">HVAC!$BC$148:$BC$150</definedName>
    <definedName name="CO_Sensors" localSheetId="1">HVAC!$BO$148:$BO$151</definedName>
    <definedName name="CO2_Sensors" localSheetId="1">HVAC!$BN$148:$BN$161</definedName>
    <definedName name="Heat_Pump_Water_Heater" localSheetId="1">HVAC!$BF$148:$BF$149</definedName>
    <definedName name="Hotel_Room_Control_AC_Only" localSheetId="1">HVAC!$BG$148:$BG$150</definedName>
    <definedName name="Hotel_Room_Control_Heat_Pumps" localSheetId="1">HVAC!$BH$148:$BH$150</definedName>
    <definedName name="HP_Unit_Single_Phase" localSheetId="1">HVAC!$AW$148:$AW$153</definedName>
    <definedName name="HP_Unit_Three_Phase" localSheetId="1">HVAC!$AY$148:$AY$156</definedName>
    <definedName name="Measure" localSheetId="1">HVAC!$AU$148:$AU$160</definedName>
    <definedName name="Metric">HVAC!$BS$148:$BS$149</definedName>
    <definedName name="_xlnm.Print_Area" localSheetId="0">Cover!$A$1:$N$54</definedName>
    <definedName name="_xlnm.Print_Area" localSheetId="1">HVAC!$A$1:$AA$144</definedName>
    <definedName name="Programable_Thermostat" localSheetId="1">HVAC!$BE$148:$BE$159</definedName>
    <definedName name="PTAC" localSheetId="1">HVAC!$BJ$148:$BJ$150</definedName>
    <definedName name="PTHP" localSheetId="1">HVAC!$BK$148:$BK$150</definedName>
    <definedName name="Shade_Screen" localSheetId="1">HVAC!$BQ$148:$BQ$149</definedName>
    <definedName name="under_5.4_tons" localSheetId="1">HVAC!$BH$163:$BH$167</definedName>
    <definedName name="Window_Film" localSheetId="1">HVAC!$BP$148:$BP$150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99" i="51" l="1"/>
  <c r="AQ199" i="51"/>
  <c r="AP200" i="51"/>
  <c r="AQ200" i="51"/>
  <c r="AP201" i="51"/>
  <c r="AQ201" i="51"/>
  <c r="AQ198" i="51"/>
  <c r="AP198" i="51"/>
  <c r="AR201" i="51" l="1"/>
  <c r="AR200" i="51"/>
  <c r="AR199" i="51"/>
  <c r="AR198" i="51"/>
  <c r="AJ163" i="51" l="1" a="1"/>
  <c r="AJ163" i="51" s="1"/>
  <c r="AJ161" i="51" a="1"/>
  <c r="AJ161" i="51" s="1"/>
  <c r="AJ162" i="51" a="1"/>
  <c r="AJ162" i="51" s="1"/>
  <c r="AS201" i="51"/>
  <c r="AS200" i="51"/>
  <c r="AS199" i="51"/>
  <c r="AS198" i="51"/>
  <c r="AS179" i="51"/>
  <c r="AS180" i="51"/>
  <c r="AS181" i="51"/>
  <c r="AS182" i="51"/>
  <c r="AS183" i="51"/>
  <c r="AS184" i="51"/>
  <c r="AS185" i="51"/>
  <c r="AS186" i="51"/>
  <c r="AS187" i="51"/>
  <c r="AS188" i="51"/>
  <c r="AS189" i="51"/>
  <c r="AS190" i="51"/>
  <c r="AS191" i="51"/>
  <c r="AS192" i="51"/>
  <c r="AS193" i="51"/>
  <c r="AS194" i="51"/>
  <c r="AS195" i="51"/>
  <c r="AS196" i="51"/>
  <c r="AS197" i="51"/>
  <c r="AS178" i="51"/>
  <c r="AR179" i="51"/>
  <c r="AR180" i="51"/>
  <c r="AR181" i="51"/>
  <c r="AR182" i="51"/>
  <c r="AR183" i="51"/>
  <c r="AR184" i="51"/>
  <c r="AR185" i="51"/>
  <c r="AR186" i="51"/>
  <c r="AR187" i="51"/>
  <c r="AR188" i="51"/>
  <c r="AR189" i="51"/>
  <c r="AR190" i="51"/>
  <c r="AR191" i="51"/>
  <c r="AR192" i="51"/>
  <c r="AR193" i="51"/>
  <c r="AR194" i="51"/>
  <c r="AR195" i="51"/>
  <c r="AR196" i="51"/>
  <c r="AR197" i="51"/>
  <c r="AR178" i="51"/>
  <c r="AJ157" i="51" s="1" a="1"/>
  <c r="AJ157" i="51" s="1"/>
  <c r="AJ167" i="51" l="1" a="1"/>
  <c r="AJ167" i="51" s="1"/>
  <c r="AJ160" i="51" a="1"/>
  <c r="AJ160" i="51" s="1"/>
  <c r="AJ168" i="51" a="1"/>
  <c r="AJ168" i="51" s="1"/>
  <c r="AJ164" i="51" a="1"/>
  <c r="AJ164" i="51" s="1"/>
  <c r="AL158" i="51" a="1"/>
  <c r="AL158" i="51" s="1"/>
  <c r="AL159" i="51" a="1"/>
  <c r="AL159" i="51" s="1"/>
  <c r="AL160" i="51" a="1"/>
  <c r="AL160" i="51" s="1"/>
  <c r="AL166" i="51" a="1"/>
  <c r="AL166" i="51" s="1"/>
  <c r="AL161" i="51" a="1"/>
  <c r="AL161" i="51" s="1"/>
  <c r="AL167" i="51" a="1"/>
  <c r="AL167" i="51" s="1"/>
  <c r="AL168" i="51" a="1"/>
  <c r="AL168" i="51" s="1"/>
  <c r="AL162" i="51" a="1"/>
  <c r="AL162" i="51" s="1"/>
  <c r="AL157" i="51" a="1"/>
  <c r="AL157" i="51" s="1"/>
  <c r="AL163" i="51" a="1"/>
  <c r="AL163" i="51" s="1"/>
  <c r="AL165" i="51" a="1"/>
  <c r="AL165" i="51" s="1"/>
  <c r="AL164" i="51" a="1"/>
  <c r="AL164" i="51" s="1"/>
  <c r="AJ159" i="51" a="1"/>
  <c r="AJ159" i="51" s="1"/>
  <c r="AJ158" i="51" a="1"/>
  <c r="AJ158" i="51" s="1"/>
  <c r="AJ166" i="51" a="1"/>
  <c r="AJ166" i="51" s="1"/>
  <c r="AJ165" i="51" a="1"/>
  <c r="AJ165" i="51" s="1"/>
  <c r="AP178" i="51"/>
  <c r="AF158" i="51" l="1"/>
  <c r="G23" i="51" s="1"/>
  <c r="AF159" i="51"/>
  <c r="G24" i="51" s="1"/>
  <c r="AF160" i="51"/>
  <c r="G25" i="51" s="1"/>
  <c r="AF167" i="51"/>
  <c r="G32" i="51" s="1"/>
  <c r="AF168" i="51"/>
  <c r="G33" i="51" s="1"/>
  <c r="AF157" i="51"/>
  <c r="G22" i="51" s="1"/>
  <c r="AF162" i="51" l="1"/>
  <c r="G28" i="51" s="1"/>
  <c r="AF165" i="51"/>
  <c r="AF163" i="51"/>
  <c r="G29" i="51" s="1"/>
  <c r="AF161" i="51"/>
  <c r="AF164" i="51"/>
  <c r="G30" i="51" s="1"/>
  <c r="AF166" i="51"/>
  <c r="G31" i="51" s="1"/>
  <c r="G27" i="51" l="1"/>
  <c r="G26" i="51"/>
  <c r="AY43" i="51"/>
  <c r="AY45" i="51"/>
  <c r="AR51" i="51" l="1"/>
  <c r="AB51" i="51" s="1"/>
  <c r="AR52" i="51"/>
  <c r="AB52" i="51" s="1"/>
  <c r="AR53" i="51"/>
  <c r="AB53" i="51" s="1"/>
  <c r="AR54" i="51"/>
  <c r="AB54" i="51" s="1"/>
  <c r="AR55" i="51"/>
  <c r="AB55" i="51" s="1"/>
  <c r="AR56" i="51"/>
  <c r="AB56" i="51" s="1"/>
  <c r="AR57" i="51"/>
  <c r="AB57" i="51" s="1"/>
  <c r="AR58" i="51"/>
  <c r="AB58" i="51" s="1"/>
  <c r="AR59" i="51"/>
  <c r="AB59" i="51" s="1"/>
  <c r="AR60" i="51"/>
  <c r="AB60" i="51" s="1"/>
  <c r="AR61" i="51"/>
  <c r="AB61" i="51" s="1"/>
  <c r="AR62" i="51"/>
  <c r="AB62" i="51" s="1"/>
  <c r="AR63" i="51"/>
  <c r="AB63" i="51" s="1"/>
  <c r="AR64" i="51"/>
  <c r="AB64" i="51" s="1"/>
  <c r="AR47" i="51"/>
  <c r="AB47" i="51" s="1"/>
  <c r="AR48" i="51"/>
  <c r="AB48" i="51" s="1"/>
  <c r="AR49" i="51"/>
  <c r="AB49" i="51" s="1"/>
  <c r="AR50" i="51"/>
  <c r="AB50" i="51" s="1"/>
  <c r="AU64" i="51" l="1"/>
  <c r="AT64" i="51"/>
  <c r="AU63" i="51"/>
  <c r="AT63" i="51"/>
  <c r="AU62" i="51"/>
  <c r="AT62" i="51"/>
  <c r="AT61" i="51"/>
  <c r="AU61" i="51"/>
  <c r="AU60" i="51"/>
  <c r="AT60" i="51"/>
  <c r="AU59" i="51"/>
  <c r="AT59" i="51"/>
  <c r="AT47" i="51"/>
  <c r="AU47" i="51" s="1"/>
  <c r="AT58" i="51"/>
  <c r="AU58" i="51" s="1"/>
  <c r="AT57" i="51"/>
  <c r="AU57" i="51" s="1"/>
  <c r="AF34" i="51"/>
  <c r="AY44" i="51"/>
  <c r="AY46" i="51"/>
  <c r="BB77" i="51"/>
  <c r="BB78" i="51"/>
  <c r="AM47" i="51"/>
  <c r="AY47" i="51"/>
  <c r="AM48" i="51"/>
  <c r="AM49" i="51"/>
  <c r="AQ49" i="51"/>
  <c r="AI37" i="51" s="1"/>
  <c r="AM50" i="51"/>
  <c r="AQ50" i="51"/>
  <c r="AI38" i="51" s="1"/>
  <c r="AM51" i="51"/>
  <c r="AQ51" i="51"/>
  <c r="AI39" i="51" s="1"/>
  <c r="AY48" i="51"/>
  <c r="AM52" i="51"/>
  <c r="AQ52" i="51"/>
  <c r="AI40" i="51" s="1"/>
  <c r="AY49" i="51"/>
  <c r="AM53" i="51"/>
  <c r="AQ53" i="51"/>
  <c r="AI41" i="51" s="1"/>
  <c r="AY50" i="51"/>
  <c r="AM54" i="51"/>
  <c r="AQ54" i="51"/>
  <c r="AI42" i="51" s="1"/>
  <c r="AY51" i="51"/>
  <c r="AM55" i="51"/>
  <c r="AQ55" i="51"/>
  <c r="AI43" i="51" s="1"/>
  <c r="AY52" i="51"/>
  <c r="AM56" i="51"/>
  <c r="AQ56" i="51"/>
  <c r="AI44" i="51" s="1"/>
  <c r="AM57" i="51"/>
  <c r="AQ57" i="51"/>
  <c r="AH58" i="51"/>
  <c r="AM58" i="51"/>
  <c r="AQ58" i="51"/>
  <c r="AM59" i="51"/>
  <c r="AQ59" i="51"/>
  <c r="AM60" i="51"/>
  <c r="AQ60" i="51"/>
  <c r="AM61" i="51"/>
  <c r="AQ61" i="51"/>
  <c r="AM62" i="51"/>
  <c r="AQ62" i="51"/>
  <c r="AM63" i="51"/>
  <c r="AQ63" i="51"/>
  <c r="AH63" i="51"/>
  <c r="AM64" i="51"/>
  <c r="AB68" i="51"/>
  <c r="AB69" i="51"/>
  <c r="AB70" i="51"/>
  <c r="AB71" i="51"/>
  <c r="AB72" i="51"/>
  <c r="AB73" i="51"/>
  <c r="AB74" i="51"/>
  <c r="AB75" i="51"/>
  <c r="AB76" i="51"/>
  <c r="AC76" i="51"/>
  <c r="AD76" i="51"/>
  <c r="AC80" i="51"/>
  <c r="M80" i="51"/>
  <c r="O80" i="51" s="1"/>
  <c r="AE80" i="51"/>
  <c r="AC81" i="51"/>
  <c r="AE81" i="51"/>
  <c r="AC82" i="51"/>
  <c r="AE82" i="51"/>
  <c r="AC83" i="51"/>
  <c r="AE83" i="51"/>
  <c r="AC84" i="51"/>
  <c r="AE84" i="51"/>
  <c r="AC85" i="51"/>
  <c r="AE85" i="51"/>
  <c r="AC86" i="51"/>
  <c r="AE86" i="51"/>
  <c r="AC87" i="51"/>
  <c r="AE87" i="51"/>
  <c r="AC88" i="51"/>
  <c r="AE88" i="51"/>
  <c r="AC89" i="51"/>
  <c r="AE89" i="51"/>
  <c r="BG147" i="51"/>
  <c r="BH147" i="51"/>
  <c r="BI147" i="51"/>
  <c r="BJ162" i="51"/>
  <c r="BK162" i="51"/>
  <c r="BL162" i="51"/>
  <c r="AH169" i="51"/>
  <c r="AI169" i="51"/>
  <c r="AJ169" i="51"/>
  <c r="AH170" i="51"/>
  <c r="AI170" i="51"/>
  <c r="AJ170" i="51"/>
  <c r="AH171" i="51"/>
  <c r="AI171" i="51"/>
  <c r="AJ171" i="51"/>
  <c r="AH172" i="51"/>
  <c r="AI172" i="51"/>
  <c r="AJ172" i="51"/>
  <c r="AH173" i="51"/>
  <c r="AI173" i="51"/>
  <c r="AJ173" i="51"/>
  <c r="AH174" i="51"/>
  <c r="AI174" i="51"/>
  <c r="AJ174" i="51"/>
  <c r="AH175" i="51"/>
  <c r="AI175" i="51"/>
  <c r="AJ175" i="51"/>
  <c r="AH176" i="51"/>
  <c r="AI176" i="51"/>
  <c r="AJ176" i="51"/>
  <c r="AH177" i="51"/>
  <c r="AI177" i="51"/>
  <c r="AJ177" i="51"/>
  <c r="AH178" i="51"/>
  <c r="AI178" i="51"/>
  <c r="AJ178" i="51"/>
  <c r="AH179" i="51"/>
  <c r="AI179" i="51"/>
  <c r="AJ179" i="51"/>
  <c r="AH180" i="51"/>
  <c r="AI180" i="51"/>
  <c r="AJ180" i="51"/>
  <c r="AH181" i="51"/>
  <c r="AQ47" i="51" s="1"/>
  <c r="AI35" i="51" s="1"/>
  <c r="AH182" i="51"/>
  <c r="AH183" i="51"/>
  <c r="AH184" i="51"/>
  <c r="AH185" i="51"/>
  <c r="AH186" i="51"/>
  <c r="AH187" i="51"/>
  <c r="AH188" i="51"/>
  <c r="AH189" i="51"/>
  <c r="AH190" i="51"/>
  <c r="AH191" i="51"/>
  <c r="AH192" i="51"/>
  <c r="AH193" i="51"/>
  <c r="AH194" i="51"/>
  <c r="AH195" i="51"/>
  <c r="AH196" i="51"/>
  <c r="AH197" i="51"/>
  <c r="AH198" i="51"/>
  <c r="AH199" i="51"/>
  <c r="AH200" i="51"/>
  <c r="AH201" i="51"/>
  <c r="AQ48" i="51" s="1"/>
  <c r="AI36" i="51" s="1"/>
  <c r="AH202" i="51"/>
  <c r="AH203" i="51"/>
  <c r="AH204" i="51"/>
  <c r="AH205" i="51"/>
  <c r="AH206" i="51"/>
  <c r="AH207" i="51"/>
  <c r="AH208" i="51"/>
  <c r="AH209" i="51"/>
  <c r="AH210" i="51"/>
  <c r="AH211" i="51"/>
  <c r="AH212" i="51"/>
  <c r="AH213" i="51"/>
  <c r="AH214" i="51"/>
  <c r="AH215" i="51"/>
  <c r="AH216" i="51"/>
  <c r="AH217" i="51"/>
  <c r="AH218" i="51"/>
  <c r="AH219" i="51"/>
  <c r="AI219" i="51"/>
  <c r="AJ219" i="51"/>
  <c r="AH220" i="51"/>
  <c r="AI220" i="51"/>
  <c r="AJ220" i="51"/>
  <c r="AH221" i="51"/>
  <c r="AI221" i="51"/>
  <c r="AJ221" i="51"/>
  <c r="AG222" i="51"/>
  <c r="AH222" i="51"/>
  <c r="AH223" i="51"/>
  <c r="AI223" i="51"/>
  <c r="AJ223" i="51"/>
  <c r="AH224" i="51"/>
  <c r="AI224" i="51"/>
  <c r="AJ224" i="51"/>
  <c r="AH225" i="51"/>
  <c r="AI225" i="51"/>
  <c r="AJ225" i="51"/>
  <c r="AH226" i="51"/>
  <c r="AQ64" i="51"/>
  <c r="AH227" i="51"/>
  <c r="AH228" i="51"/>
  <c r="AH235" i="51"/>
  <c r="AH236" i="51"/>
  <c r="AH237" i="51"/>
  <c r="AH238" i="51"/>
  <c r="AH239" i="51"/>
  <c r="AH240" i="51"/>
  <c r="AH241" i="51"/>
  <c r="AI241" i="51"/>
  <c r="AJ241" i="51"/>
  <c r="AH242" i="51"/>
  <c r="AI242" i="51"/>
  <c r="AJ242" i="51"/>
  <c r="AH243" i="51"/>
  <c r="AI243" i="51"/>
  <c r="AJ243" i="51"/>
  <c r="AH244" i="51"/>
  <c r="AI244" i="51"/>
  <c r="AJ244" i="51"/>
  <c r="AH245" i="51"/>
  <c r="AI245" i="51"/>
  <c r="AJ245" i="51"/>
  <c r="AH246" i="51"/>
  <c r="AI246" i="51"/>
  <c r="AJ246" i="51"/>
  <c r="AH247" i="51"/>
  <c r="AI247" i="51"/>
  <c r="AJ247" i="51"/>
  <c r="AH248" i="51"/>
  <c r="AI248" i="51"/>
  <c r="AJ248" i="51"/>
  <c r="AH249" i="51"/>
  <c r="AI249" i="51"/>
  <c r="AJ249" i="51"/>
  <c r="AH250" i="51"/>
  <c r="AI250" i="51"/>
  <c r="AJ250" i="51"/>
  <c r="AH251" i="51"/>
  <c r="AI251" i="51"/>
  <c r="AJ251" i="51"/>
  <c r="AH252" i="51"/>
  <c r="AI252" i="51"/>
  <c r="AJ252" i="51"/>
  <c r="AH253" i="51"/>
  <c r="AI253" i="51"/>
  <c r="AJ253" i="51"/>
  <c r="AH254" i="51"/>
  <c r="AI254" i="51"/>
  <c r="AJ254" i="51"/>
  <c r="AH255" i="51"/>
  <c r="AI255" i="51"/>
  <c r="AJ255" i="51"/>
  <c r="AH256" i="51"/>
  <c r="AI256" i="51"/>
  <c r="AJ256" i="51"/>
  <c r="AH257" i="51"/>
  <c r="AI257" i="51"/>
  <c r="AJ257" i="51"/>
  <c r="AH258" i="51"/>
  <c r="AI258" i="51"/>
  <c r="AJ258" i="51"/>
  <c r="AH259" i="51"/>
  <c r="AI259" i="51"/>
  <c r="AH260" i="51"/>
  <c r="AI260" i="51"/>
  <c r="AG261" i="51"/>
  <c r="AH261" i="51"/>
  <c r="AG262" i="51"/>
  <c r="AH262" i="51"/>
  <c r="AG263" i="51"/>
  <c r="AH263" i="51"/>
  <c r="AG264" i="51"/>
  <c r="AH264" i="51"/>
  <c r="AG265" i="51"/>
  <c r="AH265" i="51"/>
  <c r="AG266" i="51"/>
  <c r="AH266" i="51"/>
  <c r="AG267" i="51"/>
  <c r="AH267" i="51"/>
  <c r="AG268" i="51"/>
  <c r="AH268" i="51"/>
  <c r="AH269" i="51"/>
  <c r="AH270" i="51"/>
  <c r="AH271" i="51"/>
  <c r="AH272" i="51"/>
  <c r="AH273" i="51"/>
  <c r="AH274" i="51"/>
  <c r="AH275" i="51"/>
  <c r="AH276" i="51"/>
  <c r="AH277" i="51"/>
  <c r="AH278" i="51"/>
  <c r="AH279" i="51"/>
  <c r="AH280" i="51"/>
  <c r="AH281" i="51"/>
  <c r="AH282" i="51"/>
  <c r="AH283" i="51"/>
  <c r="AH284" i="51"/>
  <c r="AH285" i="51"/>
  <c r="AH286" i="51"/>
  <c r="AH287" i="51"/>
  <c r="AH288" i="51"/>
  <c r="AH289" i="51"/>
  <c r="AH290" i="51"/>
  <c r="AH291" i="51"/>
  <c r="AH292" i="51"/>
  <c r="AH293" i="51"/>
  <c r="AH294" i="51"/>
  <c r="AH295" i="51"/>
  <c r="AH296" i="51"/>
  <c r="AH297" i="51"/>
  <c r="AH298" i="51"/>
  <c r="AH299" i="51"/>
  <c r="AH300" i="51"/>
  <c r="AH301" i="51"/>
  <c r="AH302" i="51"/>
  <c r="AH303" i="51"/>
  <c r="AH304" i="51"/>
  <c r="AH305" i="51"/>
  <c r="AH306" i="51"/>
  <c r="AH307" i="51"/>
  <c r="AH308" i="51"/>
  <c r="AH309" i="51"/>
  <c r="AH310" i="51"/>
  <c r="AH311" i="51"/>
  <c r="AH312" i="51"/>
  <c r="AH313" i="51"/>
  <c r="AH314" i="51"/>
  <c r="AH315" i="51"/>
  <c r="AH316" i="51"/>
  <c r="M89" i="51"/>
  <c r="O89" i="51" s="1"/>
  <c r="M88" i="51"/>
  <c r="O88" i="51" s="1"/>
  <c r="M87" i="51"/>
  <c r="O87" i="51" s="1"/>
  <c r="X87" i="51" s="1"/>
  <c r="M86" i="51"/>
  <c r="O86" i="51" s="1"/>
  <c r="M85" i="51"/>
  <c r="O85" i="51" s="1"/>
  <c r="M84" i="51"/>
  <c r="O84" i="51" s="1"/>
  <c r="M83" i="51"/>
  <c r="O83" i="51" s="1"/>
  <c r="M82" i="51"/>
  <c r="O82" i="51" s="1"/>
  <c r="M81" i="51"/>
  <c r="O81" i="51" s="1"/>
  <c r="O70" i="51"/>
  <c r="AC69" i="51" s="1"/>
  <c r="O71" i="51"/>
  <c r="AC70" i="51" s="1"/>
  <c r="O72" i="51"/>
  <c r="AC71" i="51" s="1"/>
  <c r="O73" i="51"/>
  <c r="AC72" i="51" s="1"/>
  <c r="O74" i="51"/>
  <c r="AC73" i="51" s="1"/>
  <c r="O75" i="51"/>
  <c r="AC74" i="51" s="1"/>
  <c r="O76" i="51"/>
  <c r="AC75" i="51" s="1"/>
  <c r="O69" i="51"/>
  <c r="AC68" i="51" s="1"/>
  <c r="AH61" i="51"/>
  <c r="AH62" i="51"/>
  <c r="AH60" i="51"/>
  <c r="AH64" i="51"/>
  <c r="AH57" i="51"/>
  <c r="AH56" i="51"/>
  <c r="AH59" i="51"/>
  <c r="AD60" i="51"/>
  <c r="AD61" i="51"/>
  <c r="AD62" i="51"/>
  <c r="AD63" i="51"/>
  <c r="AD64" i="51"/>
  <c r="AD59" i="51"/>
  <c r="AH52" i="51"/>
  <c r="AE71" i="51"/>
  <c r="AE76" i="51"/>
  <c r="AE70" i="51"/>
  <c r="AE69" i="51"/>
  <c r="AE72" i="51"/>
  <c r="AE75" i="51"/>
  <c r="AE74" i="51"/>
  <c r="AE68" i="51"/>
  <c r="AE73" i="51"/>
  <c r="AT56" i="51" l="1"/>
  <c r="AU56" i="51" s="1"/>
  <c r="AH55" i="51"/>
  <c r="AT55" i="51"/>
  <c r="AU55" i="51" s="1"/>
  <c r="AH54" i="51"/>
  <c r="AT54" i="51"/>
  <c r="AU54" i="51" s="1"/>
  <c r="AT53" i="51"/>
  <c r="AU53" i="51" s="1"/>
  <c r="AT52" i="51"/>
  <c r="AU52" i="51" s="1"/>
  <c r="AT51" i="51"/>
  <c r="AU51" i="51" s="1"/>
  <c r="AT50" i="51"/>
  <c r="AU50" i="51" s="1"/>
  <c r="AT49" i="51"/>
  <c r="AU49" i="51" s="1"/>
  <c r="AT48" i="51"/>
  <c r="AU48" i="51" s="1"/>
  <c r="X89" i="51"/>
  <c r="X81" i="51"/>
  <c r="AO63" i="51"/>
  <c r="S63" i="51" s="1"/>
  <c r="AO52" i="51"/>
  <c r="S52" i="51" s="1"/>
  <c r="AE47" i="51"/>
  <c r="AO58" i="51"/>
  <c r="S58" i="51" s="1"/>
  <c r="AO62" i="51"/>
  <c r="S62" i="51" s="1"/>
  <c r="AF62" i="51" s="1"/>
  <c r="AO60" i="51"/>
  <c r="S60" i="51" s="1"/>
  <c r="AF60" i="51" s="1"/>
  <c r="AO51" i="51"/>
  <c r="AO64" i="51"/>
  <c r="S64" i="51" s="1"/>
  <c r="AF64" i="51" s="1"/>
  <c r="AO61" i="51"/>
  <c r="S61" i="51" s="1"/>
  <c r="AF61" i="51" s="1"/>
  <c r="AO59" i="51"/>
  <c r="S59" i="51" s="1"/>
  <c r="AF59" i="51" s="1"/>
  <c r="AO50" i="51"/>
  <c r="AO57" i="51"/>
  <c r="S57" i="51" s="1"/>
  <c r="AO56" i="51"/>
  <c r="S56" i="51" s="1"/>
  <c r="AO55" i="51"/>
  <c r="S55" i="51" s="1"/>
  <c r="AO54" i="51"/>
  <c r="AH53" i="51"/>
  <c r="X83" i="51"/>
  <c r="AH51" i="51"/>
  <c r="AH50" i="51"/>
  <c r="AH48" i="51"/>
  <c r="AO48" i="51"/>
  <c r="AH49" i="51"/>
  <c r="AO49" i="51"/>
  <c r="AE53" i="51"/>
  <c r="AO53" i="51"/>
  <c r="AH47" i="51"/>
  <c r="AO47" i="51"/>
  <c r="X88" i="51"/>
  <c r="X84" i="51"/>
  <c r="AN50" i="51"/>
  <c r="AC50" i="51" s="1"/>
  <c r="AP56" i="51"/>
  <c r="AF44" i="51" s="1"/>
  <c r="AG44" i="51" s="1"/>
  <c r="AE56" i="51"/>
  <c r="AN56" i="51"/>
  <c r="AC56" i="51" s="1"/>
  <c r="AJ56" i="51"/>
  <c r="AJ47" i="51"/>
  <c r="AS47" i="51" s="1"/>
  <c r="X85" i="51"/>
  <c r="X80" i="51"/>
  <c r="X86" i="51"/>
  <c r="X82" i="51"/>
  <c r="AJ48" i="51"/>
  <c r="AN48" i="51"/>
  <c r="AC48" i="51" s="1"/>
  <c r="AP48" i="51"/>
  <c r="AF36" i="51" s="1"/>
  <c r="AG36" i="51" s="1"/>
  <c r="AE48" i="51"/>
  <c r="AP51" i="51"/>
  <c r="AF39" i="51" s="1"/>
  <c r="AG39" i="51" s="1"/>
  <c r="AN51" i="51"/>
  <c r="AC51" i="51" s="1"/>
  <c r="AJ51" i="51"/>
  <c r="AE51" i="51"/>
  <c r="AP61" i="51"/>
  <c r="AN61" i="51"/>
  <c r="AC61" i="51" s="1"/>
  <c r="AG61" i="51" s="1"/>
  <c r="AJ61" i="51"/>
  <c r="AS61" i="51" s="1"/>
  <c r="AE61" i="51"/>
  <c r="AE59" i="51"/>
  <c r="AJ59" i="51"/>
  <c r="AS59" i="51" s="1"/>
  <c r="AN59" i="51"/>
  <c r="AC59" i="51" s="1"/>
  <c r="AG59" i="51" s="1"/>
  <c r="AP59" i="51"/>
  <c r="AN57" i="51"/>
  <c r="AC57" i="51" s="1"/>
  <c r="AE57" i="51"/>
  <c r="AP57" i="51"/>
  <c r="AJ57" i="51"/>
  <c r="AS57" i="51" s="1"/>
  <c r="AP49" i="51"/>
  <c r="AF37" i="51" s="1"/>
  <c r="AG37" i="51" s="1"/>
  <c r="AE49" i="51"/>
  <c r="AN49" i="51"/>
  <c r="AC49" i="51" s="1"/>
  <c r="AJ49" i="51"/>
  <c r="AP60" i="51"/>
  <c r="AN60" i="51"/>
  <c r="AC60" i="51" s="1"/>
  <c r="AG60" i="51" s="1"/>
  <c r="AJ60" i="51"/>
  <c r="AS60" i="51" s="1"/>
  <c r="AE60" i="51"/>
  <c r="AN63" i="51"/>
  <c r="AC63" i="51" s="1"/>
  <c r="AG63" i="51" s="1"/>
  <c r="AP63" i="51"/>
  <c r="AJ63" i="51"/>
  <c r="AS63" i="51" s="1"/>
  <c r="AE63" i="51"/>
  <c r="AE55" i="51"/>
  <c r="AN55" i="51"/>
  <c r="AC55" i="51" s="1"/>
  <c r="AJ55" i="51"/>
  <c r="AP55" i="51"/>
  <c r="AF43" i="51" s="1"/>
  <c r="AG43" i="51" s="1"/>
  <c r="AE52" i="51"/>
  <c r="AN52" i="51"/>
  <c r="AC52" i="51" s="1"/>
  <c r="AP52" i="51"/>
  <c r="AF40" i="51" s="1"/>
  <c r="AG40" i="51" s="1"/>
  <c r="AJ52" i="51"/>
  <c r="AN62" i="51"/>
  <c r="AC62" i="51" s="1"/>
  <c r="AG62" i="51" s="1"/>
  <c r="AP62" i="51"/>
  <c r="AJ62" i="51"/>
  <c r="AS62" i="51" s="1"/>
  <c r="AE62" i="51"/>
  <c r="AJ64" i="51"/>
  <c r="AS64" i="51" s="1"/>
  <c r="AP64" i="51"/>
  <c r="AE64" i="51"/>
  <c r="AN64" i="51"/>
  <c r="AC64" i="51" s="1"/>
  <c r="AG64" i="51" s="1"/>
  <c r="AP54" i="51"/>
  <c r="AF42" i="51" s="1"/>
  <c r="AG42" i="51" s="1"/>
  <c r="AE54" i="51"/>
  <c r="AJ54" i="51"/>
  <c r="AN54" i="51"/>
  <c r="AC54" i="51" s="1"/>
  <c r="AE58" i="51"/>
  <c r="AN58" i="51"/>
  <c r="AC58" i="51" s="1"/>
  <c r="AJ58" i="51"/>
  <c r="AS58" i="51" s="1"/>
  <c r="AP58" i="51"/>
  <c r="AP47" i="51"/>
  <c r="AF35" i="51" s="1"/>
  <c r="AG35" i="51" s="1"/>
  <c r="AJ53" i="51"/>
  <c r="AP50" i="51"/>
  <c r="AF38" i="51" s="1"/>
  <c r="AG38" i="51" s="1"/>
  <c r="AN47" i="51"/>
  <c r="AC47" i="51" s="1"/>
  <c r="AJ50" i="51"/>
  <c r="AN53" i="51"/>
  <c r="AC53" i="51" s="1"/>
  <c r="AE50" i="51"/>
  <c r="AP53" i="51"/>
  <c r="AF41" i="51" s="1"/>
  <c r="AG41" i="51" s="1"/>
  <c r="W74" i="51"/>
  <c r="AD73" i="51" s="1"/>
  <c r="W75" i="51"/>
  <c r="AD74" i="51" s="1"/>
  <c r="W73" i="51"/>
  <c r="AD72" i="51" s="1"/>
  <c r="W76" i="51"/>
  <c r="AD75" i="51" s="1"/>
  <c r="W72" i="51"/>
  <c r="AD71" i="51" s="1"/>
  <c r="W69" i="51"/>
  <c r="W71" i="51"/>
  <c r="AD70" i="51" s="1"/>
  <c r="W70" i="51"/>
  <c r="AD69" i="51" s="1"/>
  <c r="AE35" i="51" l="1"/>
  <c r="AE41" i="51"/>
  <c r="AF58" i="51"/>
  <c r="AD58" i="51" s="1"/>
  <c r="AE42" i="51"/>
  <c r="AS55" i="51"/>
  <c r="AS56" i="51"/>
  <c r="S54" i="51"/>
  <c r="AF54" i="51" s="1"/>
  <c r="AD54" i="51" s="1"/>
  <c r="AE44" i="51"/>
  <c r="AE43" i="51"/>
  <c r="AS54" i="51"/>
  <c r="AS53" i="51"/>
  <c r="AS52" i="51"/>
  <c r="AE40" i="51"/>
  <c r="AE39" i="51"/>
  <c r="AS51" i="51"/>
  <c r="AE38" i="51"/>
  <c r="AS50" i="51"/>
  <c r="AE37" i="51"/>
  <c r="AS49" i="51"/>
  <c r="AS48" i="51"/>
  <c r="AE36" i="51"/>
  <c r="S51" i="51"/>
  <c r="AL51" i="51" s="1"/>
  <c r="S53" i="51"/>
  <c r="AF53" i="51" s="1"/>
  <c r="AD53" i="51" s="1"/>
  <c r="S50" i="51"/>
  <c r="AK50" i="51" s="1"/>
  <c r="AF57" i="51"/>
  <c r="AD57" i="51" s="1"/>
  <c r="AF56" i="51"/>
  <c r="AD56" i="51" s="1"/>
  <c r="AF55" i="51"/>
  <c r="AD55" i="51" s="1"/>
  <c r="AF52" i="51"/>
  <c r="AD52" i="51" s="1"/>
  <c r="S47" i="51"/>
  <c r="AL47" i="51" s="1"/>
  <c r="S49" i="51"/>
  <c r="AL49" i="51" s="1"/>
  <c r="S48" i="51"/>
  <c r="AF48" i="51" s="1"/>
  <c r="AD48" i="51" s="1"/>
  <c r="AL56" i="51"/>
  <c r="AK56" i="51"/>
  <c r="AL60" i="51"/>
  <c r="AK60" i="51"/>
  <c r="Y60" i="51"/>
  <c r="Y61" i="51"/>
  <c r="AL61" i="51"/>
  <c r="AK61" i="51"/>
  <c r="AL55" i="51"/>
  <c r="AK55" i="51"/>
  <c r="Y64" i="51"/>
  <c r="AL64" i="51"/>
  <c r="AK64" i="51"/>
  <c r="AL59" i="51"/>
  <c r="Y59" i="51"/>
  <c r="AK59" i="51"/>
  <c r="Y62" i="51"/>
  <c r="AL62" i="51"/>
  <c r="AK62" i="51"/>
  <c r="AK63" i="51"/>
  <c r="AL63" i="51"/>
  <c r="AK57" i="51"/>
  <c r="AL57" i="51"/>
  <c r="AK54" i="51"/>
  <c r="AL52" i="51"/>
  <c r="AK52" i="51"/>
  <c r="AL58" i="51"/>
  <c r="AK58" i="51"/>
  <c r="AF63" i="51"/>
  <c r="Y63" i="51" s="1"/>
  <c r="AD68" i="51"/>
  <c r="AL54" i="51" l="1"/>
  <c r="AG58" i="51"/>
  <c r="Y58" i="51" s="1"/>
  <c r="AG55" i="51"/>
  <c r="Y55" i="51" s="1"/>
  <c r="AC43" i="51" s="1"/>
  <c r="AH43" i="51"/>
  <c r="AJ43" i="51" s="1"/>
  <c r="AK43" i="51" s="1"/>
  <c r="AH44" i="51"/>
  <c r="AJ44" i="51" s="1"/>
  <c r="AK44" i="51" s="1"/>
  <c r="AG57" i="51"/>
  <c r="Y57" i="51" s="1"/>
  <c r="AH42" i="51"/>
  <c r="AJ42" i="51" s="1"/>
  <c r="AK42" i="51" s="1"/>
  <c r="AG56" i="51"/>
  <c r="Y56" i="51" s="1"/>
  <c r="AC44" i="51" s="1"/>
  <c r="AH40" i="51"/>
  <c r="AJ40" i="51" s="1"/>
  <c r="AK40" i="51" s="1"/>
  <c r="AG54" i="51"/>
  <c r="Y54" i="51" s="1"/>
  <c r="AC42" i="51" s="1"/>
  <c r="AG52" i="51"/>
  <c r="Y52" i="51" s="1"/>
  <c r="AC40" i="51" s="1"/>
  <c r="AK51" i="51"/>
  <c r="AH39" i="51" s="1"/>
  <c r="AJ39" i="51" s="1"/>
  <c r="AK39" i="51" s="1"/>
  <c r="AF51" i="51"/>
  <c r="AD51" i="51" s="1"/>
  <c r="AK53" i="51"/>
  <c r="AL53" i="51"/>
  <c r="AG53" i="51" s="1"/>
  <c r="Y53" i="51" s="1"/>
  <c r="AC41" i="51" s="1"/>
  <c r="AL50" i="51"/>
  <c r="AH38" i="51" s="1"/>
  <c r="AJ38" i="51" s="1"/>
  <c r="AK38" i="51" s="1"/>
  <c r="AF50" i="51"/>
  <c r="AD50" i="51" s="1"/>
  <c r="AK49" i="51"/>
  <c r="AH37" i="51" s="1"/>
  <c r="AJ37" i="51" s="1"/>
  <c r="AK37" i="51" s="1"/>
  <c r="AL48" i="51"/>
  <c r="AG48" i="51" s="1"/>
  <c r="Y48" i="51" s="1"/>
  <c r="AC36" i="51" s="1"/>
  <c r="AK48" i="51"/>
  <c r="AF49" i="51"/>
  <c r="AD49" i="51" s="1"/>
  <c r="AG49" i="51" s="1"/>
  <c r="AK47" i="51"/>
  <c r="AH35" i="51" s="1"/>
  <c r="AJ35" i="51" s="1"/>
  <c r="AK35" i="51" s="1"/>
  <c r="AF47" i="51"/>
  <c r="AD47" i="51" s="1"/>
  <c r="AG47" i="51" s="1"/>
  <c r="AH36" i="51" l="1"/>
  <c r="AJ36" i="51" s="1"/>
  <c r="AK36" i="51" s="1"/>
  <c r="AD36" i="51" s="1"/>
  <c r="AG50" i="51"/>
  <c r="Y50" i="51" s="1"/>
  <c r="AC38" i="51" s="1"/>
  <c r="AH41" i="51"/>
  <c r="AJ41" i="51" s="1"/>
  <c r="AK41" i="51" s="1"/>
  <c r="AD41" i="51" s="1"/>
  <c r="AG51" i="51"/>
  <c r="Y51" i="51" s="1"/>
  <c r="AC39" i="51" s="1"/>
  <c r="Y47" i="51"/>
  <c r="AC35" i="51" s="1"/>
  <c r="AD42" i="51"/>
  <c r="AD43" i="51"/>
  <c r="AD44" i="51"/>
  <c r="AD40" i="51"/>
  <c r="Y49" i="51"/>
  <c r="AC37" i="51" s="1"/>
  <c r="AD39" i="51" l="1"/>
  <c r="AD38" i="51"/>
  <c r="AD37" i="51"/>
  <c r="AD35" i="51"/>
  <c r="X93"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O'Leary Jr., Patrick</author>
    <author>Wetzel, Adrian</author>
    <author>Nicholas Dombrosky</author>
  </authors>
  <commentList>
    <comment ref="A46" authorId="0" shapeId="0" xr:uid="{00000000-0006-0000-0100-000001000000}">
      <text>
        <r>
          <rPr>
            <sz val="9"/>
            <color indexed="81"/>
            <rFont val="Tahoma"/>
            <family val="2"/>
          </rPr>
          <t>Measure installed:  
Air Conditioners
Heat Pumps
Chillers
Programmable Thermostats
Economizers
Sensors
Hotel Room Controls</t>
        </r>
      </text>
    </comment>
    <comment ref="G46" authorId="0" shapeId="0" xr:uid="{00000000-0006-0000-0100-000002000000}">
      <text>
        <r>
          <rPr>
            <sz val="9"/>
            <color indexed="81"/>
            <rFont val="Tahoma"/>
            <family val="2"/>
          </rPr>
          <t>Capacity of cooling equipment in tons.  For Thermostats and CO2 sensors select building type.  For hotel room controls select technology.  For CO sensors select variable air volume or on/off.</t>
        </r>
      </text>
    </comment>
    <comment ref="K46" authorId="1" shapeId="0" xr:uid="{00000000-0006-0000-0100-000003000000}">
      <text>
        <r>
          <rPr>
            <sz val="9"/>
            <color indexed="81"/>
            <rFont val="Tahoma"/>
            <family val="2"/>
          </rPr>
          <t xml:space="preserve">For single phase and three phase equipment less than 5.4 tons select SEER rating. No entry required for 3 Phase equipment &gt; 5.4 tons.
</t>
        </r>
      </text>
    </comment>
    <comment ref="M46" authorId="1" shapeId="0" xr:uid="{00000000-0006-0000-0100-000004000000}">
      <text>
        <r>
          <rPr>
            <sz val="9"/>
            <color indexed="81"/>
            <rFont val="Tahoma"/>
            <family val="2"/>
          </rPr>
          <t xml:space="preserve">For equipment &lt;5.4 tons enter HSPF. Minimum HSPF = 7.7. For equipment &gt;= 5.4 tons enter COP. Minimum COP=3.1
</t>
        </r>
      </text>
    </comment>
    <comment ref="O46" authorId="1" shapeId="0" xr:uid="{00000000-0006-0000-0100-000005000000}">
      <text>
        <r>
          <rPr>
            <sz val="9"/>
            <color indexed="81"/>
            <rFont val="Tahoma"/>
            <family val="2"/>
          </rPr>
          <t>Enter equipment size in tons.
No entry need if cell has been blacked out.</t>
        </r>
      </text>
    </comment>
    <comment ref="S46" authorId="0" shapeId="0" xr:uid="{00000000-0006-0000-0100-000006000000}">
      <text>
        <r>
          <rPr>
            <sz val="9"/>
            <color indexed="81"/>
            <rFont val="Tahoma"/>
            <family val="2"/>
          </rPr>
          <t>Minimum Cooling Efficiency required to qualify for a rebate.  If value not given no minimum efficiency to qualify, however some measures will still require an entry.</t>
        </r>
      </text>
    </comment>
    <comment ref="U46" authorId="0" shapeId="0" xr:uid="{00000000-0006-0000-0100-000007000000}">
      <text>
        <r>
          <rPr>
            <sz val="9"/>
            <color indexed="81"/>
            <rFont val="Tahoma"/>
            <family val="2"/>
          </rPr>
          <t>Enter Cooling Efficiency Of Installed Equipment in EER or IPLV. Not required if the cell has been blacked out.</t>
        </r>
      </text>
    </comment>
    <comment ref="W46" authorId="0" shapeId="0" xr:uid="{00000000-0006-0000-0100-000008000000}">
      <text>
        <r>
          <rPr>
            <sz val="9"/>
            <color indexed="81"/>
            <rFont val="Tahoma"/>
            <family val="2"/>
          </rPr>
          <t>Number of units installed.</t>
        </r>
      </text>
    </comment>
    <comment ref="A68" authorId="1" shapeId="0" xr:uid="{00000000-0006-0000-0100-000009000000}">
      <text>
        <r>
          <rPr>
            <sz val="9"/>
            <color indexed="81"/>
            <rFont val="Tahoma"/>
            <family val="2"/>
          </rPr>
          <t xml:space="preserve">Window treatment measure installed: Shade Screens or Window Film
</t>
        </r>
      </text>
    </comment>
    <comment ref="G68" authorId="1" shapeId="0" xr:uid="{00000000-0006-0000-0100-00000A000000}">
      <text>
        <r>
          <rPr>
            <sz val="9"/>
            <color indexed="81"/>
            <rFont val="Tahoma"/>
            <family val="2"/>
          </rPr>
          <t>Does the faciliity have gas heat? Yes or No.</t>
        </r>
      </text>
    </comment>
    <comment ref="I68" authorId="1" shapeId="0" xr:uid="{00000000-0006-0000-0100-00000B000000}">
      <text>
        <r>
          <rPr>
            <sz val="9"/>
            <color indexed="81"/>
            <rFont val="Tahoma"/>
            <family val="2"/>
          </rPr>
          <t>% block for Shade Screens or emisivity for Window Film</t>
        </r>
      </text>
    </comment>
    <comment ref="L68" authorId="1" shapeId="0" xr:uid="{00000000-0006-0000-0100-00000C000000}">
      <text>
        <r>
          <rPr>
            <sz val="9"/>
            <color indexed="81"/>
            <rFont val="Tahoma"/>
            <family val="2"/>
          </rPr>
          <t xml:space="preserve">North, North East, North West facing windows do not qualify.
</t>
        </r>
      </text>
    </comment>
    <comment ref="O68" authorId="1" shapeId="0" xr:uid="{00000000-0006-0000-0100-00000D000000}">
      <text>
        <r>
          <rPr>
            <sz val="9"/>
            <color indexed="81"/>
            <rFont val="Tahoma"/>
            <family val="2"/>
          </rPr>
          <t xml:space="preserve">Maximum Shading Coefficient to qualify for a rebate.
-Shading Coefficient equals SHGC X 1.15
-SHGC = Solar Heat Gain Coefficient
</t>
        </r>
      </text>
    </comment>
    <comment ref="Q68" authorId="1" shapeId="0" xr:uid="{00000000-0006-0000-0100-00000E000000}">
      <text>
        <r>
          <rPr>
            <sz val="9"/>
            <color indexed="81"/>
            <rFont val="Tahoma"/>
            <family val="2"/>
          </rPr>
          <t>Must be 0.30 or less for Shade Screens and 0.65 or less for Window Film</t>
        </r>
      </text>
    </comment>
    <comment ref="S68" authorId="1" shapeId="0" xr:uid="{00000000-0006-0000-0100-00000F000000}">
      <text>
        <r>
          <rPr>
            <sz val="9"/>
            <color indexed="81"/>
            <rFont val="Tahoma"/>
            <family val="2"/>
          </rPr>
          <t xml:space="preserve">Area of the window covered in square feet. (Width x Height)
</t>
        </r>
      </text>
    </comment>
    <comment ref="BB73" authorId="2" shapeId="0" xr:uid="{745487F7-BDF3-425C-85E3-B693DFDCBD83}">
      <text>
        <r>
          <rPr>
            <b/>
            <sz val="9"/>
            <color indexed="81"/>
            <rFont val="Tahoma"/>
            <family val="2"/>
          </rPr>
          <t>Nicholas Dombrosky:</t>
        </r>
        <r>
          <rPr>
            <sz val="9"/>
            <color indexed="81"/>
            <rFont val="Tahoma"/>
            <family val="2"/>
          </rPr>
          <t xml:space="preserve">
Updated range</t>
        </r>
      </text>
    </comment>
    <comment ref="A79" authorId="0" shapeId="0" xr:uid="{00000000-0006-0000-0100-000010000000}">
      <text>
        <r>
          <rPr>
            <sz val="9"/>
            <color indexed="81"/>
            <rFont val="Tahoma"/>
            <family val="2"/>
          </rPr>
          <t>Heat Pump Water Heater</t>
        </r>
      </text>
    </comment>
    <comment ref="H79" authorId="0" shapeId="0" xr:uid="{00000000-0006-0000-0100-000011000000}">
      <text>
        <r>
          <rPr>
            <sz val="9"/>
            <color indexed="81"/>
            <rFont val="Tahoma"/>
            <family val="2"/>
          </rPr>
          <t>Select Usage Category - Full Service Restaurant or Quick Service Restaurant.</t>
        </r>
      </text>
    </comment>
    <comment ref="M79" authorId="1" shapeId="0" xr:uid="{00000000-0006-0000-0100-000012000000}">
      <text>
        <r>
          <rPr>
            <sz val="9"/>
            <color indexed="81"/>
            <rFont val="Tahoma"/>
            <family val="2"/>
          </rPr>
          <t xml:space="preserve">The metric used to rate the efficiency of a heat pump water heater.  Energy Factor (EF).
</t>
        </r>
      </text>
    </comment>
    <comment ref="O79" authorId="0" shapeId="0" xr:uid="{00000000-0006-0000-0100-000013000000}">
      <text>
        <r>
          <rPr>
            <sz val="9"/>
            <color indexed="81"/>
            <rFont val="Tahoma"/>
            <family val="2"/>
          </rPr>
          <t>Minimum Efficiency required to qualify for a rebate.</t>
        </r>
      </text>
    </comment>
    <comment ref="R79" authorId="0" shapeId="0" xr:uid="{00000000-0006-0000-0100-000014000000}">
      <text>
        <r>
          <rPr>
            <sz val="9"/>
            <color indexed="81"/>
            <rFont val="Tahoma"/>
            <family val="2"/>
          </rPr>
          <t>Enter Efficiency Of Installed Equipment</t>
        </r>
      </text>
    </comment>
    <comment ref="U79" authorId="0" shapeId="0" xr:uid="{00000000-0006-0000-0100-000015000000}">
      <text>
        <r>
          <rPr>
            <sz val="9"/>
            <color indexed="81"/>
            <rFont val="Tahoma"/>
            <family val="2"/>
          </rPr>
          <t>Number of Heat Pump Water Heaters  installed.</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<sst xmlns="http://schemas.openxmlformats.org/spreadsheetml/2006/main" count="997" uniqueCount="627">
  <si>
    <t>Business Energy Solutions</t>
  </si>
  <si>
    <t>Custom Program</t>
  </si>
  <si>
    <t>2023 Rebate Application</t>
  </si>
  <si>
    <t>Prescriptive Measures for Existing Facilities</t>
  </si>
  <si>
    <t>HVAC</t>
  </si>
  <si>
    <t>Submit application to:</t>
  </si>
  <si>
    <t>TEP Business Energy Solutions</t>
  </si>
  <si>
    <t>Tel: 1-866-473-8761</t>
  </si>
  <si>
    <t>tepbes@franklinenergy.com</t>
  </si>
  <si>
    <t>Application Process</t>
  </si>
  <si>
    <t>1. Submit a Pre-Notification Application.</t>
  </si>
  <si>
    <t>2. Install the qualified technology.</t>
  </si>
  <si>
    <t>3. Submit a complete, signed Final Application with all documentation.</t>
  </si>
  <si>
    <t>4. Receive incentive check within 6 weeks of Final Application approval.</t>
  </si>
  <si>
    <t>Last Modified: 12/29/2022</t>
  </si>
  <si>
    <t>TEP Custom Program - Prescriptive Application</t>
  </si>
  <si>
    <r>
      <t xml:space="preserve">For </t>
    </r>
    <r>
      <rPr>
        <b/>
        <sz val="14"/>
        <color indexed="17"/>
        <rFont val="Arial"/>
        <family val="2"/>
      </rPr>
      <t>HELP</t>
    </r>
    <r>
      <rPr>
        <sz val="10"/>
        <rFont val="Arial"/>
        <family val="2"/>
      </rPr>
      <t xml:space="preserve"> hover mouse over grey cells with a red triangle in the upper right corner for additional information.  Yellow and light green shaded cells indicate Data Entry.</t>
    </r>
  </si>
  <si>
    <t xml:space="preserve">HVAC Worksheet </t>
  </si>
  <si>
    <t>Project Name:</t>
  </si>
  <si>
    <t>TEP Account #:</t>
  </si>
  <si>
    <t>Incentives: HVAC, Controls, Sensors, Water Heaters and Window Treatment Measures</t>
  </si>
  <si>
    <t>Minimum Efficiency</t>
  </si>
  <si>
    <t>Size Category (in tons)</t>
  </si>
  <si>
    <t>Measure</t>
  </si>
  <si>
    <t>5.4 - 11.25</t>
  </si>
  <si>
    <t>11.25 ≤ 20</t>
  </si>
  <si>
    <t>20 &lt; 63.3</t>
  </si>
  <si>
    <t>≥63.3</t>
  </si>
  <si>
    <t>&lt; 75</t>
  </si>
  <si>
    <t>75 &lt; 150</t>
  </si>
  <si>
    <t>150-299</t>
  </si>
  <si>
    <t>300-399</t>
  </si>
  <si>
    <t>400-599</t>
  </si>
  <si>
    <t>&gt; 600</t>
  </si>
  <si>
    <t>Air Conditioning
(Three Phase &lt;5.4 tons ONLY)</t>
  </si>
  <si>
    <t>14.3 SEER2</t>
  </si>
  <si>
    <t>135/unit</t>
  </si>
  <si>
    <t>Air Conditioning
(Single and Three Phase &lt;5.4 tons)</t>
  </si>
  <si>
    <t>15.2 SEER2</t>
  </si>
  <si>
    <t>275/unit</t>
  </si>
  <si>
    <t>16.2 SEER2</t>
  </si>
  <si>
    <t>400/unit</t>
  </si>
  <si>
    <t>≥17.1 SEER2</t>
  </si>
  <si>
    <t>550/unit</t>
  </si>
  <si>
    <t>Heat Pumps 
(Three Phase &lt;5.4 tons ONLY)</t>
  </si>
  <si>
    <t>95/unit</t>
  </si>
  <si>
    <t>Heat Pumps 
(Single and Three Phase &lt;5.4 tons)</t>
  </si>
  <si>
    <t>195/unit</t>
  </si>
  <si>
    <t>295/unit</t>
  </si>
  <si>
    <t>395/unit</t>
  </si>
  <si>
    <t>Air Conditioning (Three Phase)</t>
  </si>
  <si>
    <t>15.99 IEER</t>
  </si>
  <si>
    <r>
      <t>30/ton</t>
    </r>
    <r>
      <rPr>
        <vertAlign val="superscript"/>
        <sz val="8"/>
        <rFont val="Arial"/>
        <family val="2"/>
      </rPr>
      <t>1</t>
    </r>
  </si>
  <si>
    <t>Air Conditioning  (Three Phase)</t>
  </si>
  <si>
    <t>14.92 IEER</t>
  </si>
  <si>
    <r>
      <t>20/ton</t>
    </r>
    <r>
      <rPr>
        <vertAlign val="superscript"/>
        <sz val="8"/>
        <rFont val="Arial"/>
        <family val="2"/>
      </rPr>
      <t>1</t>
    </r>
  </si>
  <si>
    <t>13.8 IEER</t>
  </si>
  <si>
    <t>12.75 IEER</t>
  </si>
  <si>
    <t>Heat Pumps (Three Phase)</t>
  </si>
  <si>
    <t>15.8 IEER</t>
  </si>
  <si>
    <t>14.7 IEER</t>
  </si>
  <si>
    <t>15.2 IEER</t>
  </si>
  <si>
    <t>Centrifugal Chiller</t>
  </si>
  <si>
    <r>
      <t>7/ton</t>
    </r>
    <r>
      <rPr>
        <vertAlign val="superscript"/>
        <sz val="8"/>
        <rFont val="Arial"/>
        <family val="2"/>
      </rPr>
      <t>2</t>
    </r>
  </si>
  <si>
    <r>
      <t>6/ton</t>
    </r>
    <r>
      <rPr>
        <vertAlign val="superscript"/>
        <sz val="8"/>
        <rFont val="Arial"/>
        <family val="2"/>
      </rPr>
      <t>2</t>
    </r>
  </si>
  <si>
    <t>Positive Displacement Chiller</t>
  </si>
  <si>
    <t>Air Cooled Chiller</t>
  </si>
  <si>
    <r>
      <t>3.33/ton</t>
    </r>
    <r>
      <rPr>
        <vertAlign val="superscript"/>
        <sz val="8"/>
        <color indexed="8"/>
        <rFont val="Arial"/>
        <family val="2"/>
      </rPr>
      <t>4</t>
    </r>
  </si>
  <si>
    <r>
      <t>7.79/ton</t>
    </r>
    <r>
      <rPr>
        <vertAlign val="superscript"/>
        <sz val="8"/>
        <color indexed="8"/>
        <rFont val="Arial"/>
        <family val="2"/>
      </rPr>
      <t>5</t>
    </r>
  </si>
  <si>
    <t>Add Economizers
(3, 4 and 5 ton units only)</t>
  </si>
  <si>
    <t>See Calculator below</t>
  </si>
  <si>
    <t>80/unit</t>
  </si>
  <si>
    <t>$/ton</t>
  </si>
  <si>
    <t>Current CAPPING</t>
  </si>
  <si>
    <t>Required Capping</t>
  </si>
  <si>
    <t>BASE TOTAL</t>
  </si>
  <si>
    <t>EFF</t>
  </si>
  <si>
    <t>EFF INC</t>
  </si>
  <si>
    <t>EFF TOTAL</t>
  </si>
  <si>
    <t>TOTAL</t>
  </si>
  <si>
    <t>Programmable Thermostat</t>
  </si>
  <si>
    <t>$130 per HVAC unit</t>
  </si>
  <si>
    <t>Rebates in above chart are in dollars.</t>
  </si>
  <si>
    <t>Hotel Room Control</t>
  </si>
  <si>
    <t>$75 per room</t>
  </si>
  <si>
    <t>1.  Additional efficiency incentive of $50/ton may apply. Some combinations may be capped.</t>
  </si>
  <si>
    <t>CO Sensors</t>
  </si>
  <si>
    <t>$1000 per sensor</t>
  </si>
  <si>
    <t>2.  Additional efficiency incentive of $200/ton may apply. Some combinations may be capped.</t>
  </si>
  <si>
    <t xml:space="preserve">CO2 Sensors </t>
  </si>
  <si>
    <t>$475 per sensor</t>
  </si>
  <si>
    <t>3.  Additional efficiency incentive of $200/ton may apply. Some combinations may be capped.</t>
  </si>
  <si>
    <t xml:space="preserve">Shade Screens </t>
  </si>
  <si>
    <t>$2 per square foot</t>
  </si>
  <si>
    <t>4.  Additional efficiency incentive of $100/ton may apply. Some combinations may be capped.</t>
  </si>
  <si>
    <t>5.  Additional efficiency incentive of $116.88/ton may apply. Some combinations may be capped.</t>
  </si>
  <si>
    <t>cap float per ton</t>
  </si>
  <si>
    <t>Incremental cost per ton</t>
  </si>
  <si>
    <t>Yellow Box: Click in box and select from drop down menu</t>
  </si>
  <si>
    <t>Green Box: requires a number to be entered</t>
  </si>
  <si>
    <t>White Box:  No entry required</t>
  </si>
  <si>
    <t>AC_Unit_Three_Phase_5.39</t>
  </si>
  <si>
    <t>_5.39</t>
  </si>
  <si>
    <t>Size</t>
  </si>
  <si>
    <t>Min</t>
  </si>
  <si>
    <t>Max</t>
  </si>
  <si>
    <t>AC_Unit_Three_Phase_11.24</t>
  </si>
  <si>
    <t>_11.24</t>
  </si>
  <si>
    <t>_0.58_tons</t>
  </si>
  <si>
    <t>Calculator: AC, HP, Chillers, Economizers, Thermostats, Sensors</t>
  </si>
  <si>
    <t>AC_Unit_Three_Phase_19.9</t>
  </si>
  <si>
    <t>_19.9</t>
  </si>
  <si>
    <t>_0.75_tons</t>
  </si>
  <si>
    <t>Size/Usage Category</t>
  </si>
  <si>
    <t>SEER2 Rating</t>
  </si>
  <si>
    <t>Heating Effciency
(COP or HSPF)</t>
  </si>
  <si>
    <t>Actual Size
(tons)</t>
  </si>
  <si>
    <t>System/Unit Efficiency
(IEER or IPLV)</t>
  </si>
  <si>
    <t>Quantity</t>
  </si>
  <si>
    <t>Total</t>
  </si>
  <si>
    <t>Type</t>
  </si>
  <si>
    <t>Complete?</t>
  </si>
  <si>
    <t>IS ERROR</t>
  </si>
  <si>
    <t>Size ERROR</t>
  </si>
  <si>
    <t>Efficiency ERROR</t>
  </si>
  <si>
    <t>Uncapped</t>
  </si>
  <si>
    <t>Wrong CAT Error for Single Phase AND Three Phase &lt;5.4 Tons</t>
  </si>
  <si>
    <t>low efficiency allowed</t>
  </si>
  <si>
    <t>eligibility threshold</t>
  </si>
  <si>
    <t>Published Efficiency Threshold</t>
  </si>
  <si>
    <t>Base</t>
  </si>
  <si>
    <t>Eff Inc</t>
  </si>
  <si>
    <t>Capping per UNIT</t>
  </si>
  <si>
    <t>Chiller Tier 2 Eff</t>
  </si>
  <si>
    <t>Chiller Tier</t>
  </si>
  <si>
    <t>AC_Unit_Three_Phase_63.2</t>
  </si>
  <si>
    <t>_63.2</t>
  </si>
  <si>
    <t>_1.00_tons</t>
  </si>
  <si>
    <t>AC_Unit_Three_Phase_100</t>
  </si>
  <si>
    <t>_100</t>
  </si>
  <si>
    <t>_1.25_tons</t>
  </si>
  <si>
    <t>HP_Unit_Three_Phase_5.39</t>
  </si>
  <si>
    <t>_2.0_tons</t>
  </si>
  <si>
    <t>HP_Unit_Three_Phase_11.24</t>
  </si>
  <si>
    <t>_2.0_tons_1Phase</t>
  </si>
  <si>
    <t>HP_Unit_Three_Phase_19.9</t>
  </si>
  <si>
    <t>_2.5_tons</t>
  </si>
  <si>
    <t>HP_Unit_Three_Phase_63.2</t>
  </si>
  <si>
    <t>_2.5_tons_1Phase</t>
  </si>
  <si>
    <t>HP_Unit_Three_Phase_100</t>
  </si>
  <si>
    <t>_3.0_tons</t>
  </si>
  <si>
    <t>_3.0_tons_1Phase</t>
  </si>
  <si>
    <t>_3.5_tons</t>
  </si>
  <si>
    <t>_3.5_tons_1Phase</t>
  </si>
  <si>
    <t>_4.0_tons</t>
  </si>
  <si>
    <t>_4.0_tons_1Phase</t>
  </si>
  <si>
    <t>_5.0_tons</t>
  </si>
  <si>
    <t>_5.0_tons_1Phase</t>
  </si>
  <si>
    <t>&lt;150</t>
  </si>
  <si>
    <t>&lt;5.4_tons</t>
  </si>
  <si>
    <t>&lt;6 Tons</t>
  </si>
  <si>
    <t>≤150</t>
  </si>
  <si>
    <t>≥11.25 tons and &lt;20 tons</t>
  </si>
  <si>
    <t>Note: D N Q means Does Not Qualify</t>
  </si>
  <si>
    <t>≥150</t>
  </si>
  <si>
    <t>Page 2 of 3</t>
  </si>
  <si>
    <t xml:space="preserve">HVAC Specifications &amp; Worksheet </t>
  </si>
  <si>
    <t>≥20 Tons</t>
  </si>
  <si>
    <t>Calculator: Shade Screens</t>
  </si>
  <si>
    <t>Status</t>
  </si>
  <si>
    <t>Shading Coef error</t>
  </si>
  <si>
    <t>Mismatch Category?</t>
  </si>
  <si>
    <t>≥20_ tons</t>
  </si>
  <si>
    <t>Gas Heat</t>
  </si>
  <si>
    <t>Category</t>
  </si>
  <si>
    <t>Window Location</t>
  </si>
  <si>
    <t>Max Shading Coefficient</t>
  </si>
  <si>
    <t>Shading Coefficient</t>
  </si>
  <si>
    <t>Total Square Footage</t>
  </si>
  <si>
    <t>≥ 600</t>
  </si>
  <si>
    <t>≥5.4 tons and &lt;11.25 tons</t>
  </si>
  <si>
    <t>≥63.3_ tons</t>
  </si>
  <si>
    <t>11 &lt; 20 Tons</t>
  </si>
  <si>
    <t>11.25&lt;20 tons</t>
  </si>
  <si>
    <t>20&lt;63.3 tons</t>
  </si>
  <si>
    <t>5.4&lt;11.25 tons</t>
  </si>
  <si>
    <t>6&lt;11 Tons</t>
  </si>
  <si>
    <t>Calculator: Heat Pump Water Heaters (HPWH)</t>
  </si>
  <si>
    <t>Usage Category</t>
  </si>
  <si>
    <t>Efficiency
Metric</t>
  </si>
  <si>
    <t>Minimum Efficiency (Energy Factor)</t>
  </si>
  <si>
    <t>HPWH Efficiency
(Energy Factor)</t>
  </si>
  <si>
    <t>HPWH System Count</t>
  </si>
  <si>
    <t>Unitary Air-Cooled</t>
  </si>
  <si>
    <t>Unitary Cooling</t>
  </si>
  <si>
    <t>Unitary Packaged</t>
  </si>
  <si>
    <t>&lt;75</t>
  </si>
  <si>
    <t>75-149</t>
  </si>
  <si>
    <t>300-599</t>
  </si>
  <si>
    <t>Project Completion Date</t>
  </si>
  <si>
    <t>Rebate Total</t>
  </si>
  <si>
    <t>Chiller_Centrifugal</t>
  </si>
  <si>
    <t>Chiller_Positive Displacement</t>
  </si>
  <si>
    <t>Chiller_Reciprocating</t>
  </si>
  <si>
    <t>Chiller_Air_Cooled</t>
  </si>
  <si>
    <t>Rebates cannot exceed 50%</t>
  </si>
  <si>
    <t>of the incremental measure cost.</t>
  </si>
  <si>
    <t>Equipment sizing calculations (load calcs) may be requested as part of the application documentation.</t>
  </si>
  <si>
    <t>≥300</t>
  </si>
  <si>
    <t>Manufacturer's specification sheet showing AHRI IEER, ARI SEER2 or ARI IPLV must accompany the final application.</t>
  </si>
  <si>
    <t>IPLV = Integrated Part Load Value, IEER = Integrated Energy Efficiency Ratio, SEER2 = Seasonal Energy Efficiency Ratio 2</t>
  </si>
  <si>
    <r>
      <rPr>
        <b/>
        <sz val="10"/>
        <rFont val="Calibri"/>
        <family val="2"/>
      </rPr>
      <t>≥</t>
    </r>
    <r>
      <rPr>
        <b/>
        <sz val="11"/>
        <rFont val="Arial"/>
        <family val="2"/>
      </rPr>
      <t xml:space="preserve"> 600</t>
    </r>
  </si>
  <si>
    <t>COP = Coefficient of Performance, HSPF2 = Heating Seasonal Performance Factor 2</t>
  </si>
  <si>
    <t>Measure Specifications</t>
  </si>
  <si>
    <t>All work shall be performed in accordance with all applicable professional standards and comply with all applicable federal, state, and local laws, ordinances, codes and regulations.</t>
  </si>
  <si>
    <r>
      <rPr>
        <b/>
        <sz val="10"/>
        <rFont val="Arial"/>
        <family val="2"/>
      </rPr>
      <t>Air-Cooled Air Conditioning and Heat Pumps</t>
    </r>
    <r>
      <rPr>
        <b/>
        <sz val="11.5"/>
        <rFont val="Arial"/>
        <family val="2"/>
      </rPr>
      <t xml:space="preserve">
</t>
    </r>
    <r>
      <rPr>
        <sz val="10"/>
        <rFont val="Arial"/>
        <family val="2"/>
      </rPr>
      <t>New air-cooled air conditioning units or heat pumps that meet or exceed the qualifying Seasonal Energy Efficiency Ratio 2 (SEER2) or Integrated Energy Efficiency Ratio (IEER) shown in the Cooling Incentive Worksheet Table are eligible for an incentive. They can be either split systems or single packaged units. Evaporative coolers and water source heat pumps do not qualify under this program but may qualify under the Custom Incentive Program. All packaged and split system cooling equipment must meet Air-Conditioning, Heating and Refrigeration Institute (AHRI) standards (210/240, or 340/360), be UL listed, and use a minimum ozone-depleting refrigerant (e.g., HCFC or HFC).
A manufacturer's specification sheet indicating the system SEER2/IEER must accompany the application. Final invoices must indicate the number of units and sizes with model numbers matching the specification sheets.</t>
    </r>
  </si>
  <si>
    <r>
      <t xml:space="preserve">Water and Air-Cooled Chillers
</t>
    </r>
    <r>
      <rPr>
        <sz val="10"/>
        <rFont val="Arial"/>
        <family val="2"/>
      </rPr>
      <t>Chillers that have a rated kW/ton for the Integrated Part Load Value (IPLV) conditions that is less than or equal to the qualifying efficiency shown in the Incentive Table above are eligible for an incentive. The chiller efficiency rating must be based on AHRI Standard 550/590-2011 for IPLV conditions and not based on full-load conditions. The chillers must meet AHRI Standard 550/590-2011, be UL listed, and use a minimum ozone-depleting refrigerant (e.g., HCFC or HFC).  The AHRI net capacity value should be used to determine the chiller tons.
A manufacturer specification/performance sheet with the rated kW/Ton-IPLV or COP-IPLV must accompany the application.  Final invoices must indicate chiller model number and quanity of chillers.</t>
    </r>
  </si>
  <si>
    <r>
      <rPr>
        <b/>
        <sz val="10"/>
        <rFont val="Arial"/>
        <family val="2"/>
      </rPr>
      <t>Programmable Thermostats</t>
    </r>
    <r>
      <rPr>
        <sz val="10"/>
        <rFont val="Arial"/>
        <family val="2"/>
      </rPr>
      <t xml:space="preserve">
Equipment must replace a non-programmable thermostat. Thermostat must be capable of 7-day, 5-2, or 5-1-1 programming.  Programmable thermostats installed in hotel/motel guest rooms are not eligible for this incentive.
A manufacturer's specification sheet must accompany the application.  Final invoices must indicate model number and quanity.</t>
    </r>
  </si>
  <si>
    <r>
      <t xml:space="preserve">Hotel Room Occupancy Controls
</t>
    </r>
    <r>
      <rPr>
        <sz val="10"/>
        <rFont val="Arial"/>
        <family val="2"/>
      </rPr>
      <t>Install HVAC control devices to automatically setback room temperature when the room is unoccupied.  Acceptable technologies include passive and/or dual technology room occupancy sensors and room keycard activation.  Room technologies may be incorporated into a front desk arrival system.  Incentive is paid per rentable guest room. 
A manufacturer's specification sheet must accompany the application.  Final invoices must indicate model number and quanity.</t>
    </r>
  </si>
  <si>
    <r>
      <rPr>
        <b/>
        <sz val="10"/>
        <rFont val="Arial"/>
        <family val="2"/>
      </rPr>
      <t>Carbon Monoxide (CO) Sensors</t>
    </r>
    <r>
      <rPr>
        <sz val="10"/>
        <rFont val="Arial"/>
        <family val="2"/>
      </rPr>
      <t xml:space="preserve">
New CO sensors installed to control parking garage exhaust fans are eligible for a rebate.  Sensors must control fan motor on/off or VSD speed.  New VFDs associated with this measure are eligible for an additional VFD incentive.  Typical sensor coverage is approximately 7,000 to 10,000 square feet.  CO levels shall be in compliance with state, municipal or local codes.
A manufacturer's specification sheet must accompany the application.  Final invoices must indicate the number of sensors with model numbers matching the specification sheets.  A schedule indicating sensor type and installation location must also be submitted.</t>
    </r>
  </si>
  <si>
    <r>
      <rPr>
        <b/>
        <sz val="10"/>
        <rFont val="Arial"/>
        <family val="2"/>
      </rPr>
      <t>Carbon Dioxide (CO2) Sensors</t>
    </r>
    <r>
      <rPr>
        <sz val="10"/>
        <rFont val="Arial"/>
        <family val="2"/>
      </rPr>
      <t xml:space="preserve">
This measure utilizes demand-controlled ventilation by installing CO2 sensors to reduce the conditioning of outside air.  CO2 sensors must control the ventilation system. Sensors used solely for data acquisition purposes are not eligible.  Carbon dioxide sensor must be installed in conjunction with a controls-governed outside air damper.  CO2 levels shall be in compliance with state, municipal, or local codes. Outside air CO2 reference sensors are ineligible.
A manufacturer's specification sheet must accompany the application.  Final invoices must indicate the number of sensors with model numbers matching the specification sheets.  A schedule indicating sensor type and installation location must also be submitted.</t>
    </r>
  </si>
  <si>
    <t>Page 3 of 3</t>
  </si>
  <si>
    <t>Measure Specifications, continued</t>
  </si>
  <si>
    <r>
      <t xml:space="preserve">Heat Pump Water Heaters
</t>
    </r>
    <r>
      <rPr>
        <sz val="10"/>
        <rFont val="Arial"/>
        <family val="2"/>
      </rPr>
      <t>Replace an existing electric water heater in a restaurant with a new heat pump water heater (HPWH). Qualifying systems shall have a minimum efficiency factor (EF) of not less than 2.31 and comply with AHRI 320, 325, 330, or 870 and shall have at least a minimum of one 80-gallon or greater storage tank.  Final inspection by a TEP Inspector is required prior to qualify for a rebate.
A manufacturer's specification sheet indicating the system EF, AHRI certifications, performance data, and storage tank data must accompany the application. Final invoices must indicate model number and quanity.</t>
    </r>
  </si>
  <si>
    <r>
      <rPr>
        <b/>
        <sz val="10"/>
        <rFont val="Arial"/>
        <family val="2"/>
      </rPr>
      <t>Economizers</t>
    </r>
    <r>
      <rPr>
        <sz val="10"/>
        <rFont val="Arial"/>
        <family val="2"/>
      </rPr>
      <t xml:space="preserve">
This measure consists of retrofitting air-side economizers on existing HVAC units.  New HVAC units with economizers are eligible for rebate under certain conditions noted below.  Economizer must be capable of modulating to full open position (95% or more).  Replacement of existing economizers are not eligible for rebate, unless existing economizer has been non-functional for 2 years or more (pre-application required for existing economizer replacement).  New HVAC units with economizer are not eligible for rebate where the economizer is required by ASHRAE 90.1-2010, which requires economizers on units on HVAC units unless specific efficiencies (per size class) are met.  Incentives are based on capacity of retrofitted/new HVAC units with nominal capacities of 3, 4 and 5 tons only.
An HVAC unit schedule must be submitted indicating the quantity, model number, capacity, and yes/no on existing economizer, proposed retrofit economizer model number.  Final invoices must indicate economizer model number, quantity purchased/installed. Manufacturer's specification sheets for economizer(s) must be submitted.</t>
    </r>
  </si>
  <si>
    <r>
      <rPr>
        <b/>
        <sz val="10"/>
        <rFont val="Arial"/>
        <family val="2"/>
      </rPr>
      <t>Window Film</t>
    </r>
    <r>
      <rPr>
        <sz val="10"/>
        <rFont val="Arial"/>
        <family val="2"/>
      </rPr>
      <t xml:space="preserve">
This measure consists of adding window film to windows. This measure is applicable only to retrofit of existing facilites.  Windows with east, south, and west exposures are eligible.  Shading Coefficient (SC) must be 0.65 or less.  (Shading Coefficient equals SHGC X 1.15.  SHGC = Solar Heat Gain Coefficient) 
A window schedule must accompany the application indicating the quantity, current window type, actual window surface dimensions, window orientation, brand, model number of screen or window film material.  Final invoices must indicate screen or window film material model number, quantity (square feet) of material purchased/installed.  Manufacturer's specification sheets indicating the Shading Coefficient or the SHGC must also be submitted.</t>
    </r>
  </si>
  <si>
    <r>
      <t xml:space="preserve">Shade Screens
</t>
    </r>
    <r>
      <rPr>
        <sz val="10"/>
        <rFont val="Arial"/>
        <family val="2"/>
      </rPr>
      <t>This measure consists of adding fixed exterior physical shading screens to windows.  This measure is applicable only to retrofit of existing facilites.  Windows with east, south, and west exposures are eligible.  Shading Coefficient must be 0.30 or less at a thirty-degree profile angle.  (Shading Coefficient equals SHGC X 1.15.  SHGC = Solar Heat Gain Coefficient)  Interior window shades such as blinds and drapes and movable door screens are not eligible.
A window schedule must accompany the application indicating the quantity, current window type, actual window surface dimensions, window orientation, brand, model number of screen or window film material.  Final invoices must indicate screen or window film material model number, quantity (square feet) of material purchased/installed.  Manufacturer's specification sheets indicating the Shading Coefficient or the SHGC must also be submitted.</t>
    </r>
  </si>
  <si>
    <r>
      <rPr>
        <b/>
        <sz val="10"/>
        <rFont val="Arial"/>
        <family val="2"/>
      </rPr>
      <t>Variable Refrigerant Flow (VRF) Air Conditioning and Heat Pump Systems</t>
    </r>
    <r>
      <rPr>
        <sz val="10"/>
        <rFont val="Arial"/>
        <family val="2"/>
      </rPr>
      <t xml:space="preserve">
New VRF AC or Heat Pump systems installed as replacements for existing  HVAC  units/systems  that meet or exceed the qualifying Energy Efficiency Ratio (EER) and Integrated Energy Efficiency Ratio (IEER) shown in the Incentives Table above are eligible for an incentive rebate. All VRF equipment must have efficiencies that have been determined using the rating method outlined in the Air-Conditioning, Heating and Refrigeration Institute (AHRI) standard  1230-2010, be UL listed, and use a minimum ozone-depleting refrigerant (e.g., HCFC or HFC). 
A manufacturer's specification sheet indicating the system EER and IEER must accompany the application.  AHRI rating certificate of system must also be submitted.  Final invoices must indicate the number of units and sizes with model numbers matching the specification sheets and AHRI certificates.
</t>
    </r>
  </si>
  <si>
    <t>FOR OFFICE USE ONLY - REVIEWER NOTES</t>
  </si>
  <si>
    <t>Reviewed By:</t>
  </si>
  <si>
    <t>Date:</t>
  </si>
  <si>
    <t>QC By:</t>
  </si>
  <si>
    <t>capped</t>
  </si>
  <si>
    <t>Tier 1 chiller efficiency</t>
  </si>
  <si>
    <t>Tier 2 chiller efficiency</t>
  </si>
  <si>
    <t>Size Category</t>
  </si>
  <si>
    <t>MeasureSize Category</t>
  </si>
  <si>
    <t>Min Efficiency</t>
  </si>
  <si>
    <t>Base Incentive</t>
  </si>
  <si>
    <t>Efficiency Incentive</t>
  </si>
  <si>
    <t xml:space="preserve">Min </t>
  </si>
  <si>
    <t>Tier 1 CAP</t>
  </si>
  <si>
    <t>Capping Units</t>
  </si>
  <si>
    <t>Tier 2 Cap</t>
  </si>
  <si>
    <t>Min EER</t>
  </si>
  <si>
    <t>Min IEER</t>
  </si>
  <si>
    <t>Min COP</t>
  </si>
  <si>
    <t>AC_Unit_Single_Phase</t>
  </si>
  <si>
    <t>HP_Unit_Single_Phase</t>
  </si>
  <si>
    <t>AC_Unit_Three_Phase</t>
  </si>
  <si>
    <t>HP_Unit_Three_Phase</t>
  </si>
  <si>
    <t>Chiller_Positive_Displacement</t>
  </si>
  <si>
    <t>Programable_Thermostat</t>
  </si>
  <si>
    <t>Heat_Pump_Water_Heater</t>
  </si>
  <si>
    <t>PTAC</t>
  </si>
  <si>
    <t>PTHP</t>
  </si>
  <si>
    <t>VRF Size</t>
  </si>
  <si>
    <t>Heat Recovery / Gas Heat</t>
  </si>
  <si>
    <t>CO2_Sensors</t>
  </si>
  <si>
    <t>CO_Sensors</t>
  </si>
  <si>
    <t>Window_Film</t>
  </si>
  <si>
    <t>Shade_Screen</t>
  </si>
  <si>
    <t>Metric</t>
  </si>
  <si>
    <t>AC_Unit_Three_Phase&lt;5.4_tons</t>
  </si>
  <si>
    <t>VRF_Air_Conditioners_Air_Cooled≥5.4 tons and &lt;11.25 tons</t>
  </si>
  <si>
    <t>11.2 EER, 13.1 IEER</t>
  </si>
  <si>
    <t>Grocery</t>
  </si>
  <si>
    <r>
      <t xml:space="preserve">Restaurant Full Service </t>
    </r>
    <r>
      <rPr>
        <sz val="10"/>
        <rFont val="Calibri"/>
        <family val="2"/>
      </rPr>
      <t xml:space="preserve">≥ </t>
    </r>
    <r>
      <rPr>
        <sz val="10"/>
        <rFont val="Arial"/>
        <family val="2"/>
      </rPr>
      <t>80 Gallon Tank(s)</t>
    </r>
  </si>
  <si>
    <t>Dual Technology</t>
  </si>
  <si>
    <t>Unitary Air-Cooled PKG AC 3 ton</t>
  </si>
  <si>
    <t>9,000_btu/h</t>
  </si>
  <si>
    <t>Yes</t>
  </si>
  <si>
    <t>Full Service Restaurant</t>
  </si>
  <si>
    <t>On/Off (Shopping/Airport Profile)</t>
  </si>
  <si>
    <t>Emissivity &lt; 0.67</t>
  </si>
  <si>
    <t>80% Block</t>
  </si>
  <si>
    <t>East</t>
  </si>
  <si>
    <t>COP</t>
  </si>
  <si>
    <t>AC_Unit_Three_Phase5.4&lt;11.25 tons</t>
  </si>
  <si>
    <t>VRF_Air_Conditioners_Air_Cooled≥11.25 tons and &lt;20 tons</t>
  </si>
  <si>
    <t>11.0 EER, 12.9 IEER</t>
  </si>
  <si>
    <t>Health/Medical</t>
  </si>
  <si>
    <r>
      <t xml:space="preserve">Restaurant Quick Service </t>
    </r>
    <r>
      <rPr>
        <sz val="10"/>
        <rFont val="Calibri"/>
        <family val="2"/>
      </rPr>
      <t>≥</t>
    </r>
    <r>
      <rPr>
        <sz val="10"/>
        <rFont val="Arial"/>
        <family val="2"/>
      </rPr>
      <t xml:space="preserve"> 80 Gallon Tank(s)</t>
    </r>
  </si>
  <si>
    <t>Passive Infrared</t>
  </si>
  <si>
    <t>Unitary Air-Cooled PKG AC 4 ton</t>
  </si>
  <si>
    <t>12,000_btu/h</t>
  </si>
  <si>
    <t>No</t>
  </si>
  <si>
    <t>Hospital</t>
  </si>
  <si>
    <t>VAV (Shopping/Airport Profile)</t>
  </si>
  <si>
    <t>Emissivity = 0.67</t>
  </si>
  <si>
    <t>90% Block</t>
  </si>
  <si>
    <t>Southeast</t>
  </si>
  <si>
    <t>Energy Factor</t>
  </si>
  <si>
    <t>AC_Unit_Three_Phase11.25&lt;20 tons</t>
  </si>
  <si>
    <t>VRF_Air_Conditioners_Air_Cooled≥20 tons</t>
  </si>
  <si>
    <t>10.0 EER, 11.6 IEER</t>
  </si>
  <si>
    <t>Lodging</t>
  </si>
  <si>
    <t>Key Card Activation</t>
  </si>
  <si>
    <t>Unitary Air-Cooled PKG AC 5 ton</t>
  </si>
  <si>
    <t>15,000_btu/h</t>
  </si>
  <si>
    <t>≥20 tons</t>
  </si>
  <si>
    <t>Large Hotel</t>
  </si>
  <si>
    <t>On/Off (Office/Events Profile)</t>
  </si>
  <si>
    <r>
      <t xml:space="preserve">Emissivity </t>
    </r>
    <r>
      <rPr>
        <sz val="10"/>
        <rFont val="Calibri"/>
        <family val="2"/>
      </rPr>
      <t>≤</t>
    </r>
    <r>
      <rPr>
        <sz val="10"/>
        <rFont val="Arial"/>
        <family val="2"/>
      </rPr>
      <t xml:space="preserve"> 0.82</t>
    </r>
  </si>
  <si>
    <t>South</t>
  </si>
  <si>
    <t>AC_Unit_Three_Phase20&lt;63.3 tons</t>
  </si>
  <si>
    <t>VRF_Heat_Pump_Air_cooled≥5.4 tons and &lt;11.25 tonsYes</t>
  </si>
  <si>
    <t>10.8 EER, 12.7 IEER, 3.3 COP</t>
  </si>
  <si>
    <t>Office</t>
  </si>
  <si>
    <t>Large Office</t>
  </si>
  <si>
    <t>VAV (Office/Events Profile)</t>
  </si>
  <si>
    <t>Southwest</t>
  </si>
  <si>
    <t>AC_Unit_Three_Phase≥63.3_ tons</t>
  </si>
  <si>
    <t>VRF_Heat_Pump_Air_cooled≥11.25 tons and &lt;20 tonsYes</t>
  </si>
  <si>
    <t>10.4 EER, 12.1 IEER, 3.2 COP</t>
  </si>
  <si>
    <t>Restaurant</t>
  </si>
  <si>
    <t>Medium Office</t>
  </si>
  <si>
    <t>West</t>
  </si>
  <si>
    <t>HP_Unit_Three_Phase20&lt;63.3_tons</t>
  </si>
  <si>
    <t>11 EER</t>
  </si>
  <si>
    <t>VRF_Heat_Pump_Air_cooled≥20 tonsYes</t>
  </si>
  <si>
    <t>9.3 EER, 10.8 IEER, 3.2 COP</t>
  </si>
  <si>
    <t>Retail</t>
  </si>
  <si>
    <t>Midrise Apartment</t>
  </si>
  <si>
    <t>HP_Unit_Three_Phase5.4&lt;11.25 tons</t>
  </si>
  <si>
    <t>VRF_Heat_Pump_Air_cooled≥5.4 tons and &lt;11.25 tonsNo</t>
  </si>
  <si>
    <t>11.0 EER, 12.9 IEER, 3.3 COP</t>
  </si>
  <si>
    <t>K-12_School</t>
  </si>
  <si>
    <t>Outpatient</t>
  </si>
  <si>
    <t>HP_Unit_Three_Phase11.25&lt;20 tons</t>
  </si>
  <si>
    <t>VRF_Heat_Pump_Air_cooled≥11.25 tons and &lt;20 tonsNo</t>
  </si>
  <si>
    <t>10.6 EER, 12.3 IEER, 3.2 COP</t>
  </si>
  <si>
    <t>Hotel_Room_Control_AC_Only</t>
  </si>
  <si>
    <t>College/University</t>
  </si>
  <si>
    <t>Primary School</t>
  </si>
  <si>
    <t>HP_Unit_Three_Phase≥20_ tons</t>
  </si>
  <si>
    <t>VRF_Heat_Pump_Air_cooled≥20 tonsNo</t>
  </si>
  <si>
    <t>9.5 EER, 11.0 IEER, 3.2 COP</t>
  </si>
  <si>
    <t>Hotel_Room_Control_Heat_Pumps</t>
  </si>
  <si>
    <t>Miscellaneous</t>
  </si>
  <si>
    <t>Quick Service Restaurant</t>
  </si>
  <si>
    <t>per ton</t>
  </si>
  <si>
    <t>Chiller_Centrifugal&lt;150</t>
  </si>
  <si>
    <t>VRF_Heat_Pump_Water_Source≥5.4 tons and &lt;11.25 tonsYes</t>
  </si>
  <si>
    <t>11.8 EER, 4.2 COP</t>
  </si>
  <si>
    <t>Warehouse</t>
  </si>
  <si>
    <t>Secondary School</t>
  </si>
  <si>
    <t>Chiller_Centrifugal150-299</t>
  </si>
  <si>
    <t>VRF_Heat_Pump_Water_Source≥11.25 tons and &lt;20 tonsYes</t>
  </si>
  <si>
    <t>9.8 EER, 3.9 COP</t>
  </si>
  <si>
    <t>Add_Economizers</t>
  </si>
  <si>
    <t>Process Industrial</t>
  </si>
  <si>
    <t>Small Hotel</t>
  </si>
  <si>
    <t>Chiller_Centrifugal300-399</t>
  </si>
  <si>
    <t>VRF_Heat_Pump_Water_Source≥20 tonsYes</t>
  </si>
  <si>
    <t>Other Industrial</t>
  </si>
  <si>
    <t>Small Office</t>
  </si>
  <si>
    <t>Chiller_Centrifugal400-599</t>
  </si>
  <si>
    <t>VRF_Heat_Pump_Water_Source≥5.4 tons and &lt;11.25 tonsNo</t>
  </si>
  <si>
    <t>12.0 EER, 4.2 COP</t>
  </si>
  <si>
    <r>
      <t>CO</t>
    </r>
    <r>
      <rPr>
        <vertAlign val="subscript"/>
        <sz val="9"/>
        <rFont val="Arial"/>
        <family val="2"/>
      </rPr>
      <t>2</t>
    </r>
    <r>
      <rPr>
        <sz val="9"/>
        <rFont val="Arial"/>
        <family val="2"/>
      </rPr>
      <t>_Sensors</t>
    </r>
  </si>
  <si>
    <t>Strip Mall</t>
  </si>
  <si>
    <t>Chiller_Centrifugal≥ 600</t>
  </si>
  <si>
    <t>VRF_Heat_Pump_Water_Source≥11.25 tons and &lt;20 tonsNo</t>
  </si>
  <si>
    <t>10.0 EER, 3.9 COP</t>
  </si>
  <si>
    <t>Supermarket</t>
  </si>
  <si>
    <t>Chiller_Positive_Displacement&lt;75</t>
  </si>
  <si>
    <t>VRF_Heat_Pump_Water_Source≥20 tonsNo</t>
  </si>
  <si>
    <t>2_tons</t>
  </si>
  <si>
    <t>2.5_tons</t>
  </si>
  <si>
    <t>3_tons</t>
  </si>
  <si>
    <t>3.5_tons</t>
  </si>
  <si>
    <t>4_tons</t>
  </si>
  <si>
    <t>5_tons</t>
  </si>
  <si>
    <t>2.0_tons_1Phase</t>
  </si>
  <si>
    <t>2.5_tons_1Phase</t>
  </si>
  <si>
    <t>3.0_tons_1Phase</t>
  </si>
  <si>
    <t>3.5_tons_1Phase</t>
  </si>
  <si>
    <t>4.0_tons_1Phase</t>
  </si>
  <si>
    <t>5.0_tons_1Phase</t>
  </si>
  <si>
    <t>Chiller_Positive_Displacement75-149</t>
  </si>
  <si>
    <t>VRF_Heat_Pump_Groundwater_Source≥5.4 tons and &lt;11.25 tonsYes</t>
  </si>
  <si>
    <t>16.0 EER, 3.6 COP</t>
  </si>
  <si>
    <t>14.3_SEER2</t>
  </si>
  <si>
    <t>15.2_SEER2</t>
  </si>
  <si>
    <t>Chiller_Positive_Displacement150-299</t>
  </si>
  <si>
    <t>VRF_Heat_Pump_Groundwater_Source≥11.25 tons and &lt;20 tonsYes</t>
  </si>
  <si>
    <t>13.6 EER, 3.3 COP</t>
  </si>
  <si>
    <t>16.2_SEER2</t>
  </si>
  <si>
    <t>Chiller_Positive_Displacement300-599</t>
  </si>
  <si>
    <t>Chiller_Positive_Displacement≥ 600</t>
  </si>
  <si>
    <t>VRF_Heat_Pump_Groundwater_Source≥20 tonsYes</t>
  </si>
  <si>
    <r>
      <rPr>
        <sz val="9"/>
        <color indexed="8"/>
        <rFont val="Calibri"/>
        <family val="2"/>
      </rPr>
      <t>≥</t>
    </r>
    <r>
      <rPr>
        <sz val="9"/>
        <color indexed="8"/>
        <rFont val="Arial"/>
        <family val="2"/>
      </rPr>
      <t>17.1_SEER2</t>
    </r>
  </si>
  <si>
    <t>Chiller_Air_Cooled&lt;150</t>
  </si>
  <si>
    <t>VRF_Heat_Pump_Groundwater_Source≥5.4 tons and &lt;11.25 tonsNo</t>
  </si>
  <si>
    <t>16.2 EER, 3.6 COP</t>
  </si>
  <si>
    <t>Chiller_Air_Cooled≥150</t>
  </si>
  <si>
    <t>VRF_Heat_Pump_Groundwater_Source≥11.25 tons and &lt;20 tonsNo</t>
  </si>
  <si>
    <t>13.8 EER. 3.3 COP</t>
  </si>
  <si>
    <t>VRF_Air_Conditioners_Air_Cooled</t>
  </si>
  <si>
    <t>Programable_ThermostatGrocery</t>
  </si>
  <si>
    <t>per Unit</t>
  </si>
  <si>
    <t>VRF_Heat_Pump_Groundwater_Source≥20 tonsNo</t>
  </si>
  <si>
    <t>VRF_Heat_Pump_Air_cooled</t>
  </si>
  <si>
    <t>Programable_ThermostatHealth/Medical</t>
  </si>
  <si>
    <t>VRF_Heat_Pump_Ground_Source≥5.4 tons and &lt;11.25 tonsYes</t>
  </si>
  <si>
    <t>13.2 EER, 3.1 COP</t>
  </si>
  <si>
    <t>VRF_Heat_Pump_Water_Source</t>
  </si>
  <si>
    <t>Programable_ThermostatLodging</t>
  </si>
  <si>
    <t>VRF_Heat_Pump_Ground_Source≥11.25 tons and &lt;20 tonsYes</t>
  </si>
  <si>
    <t>10.8 EER, 2.8 COP</t>
  </si>
  <si>
    <t>VRF_Heat_Pump_Groundwater_Source</t>
  </si>
  <si>
    <t>Programable_ThermostatOffice</t>
  </si>
  <si>
    <t>VRF_Heat_Pump_Ground_Source≥20 tonsYes</t>
  </si>
  <si>
    <t>VRF_Heat_Pump_Ground_Source</t>
  </si>
  <si>
    <t>Programable_ThermostatRestaurant</t>
  </si>
  <si>
    <t>VRF_Heat_Pump_Ground_Source≥5.4 tons and &lt;11.25 tonsNo</t>
  </si>
  <si>
    <t>13.4 EER, 3.1 COP</t>
  </si>
  <si>
    <t>Programable_ThermostatRetail</t>
  </si>
  <si>
    <t>VRF_Heat_Pump_Ground_Source≥11.25 tons and &lt;20 tonsNo</t>
  </si>
  <si>
    <t>11.0 EER, 2.8 COP</t>
  </si>
  <si>
    <t>Programable_ThermostatK-12_School</t>
  </si>
  <si>
    <t>VRF_Heat_Pump_Ground_Source≥20 tonsNo</t>
  </si>
  <si>
    <t>Programable_ThermostatCollege/University</t>
  </si>
  <si>
    <t>Rec Incentive from MAS sheet</t>
  </si>
  <si>
    <t>Programable_ThermostatMiscellaneous</t>
  </si>
  <si>
    <t>Application</t>
  </si>
  <si>
    <t>MAS Sheet Incremental w/out O&amp;M</t>
  </si>
  <si>
    <t>MAS Sheet IPLV ee min eff</t>
  </si>
  <si>
    <t>Code</t>
  </si>
  <si>
    <t>Tier 1</t>
  </si>
  <si>
    <t>Tier 2</t>
  </si>
  <si>
    <t>Programable_ThermostatWarehouse</t>
  </si>
  <si>
    <t>C&amp;I Comprehensive Water-Cooled Chillers-Centrifugal &lt;150 Tons Tier 1</t>
  </si>
  <si>
    <t>Programable_ThermostatProcess Industrial</t>
  </si>
  <si>
    <t>C&amp;I Comprehensive Water-Cooled Chillers-Centrifugal &lt;150 Tons Tier 2</t>
  </si>
  <si>
    <t>Programable_ThermostatOther Industrial</t>
  </si>
  <si>
    <t>C&amp;I Comprehensive Water-Cooled Chillers-Centrifugal 150 - 299 Tons Tier 1</t>
  </si>
  <si>
    <t>AC_Unit_Single_Phase_2.0_tons_1Phase15.2_SEER2</t>
  </si>
  <si>
    <t>C&amp;I Comprehensive Water-Cooled Chillers-Centrifugal 150 - 299 Tons Tier 2</t>
  </si>
  <si>
    <t>AC_Unit_Single_Phase_2.5_tons_1Phase15.2_SEER2</t>
  </si>
  <si>
    <t>C&amp;I Comprehensive Water-Cooled Chillers-Centrifugal 300  - 399 Tons Tier 1</t>
  </si>
  <si>
    <t>AC_Unit_Single_Phase_3.0_tons_1Phase15.2_SEER2</t>
  </si>
  <si>
    <t>C&amp;I Comprehensive Water-Cooled Chillers-Centrifugal 300  - 399 Tons Tier 2</t>
  </si>
  <si>
    <t>AC_Unit_Single_Phase_3.5_tons_1Phase15.2_SEER2</t>
  </si>
  <si>
    <t>C&amp;I Comprehensive Water-Cooled Chillers-Centrifugal 400 - 599 Tons Tier 1</t>
  </si>
  <si>
    <t>AC_Unit_Single_Phase_4.0_tons_1Phase15.2_SEER2</t>
  </si>
  <si>
    <t>C&amp;I Comprehensive Water-Cooled Chillers-Centrifugal 400 - 599 Tons Tier 2</t>
  </si>
  <si>
    <t>AC_Unit_Single_Phase_5.0_tons_1Phase15.2_SEER2</t>
  </si>
  <si>
    <t>C&amp;I Comprehensive Water-Cooled Chillers-Centrifugal ≥ 600 Tons Tier 1</t>
  </si>
  <si>
    <t>AC_Unit_Single_Phase_2.0_tons_1Phase16.2_SEER2</t>
  </si>
  <si>
    <t>C&amp;I Comprehensive Water-Cooled Chillers-Centrifugal ≥ 600 Tons Tier 2</t>
  </si>
  <si>
    <t>AC_Unit_Single_Phase_2.5_tons_1Phase16.2_SEER2</t>
  </si>
  <si>
    <t>Chiller_Reciprocating&lt;150</t>
  </si>
  <si>
    <t>C&amp;I Comprehensive Water-Cooled Chillers-Positive Displacement &lt; 75 Tons Tier 1</t>
  </si>
  <si>
    <t>AC_Unit_Single_Phase_3.0_tons_1Phase16.2_SEER2</t>
  </si>
  <si>
    <t>C&amp;I Comprehensive Water-Cooled Chillers-Positive Displacement &lt; 75 Tons Tier 2</t>
  </si>
  <si>
    <t>AC_Unit_Single_Phase_3.5_tons_1Phase16.2_SEER2</t>
  </si>
  <si>
    <t>C&amp;I Comprehensive Water-Cooled Chillers-Positive Displacement 75 - 149 Tons Tier 1</t>
  </si>
  <si>
    <t>AC_Unit_Single_Phase_4.0_tons_1Phase16.2_SEER2</t>
  </si>
  <si>
    <t>C&amp;I Comprehensive Water-Cooled Chillers-Positive Displacement 75 - 149 Tons Tier 2</t>
  </si>
  <si>
    <t>AC_Unit_Single_Phase_5.0_tons_1Phase16.2_SEER2</t>
  </si>
  <si>
    <t>Chiller_Reciprocating150-299</t>
  </si>
  <si>
    <t>C&amp;I Comprehensive Water-Cooled Chillers-Positive Displacement 150 - 299 Tons Tier 1</t>
  </si>
  <si>
    <t>AC_Unit_Single_Phase_2.0_tons_1Phase≥17.1_SEER2</t>
  </si>
  <si>
    <t>17.1 SEER2</t>
  </si>
  <si>
    <t>C&amp;I Comprehensive Water-Cooled Chillers-Positive Displacement 150 - 299 Tons Tier 2</t>
  </si>
  <si>
    <t>AC_Unit_Single_Phase_2.5_tons_1Phase≥17.1_SEER2</t>
  </si>
  <si>
    <t>Chiller_Reciprocating≥300</t>
  </si>
  <si>
    <t>C&amp;I Comprehensive Water-Cooled Chillers-Positive Displacement 300 - 599 Tons Tier 1</t>
  </si>
  <si>
    <t>AC_Unit_Single_Phase_3.0_tons_1Phase≥17.1_SEER2</t>
  </si>
  <si>
    <t>C&amp;I Comprehensive Water-Cooled Chillers-Positive Displacement 300 - 599 Tons Tier 2</t>
  </si>
  <si>
    <t>AC_Unit_Single_Phase_3.5_tons_1Phase≥17.1_SEER2</t>
  </si>
  <si>
    <t>C&amp;I Comprehensive Water-Cooled Chillers-Positive Displacement ≥ 600 Tons Tier 1</t>
  </si>
  <si>
    <t>AC_Unit_Single_Phase_4.0_tons_1Phase≥17.1_SEER2</t>
  </si>
  <si>
    <t>C&amp;I Comprehensive Water-Cooled Chillers-Positive Displacement ≥ 600 Tons Tier 2</t>
  </si>
  <si>
    <t>AC_Unit_Single_Phase_5.0_tons_1Phase≥17.1_SEER2</t>
  </si>
  <si>
    <t>C&amp;I Comprehensive Air-Cooled Chillers &lt;150 Tons Tier 1</t>
  </si>
  <si>
    <t>HP_Unit_Single_Phase_2.0_tons_1Phase15.2_SEER2</t>
  </si>
  <si>
    <t>C&amp;I Comprehensive Air-Cooled Chillers &lt;150 Tons Tier 2</t>
  </si>
  <si>
    <t>HP_Unit_Single_Phase_2.5_tons_1Phase15.2_SEER2</t>
  </si>
  <si>
    <t>C&amp;I Comprehensive Air-Cooled Chillers &gt;=150 Tons Tier 1</t>
  </si>
  <si>
    <t>HP_Unit_Single_Phase_3.0_tons_1Phase15.2_SEER2</t>
  </si>
  <si>
    <t>C&amp;I Comprehensive Air-Cooled Chillers &gt;=150 Tons Tier 2</t>
  </si>
  <si>
    <t>HP_Unit_Single_Phase_3.5_tons_1Phase15.2_SEER2</t>
  </si>
  <si>
    <t>HP_Unit_Single_Phase_4.0_tons_1Phase15.2_SEER2</t>
  </si>
  <si>
    <t>HP_Unit_Single_Phase_5.0_tons_1Phase15.2_SEER2</t>
  </si>
  <si>
    <t>HP_Unit_Single_Phase_2.0_tons_1Phase16.2_SEER2</t>
  </si>
  <si>
    <t>HP_Unit_Single_Phase_2.5_tons_1Phase16.2_SEER2</t>
  </si>
  <si>
    <t>HP_Unit_Single_Phase_3.0_tons_1Phase16.2_SEER2</t>
  </si>
  <si>
    <t>HP_Unit_Single_Phase_3.5_tons_1Phase16.2_SEER2</t>
  </si>
  <si>
    <t>HP_Unit_Single_Phase_4.0_tons_1Phase16.2_SEER2</t>
  </si>
  <si>
    <t>HP_Unit_Single_Phase_5.0_tons_1Phase16.2_SEER2</t>
  </si>
  <si>
    <t>HP_Unit_Single_Phase_2.0_tons_1Phase≥17.1_SEER2</t>
  </si>
  <si>
    <t>HP_Unit_Single_Phase_2.5_tons_1Phase≥17.1_SEER2</t>
  </si>
  <si>
    <t>HP_Unit_Single_Phase_3.0_tons_1Phase≥17.1_SEER2</t>
  </si>
  <si>
    <t>HP_Unit_Single_Phase_3.5_tons_1Phase≥17.1_SEER2</t>
  </si>
  <si>
    <t>HP_Unit_Single_Phase_4.0_tons_1Phase≥17.1_SEER2</t>
  </si>
  <si>
    <t>HP_Unit_Single_Phase_5.0_tons_1Phase≥17.1_SEER2</t>
  </si>
  <si>
    <t>Heat_Pump_Water_HeaterRestaurant Full Service</t>
  </si>
  <si>
    <t>3.00 COP</t>
  </si>
  <si>
    <t>Heat_Pump_Water_HeaterRestaurant Quick Service</t>
  </si>
  <si>
    <t>Hotel_Room_Control_AC_OnlyDual Technology</t>
  </si>
  <si>
    <t>Hotel_Room_Control_AC_OnlyPassive Infrared</t>
  </si>
  <si>
    <t>Hotel_Room_Control_AC_OnlyKey Card Activation</t>
  </si>
  <si>
    <t>under_5.4_tons</t>
  </si>
  <si>
    <t>Hotel_Room_Control_Heat_PumpsDual Technology</t>
  </si>
  <si>
    <t>Hotel_Room_Control_Heat_PumpsPassive Infrared</t>
  </si>
  <si>
    <t>Hotel_Room_Control_Heat_PumpsKey Card Activation</t>
  </si>
  <si>
    <t>Add_EconomizersUnitary Air-Cooled PKG AC 3 ton</t>
  </si>
  <si>
    <t>9.54 EER</t>
  </si>
  <si>
    <t>Add_EconomizersUnitary Air-Cooled PKG AC 4 ton</t>
  </si>
  <si>
    <t>Add_EconomizersUnitary Air-Cooled PKG AC 5 ton</t>
  </si>
  <si>
    <t>9.57 EER</t>
  </si>
  <si>
    <t>PTAC9,000_btu/h</t>
  </si>
  <si>
    <t>11.18 EER</t>
  </si>
  <si>
    <t>PTAC12,000_btu/h</t>
  </si>
  <si>
    <t>10.54 EER</t>
  </si>
  <si>
    <t>PTAC15,000_btu/h</t>
  </si>
  <si>
    <t>9.91 EER</t>
  </si>
  <si>
    <t>PTHP9,000_btu/h</t>
  </si>
  <si>
    <t>PTHP12,000_btu/h</t>
  </si>
  <si>
    <t>PTHP15,000_btu/h</t>
  </si>
  <si>
    <t>CO2_SensorsFull Service Restaurant</t>
  </si>
  <si>
    <t>per Sensor</t>
  </si>
  <si>
    <t>CO2_SensorsHospital</t>
  </si>
  <si>
    <t>CO2_SensorsLarge Hotel</t>
  </si>
  <si>
    <t>CO2_SensorsLarge Office</t>
  </si>
  <si>
    <t>CO2_SensorsMedium Office</t>
  </si>
  <si>
    <t>CO2_SensorsMidrise Apartment</t>
  </si>
  <si>
    <t>CO2_SensorsOutpatient</t>
  </si>
  <si>
    <t>CO2_SensorsPrimary School</t>
  </si>
  <si>
    <t>CO2_SensorsQuick Service Restaurant</t>
  </si>
  <si>
    <t>CO2_SensorsSecondary School</t>
  </si>
  <si>
    <t>CO2_SensorsSmall Hotel</t>
  </si>
  <si>
    <t>CO2_SensorsSmall Office</t>
  </si>
  <si>
    <t>CO2_SensorsStrip Mall</t>
  </si>
  <si>
    <t>CO2_SensorsSupermarket</t>
  </si>
  <si>
    <t>CO_SensorsOn/Off (Shopping/Airport Profile)</t>
  </si>
  <si>
    <t>CO_SensorsVAV (Shopping/Airport Profile)</t>
  </si>
  <si>
    <t>CO_SensorsOn/Off (Office/Events Profile)</t>
  </si>
  <si>
    <t>CO_SensorsVAV (Office/Events Profile)</t>
  </si>
  <si>
    <t>per Square Foot</t>
  </si>
  <si>
    <t>AC_Unit_Three_Phase&lt;5.4_tons15_SEER</t>
  </si>
  <si>
    <t>15.0 SEER</t>
  </si>
  <si>
    <t>AC_Unit_Three_Phase&lt;5.4_tons16_SEER</t>
  </si>
  <si>
    <t>16.0 SEER</t>
  </si>
  <si>
    <t>AC_Unit_Three_Phase&lt;5.4_tons17_SEER</t>
  </si>
  <si>
    <t>17.0 SEER</t>
  </si>
  <si>
    <t>AC_Unit_Three_Phase&lt;5.4_tons≥18_SEER</t>
  </si>
  <si>
    <t>18.0 SEER</t>
  </si>
  <si>
    <t>HP_Unit_Three_Phase&lt;5.4_tons15_SEER</t>
  </si>
  <si>
    <t>HP_Unit_Three_Phase&lt;5.4_tons16_SEER</t>
  </si>
  <si>
    <t>HP_Unit_Three_Phase&lt;5.4_tons17_SEER</t>
  </si>
  <si>
    <t>HP_Unit_Three_Phase&lt;5.4_tons≥18_SEER</t>
  </si>
  <si>
    <t>AC_Unit_Three_Phase_2.0_tons14.3_SEER2</t>
  </si>
  <si>
    <t>AC_Unit_Three_Phase_2.5_tons14.3_SEER2</t>
  </si>
  <si>
    <t>AC_Unit_Three_Phase_3.0_tons14.3_SEER2</t>
  </si>
  <si>
    <t>AC_Unit_Three_Phase_3.5_tons14.3_SEER2</t>
  </si>
  <si>
    <t>AC_Unit_Three_Phase_4.0_tons14.3_SEER2</t>
  </si>
  <si>
    <t>AC_Unit_Three_Phase_5.0_tons14.3_SEER2</t>
  </si>
  <si>
    <t>AC_Unit_Three_Phase_2.0_tons15.2_SEER2</t>
  </si>
  <si>
    <t>AC_Unit_Three_Phase_2.5_tons15.2_SEER2</t>
  </si>
  <si>
    <t>AC_Unit_Three_Phase_3.0_tons15.2_SEER2</t>
  </si>
  <si>
    <t>AC_Unit_Three_Phase_3.5_tons15.2_SEER2</t>
  </si>
  <si>
    <t>AC_Unit_Three_Phase_4.0_tons15.2_SEER2</t>
  </si>
  <si>
    <t>AC_Unit_Three_Phase_5.0_tons15.2_SEER2</t>
  </si>
  <si>
    <t>AC_Unit_Three_Phase_2.0_tons16.2_SEER2</t>
  </si>
  <si>
    <t>AC_Unit_Three_Phase_2.5_tons16.2_SEER2</t>
  </si>
  <si>
    <t>AC_Unit_Three_Phase_3.0_tons16.2_SEER2</t>
  </si>
  <si>
    <t>AC_Unit_Three_Phase_3.5_tons16.2_SEER2</t>
  </si>
  <si>
    <t>AC_Unit_Three_Phase_4.0_tons16.2_SEER2</t>
  </si>
  <si>
    <t>AC_Unit_Three_Phase_5.0_tons16.2_SEER2</t>
  </si>
  <si>
    <t>AC_Unit_Three_Phase_2.0_tons≥17.1_SEER2</t>
  </si>
  <si>
    <t>AC_Unit_Three_Phase_2.5_tons≥17.1_SEER2</t>
  </si>
  <si>
    <t>AC_Unit_Three_Phase_3.0_tons≥17.1_SEER2</t>
  </si>
  <si>
    <t>AC_Unit_Three_Phase_3.5_tons≥17.1_SEER2</t>
  </si>
  <si>
    <t>AC_Unit_Three_Phase_4.0_tons≥17.1_SEER2</t>
  </si>
  <si>
    <t>AC_Unit_Three_Phase_5.0_tons≥17.1_SEER2</t>
  </si>
  <si>
    <t>HP_Unit_Three_Phase_2.0_tons14.3_SEER2</t>
  </si>
  <si>
    <t>HP_Unit_Three_Phase_2.5_tons14.3_SEER2</t>
  </si>
  <si>
    <t>HP_Unit_Three_Phase_3.0_tons14.3_SEER2</t>
  </si>
  <si>
    <t>HP_Unit_Three_Phase_3.5_tons14.3_SEER2</t>
  </si>
  <si>
    <t>HP_Unit_Three_Phase_4.0_tons14.3_SEER2</t>
  </si>
  <si>
    <t>HP_Unit_Three_Phase_5.0_tons14.3_SEER2</t>
  </si>
  <si>
    <t>HP_Unit_Three_Phase_2.0_tons15.2_SEER2</t>
  </si>
  <si>
    <t>HP_Unit_Three_Phase_2.5_tons15.2_SEER2</t>
  </si>
  <si>
    <t>HP_Unit_Three_Phase_3.0_tons15.2_SEER2</t>
  </si>
  <si>
    <t>HP_Unit_Three_Phase_3.5_tons15.2_SEER2</t>
  </si>
  <si>
    <t>HP_Unit_Three_Phase_4.0_tons15.2_SEER2</t>
  </si>
  <si>
    <t>HP_Unit_Three_Phase_5.0_tons15.2_SEER2</t>
  </si>
  <si>
    <t>HP_Unit_Three_Phase_2.0_tons16.2_SEER2</t>
  </si>
  <si>
    <t>HP_Unit_Three_Phase_2.5_tons16.2_SEER2</t>
  </si>
  <si>
    <t>HP_Unit_Three_Phase_3.0_tons16.2_SEER2</t>
  </si>
  <si>
    <t>HP_Unit_Three_Phase_3.5_tons16.2_SEER2</t>
  </si>
  <si>
    <t>HP_Unit_Three_Phase_4.0_tons16.2_SEER2</t>
  </si>
  <si>
    <t>HP_Unit_Three_Phase_5.0_tons16.2_SEER2</t>
  </si>
  <si>
    <t>HP_Unit_Three_Phase_2.0_tons≥17.1_SEER2</t>
  </si>
  <si>
    <t>HP_Unit_Three_Phase_2.5_tons≥17.1_SEER2</t>
  </si>
  <si>
    <t>HP_Unit_Three_Phase_3.0_tons≥17.1_SEER2</t>
  </si>
  <si>
    <t>HP_Unit_Three_Phase_3.5_tons≥17.1_SEER2</t>
  </si>
  <si>
    <t>HP_Unit_Three_Phase_4.0_tons≥17.1_SEER2</t>
  </si>
  <si>
    <t>HP_Unit_Three_Phase_5.0_tons≥17.1_SEER2</t>
  </si>
  <si>
    <t>AC_Unit_Single_Phase_2.0_tons_1Phase</t>
  </si>
  <si>
    <t>AC_Unit_Single_Phase_2.5_tons_1Phase</t>
  </si>
  <si>
    <t>AC_Unit_Single_Phase_3.0_tons_1Phase</t>
  </si>
  <si>
    <t>AC_Unit_Single_Phase_3.5_tons_1Phase</t>
  </si>
  <si>
    <t>AC_Unit_Single_Phase_4.0_tons_1Phase</t>
  </si>
  <si>
    <t>AC_Unit_Single_Phase_5.0_tons_1Phase</t>
  </si>
  <si>
    <t>HP_Unit_Single_Phase_2.0_tons_1Phase</t>
  </si>
  <si>
    <t>HP_Unit_Single_Phase_2.5_tons_1Phase</t>
  </si>
  <si>
    <t>HP_Unit_Single_Phase_3.0_tons_1Phase</t>
  </si>
  <si>
    <t>HP_Unit_Single_Phase_3.5_tons_1Phase</t>
  </si>
  <si>
    <t>HP_Unit_Single_Phase_4.0_tons_1Phase</t>
  </si>
  <si>
    <t>HP_Unit_Single_Phase_5.0_tons_1Phase</t>
  </si>
  <si>
    <t>AC_Unit_Three_Phase_2.0_tons</t>
  </si>
  <si>
    <t>AC_Unit_Three_Phase_2.5_tons</t>
  </si>
  <si>
    <t>AC_Unit_Three_Phase_3.0_tons</t>
  </si>
  <si>
    <t>AC_Unit_Three_Phase_3.5_tons</t>
  </si>
  <si>
    <t>AC_Unit_Three_Phase_4.0_tons</t>
  </si>
  <si>
    <t>AC_Unit_Three_Phase_5.0_tons</t>
  </si>
  <si>
    <t>HP_Unit_Three_Phase_2.0_tons</t>
  </si>
  <si>
    <t>HP_Unit_Three_Phase_2.5_tons</t>
  </si>
  <si>
    <t>HP_Unit_Three_Phase_3.0_tons</t>
  </si>
  <si>
    <t>HP_Unit_Three_Phase_3.5_tons</t>
  </si>
  <si>
    <t>HP_Unit_Three_Phase_4.0_tons</t>
  </si>
  <si>
    <t>HP_Unit_Three_Phase_5.0_tons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</si>
</sst>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409]mmmm\ d\,\ yyyy;@"/>
    <numFmt numFmtId="167" formatCode="0.000"/>
    <numFmt numFmtId="168" formatCode="&quot;$&quot;#,##0"/>
    <numFmt numFmtId="169" formatCode="#,##0.0000000_);[Red]\(#,##0.0000000\)"/>
    <numFmt numFmtId="170" formatCode="_(* #,##0.000000000000_);_(* \(#,##0.000000000000\);_(* &quot;-&quot;??_);_(@_)"/>
    <numFmt numFmtId="171" formatCode="0.0000"/>
    <numFmt numFmtId="172" formatCode="0.00000"/>
    <numFmt numFmtId="173" formatCode="0.000000"/>
  </numFmts>
  <fonts count="68">
    <font>
      <sz val="10"/>
      <name val="Arial"/>
    </font>
    <font>
      <b/>
      <sz val="10"/>
      <name val="Arial"/>
      <family val="2"/>
    </font>
    <font>
      <sz val="10"/>
      <name val="Arial"/>
      <family val="2"/>
    </font>
    <font>
      <i/>
      <sz val="10"/>
      <name val="Arial"/>
      <family val="2"/>
    </font>
    <font>
      <b/>
      <sz val="22"/>
      <name val="Arial"/>
      <family val="2"/>
    </font>
    <font>
      <sz val="12"/>
      <name val="Arial"/>
      <family val="2"/>
    </font>
    <font>
      <b/>
      <sz val="11"/>
      <name val="Arial"/>
      <family val="2"/>
    </font>
    <font>
      <sz val="11"/>
      <name val="Arial"/>
      <family val="2"/>
    </font>
    <font>
      <b/>
      <sz val="10"/>
      <color indexed="10"/>
      <name val="Arial"/>
      <family val="2"/>
    </font>
    <font>
      <b/>
      <sz val="11.5"/>
      <color indexed="8"/>
      <name val="Arial"/>
      <family val="2"/>
    </font>
    <font>
      <b/>
      <sz val="11.5"/>
      <name val="Arial"/>
      <family val="2"/>
    </font>
    <font>
      <b/>
      <sz val="12"/>
      <name val="Arial"/>
      <family val="2"/>
    </font>
    <font>
      <sz val="9"/>
      <name val="Arial"/>
      <family val="2"/>
    </font>
    <font>
      <b/>
      <i/>
      <sz val="12"/>
      <name val="Arial"/>
      <family val="2"/>
    </font>
    <font>
      <i/>
      <sz val="9"/>
      <name val="Arial"/>
      <family val="2"/>
    </font>
    <font>
      <sz val="8"/>
      <name val="Arial"/>
      <family val="2"/>
    </font>
    <font>
      <b/>
      <sz val="9"/>
      <name val="Arial"/>
      <family val="2"/>
    </font>
    <font>
      <b/>
      <sz val="20"/>
      <name val="Tekton Pro"/>
      <family val="2"/>
    </font>
    <font>
      <sz val="10"/>
      <name val="Tekton Pro"/>
      <family val="2"/>
    </font>
    <font>
      <b/>
      <sz val="9"/>
      <name val="Tekton Pro"/>
    </font>
    <font>
      <sz val="10"/>
      <color indexed="10"/>
      <name val="Arial"/>
      <family val="2"/>
    </font>
    <font>
      <sz val="9"/>
      <color indexed="81"/>
      <name val="Tahoma"/>
      <family val="2"/>
    </font>
    <font>
      <b/>
      <sz val="14"/>
      <color indexed="17"/>
      <name val="Arial"/>
      <family val="2"/>
    </font>
    <font>
      <sz val="11"/>
      <color indexed="8"/>
      <name val="Arial"/>
      <family val="2"/>
    </font>
    <font>
      <sz val="10"/>
      <name val="Arial"/>
      <family val="2"/>
    </font>
    <font>
      <b/>
      <sz val="24"/>
      <name val="Arial"/>
      <family val="2"/>
    </font>
    <font>
      <b/>
      <sz val="11"/>
      <name val="Calibri"/>
      <family val="2"/>
    </font>
    <font>
      <b/>
      <sz val="26"/>
      <name val="Arial"/>
      <family val="2"/>
    </font>
    <font>
      <b/>
      <sz val="18"/>
      <name val="Arial"/>
      <family val="2"/>
    </font>
    <font>
      <sz val="18"/>
      <color indexed="39"/>
      <name val="Arial"/>
      <family val="2"/>
    </font>
    <font>
      <u/>
      <sz val="22"/>
      <name val="Arial"/>
      <family val="2"/>
    </font>
    <font>
      <u/>
      <sz val="18"/>
      <name val="Arial"/>
      <family val="2"/>
    </font>
    <font>
      <sz val="9"/>
      <color indexed="8"/>
      <name val="Arial"/>
      <family val="2"/>
    </font>
    <font>
      <sz val="10"/>
      <color indexed="8"/>
      <name val="Arial"/>
      <family val="2"/>
    </font>
    <font>
      <b/>
      <sz val="10"/>
      <color indexed="8"/>
      <name val="Arial"/>
      <family val="2"/>
    </font>
    <font>
      <b/>
      <i/>
      <sz val="9"/>
      <name val="Arial"/>
      <family val="2"/>
    </font>
    <font>
      <sz val="9"/>
      <color indexed="8"/>
      <name val="Calibri"/>
      <family val="2"/>
    </font>
    <font>
      <sz val="10"/>
      <name val="Helv"/>
    </font>
    <font>
      <b/>
      <i/>
      <sz val="10"/>
      <name val="Arial"/>
      <family val="2"/>
    </font>
    <font>
      <b/>
      <i/>
      <sz val="11"/>
      <name val="Arial"/>
      <family val="2"/>
    </font>
    <font>
      <vertAlign val="subscript"/>
      <sz val="9"/>
      <name val="Arial"/>
      <family val="2"/>
    </font>
    <font>
      <sz val="10"/>
      <name val="Calibri"/>
      <family val="2"/>
    </font>
    <font>
      <b/>
      <sz val="8"/>
      <name val="Arial"/>
      <family val="2"/>
    </font>
    <font>
      <vertAlign val="superscript"/>
      <sz val="8"/>
      <name val="Arial"/>
      <family val="2"/>
    </font>
    <font>
      <vertAlign val="superscript"/>
      <sz val="8"/>
      <color indexed="8"/>
      <name val="Arial"/>
      <family val="2"/>
    </font>
    <font>
      <b/>
      <sz val="14"/>
      <name val="Arial"/>
      <family val="2"/>
    </font>
    <font>
      <b/>
      <sz val="9"/>
      <color indexed="8"/>
      <name val="Arial"/>
      <family val="2"/>
    </font>
    <font>
      <sz val="8"/>
      <name val="Helv"/>
    </font>
    <font>
      <sz val="11"/>
      <color theme="1"/>
      <name val="Calibri"/>
      <family val="2"/>
      <scheme val="minor"/>
    </font>
    <font>
      <u/>
      <sz val="10"/>
      <color theme="10"/>
      <name val="Arial"/>
      <family val="2"/>
    </font>
    <font>
      <sz val="10"/>
      <color theme="1"/>
      <name val="Arial"/>
      <family val="2"/>
    </font>
    <font>
      <sz val="9"/>
      <color theme="1"/>
      <name val="Arial"/>
      <family val="2"/>
    </font>
    <font>
      <sz val="10"/>
      <color rgb="FFFF0000"/>
      <name val="Arial"/>
      <family val="2"/>
    </font>
    <font>
      <b/>
      <sz val="12"/>
      <color theme="1"/>
      <name val="Arial"/>
      <family val="2"/>
    </font>
    <font>
      <sz val="9"/>
      <color rgb="FFFF0000"/>
      <name val="Arial"/>
      <family val="2"/>
    </font>
    <font>
      <b/>
      <sz val="9"/>
      <color theme="1"/>
      <name val="Arial"/>
      <family val="2"/>
    </font>
    <font>
      <b/>
      <sz val="9"/>
      <color rgb="FF0000FF"/>
      <name val="Tekton Pro"/>
    </font>
    <font>
      <sz val="8"/>
      <color theme="1"/>
      <name val="Arial"/>
      <family val="2"/>
    </font>
    <font>
      <b/>
      <sz val="8"/>
      <color theme="1"/>
      <name val="Arial"/>
      <family val="2"/>
    </font>
    <font>
      <b/>
      <sz val="10"/>
      <color theme="1"/>
      <name val="Arial"/>
      <family val="2"/>
    </font>
    <font>
      <i/>
      <sz val="10"/>
      <color rgb="FFFF0000"/>
      <name val="Arial"/>
      <family val="2"/>
    </font>
    <font>
      <b/>
      <sz val="10"/>
      <color rgb="FFFF0000"/>
      <name val="Arial"/>
      <family val="2"/>
    </font>
    <font>
      <b/>
      <sz val="24"/>
      <color rgb="FFFF0000"/>
      <name val="Arial"/>
      <family val="2"/>
    </font>
    <font>
      <u/>
      <sz val="12"/>
      <color theme="10"/>
      <name val="Arial"/>
      <family val="2"/>
    </font>
    <font>
      <b/>
      <sz val="12"/>
      <color theme="0"/>
      <name val="Arial"/>
      <family val="2"/>
    </font>
    <font>
      <b/>
      <sz val="9"/>
      <color indexed="81"/>
      <name val="Tahoma"/>
      <family val="2"/>
    </font>
    <font>
      <b/>
      <sz val="10"/>
      <name val="Calibri"/>
      <family val="2"/>
    </font>
    <font>
      <sz val="10"/>
      <name val="Arial"/>
    </font>
  </fonts>
  <fills count="2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1"/>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FFCC"/>
        <bgColor indexed="64"/>
      </patternFill>
    </fill>
    <fill>
      <patternFill patternType="solid">
        <fgColor rgb="FFEBF1DE"/>
        <bgColor indexed="64"/>
      </patternFill>
    </fill>
    <fill>
      <patternFill patternType="solid">
        <fgColor theme="6" tint="0.79998168889431442"/>
        <bgColor indexed="64"/>
      </patternFill>
    </fill>
    <fill>
      <patternFill patternType="solid">
        <fgColor rgb="FF99CCFF"/>
        <bgColor indexed="64"/>
      </patternFill>
    </fill>
    <fill>
      <patternFill patternType="solid">
        <fgColor rgb="FF0070C0"/>
        <bgColor indexed="64"/>
      </patternFill>
    </fill>
    <fill>
      <patternFill patternType="solid">
        <fgColor theme="6" tint="0.59999389629810485"/>
        <bgColor indexed="64"/>
      </patternFill>
    </fill>
  </fills>
  <borders count="43">
    <border>
      <left/>
      <right/>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8">
    <xf numFmtId="0" fontId="0" fillId="0" borderId="0">
      <alignment horizontal="left"/>
    </xf>
    <xf numFmtId="43" fontId="2" fillId="0" borderId="0" applyFont="0" applyFill="0" applyBorder="0" applyAlignment="0" applyProtection="0"/>
    <xf numFmtId="43" fontId="37" fillId="0" borderId="0" applyFont="0" applyFill="0" applyBorder="0" applyAlignment="0" applyProtection="0"/>
    <xf numFmtId="44" fontId="24" fillId="0" borderId="0" applyFont="0" applyFill="0" applyBorder="0" applyAlignment="0" applyProtection="0"/>
    <xf numFmtId="44" fontId="38" fillId="0" borderId="0" applyFont="0" applyFill="0" applyBorder="0" applyAlignment="0" applyProtection="0"/>
    <xf numFmtId="44" fontId="2" fillId="0" borderId="0" applyFont="0" applyFill="0" applyBorder="0" applyAlignment="0" applyProtection="0"/>
    <xf numFmtId="0" fontId="49" fillId="0" borderId="0" applyNumberFormat="0" applyFill="0" applyBorder="0" applyAlignment="0" applyProtection="0">
      <alignment horizontal="left"/>
    </xf>
    <xf numFmtId="0" fontId="2" fillId="0" borderId="0"/>
    <xf numFmtId="0" fontId="2" fillId="0" borderId="0"/>
    <xf numFmtId="0" fontId="2" fillId="0" borderId="0"/>
    <xf numFmtId="0" fontId="2" fillId="0" borderId="0"/>
    <xf numFmtId="0" fontId="48" fillId="0" borderId="0"/>
    <xf numFmtId="0" fontId="48" fillId="0" borderId="0"/>
    <xf numFmtId="0" fontId="2" fillId="0" borderId="0">
      <alignment horizontal="left"/>
    </xf>
    <xf numFmtId="0" fontId="48" fillId="0" borderId="0"/>
    <xf numFmtId="0" fontId="2" fillId="0" borderId="0"/>
    <xf numFmtId="0" fontId="37" fillId="0" borderId="0"/>
    <xf numFmtId="0" fontId="37" fillId="0" borderId="0"/>
    <xf numFmtId="0" fontId="2" fillId="0" borderId="0"/>
    <xf numFmtId="0" fontId="48" fillId="0" borderId="0"/>
    <xf numFmtId="0" fontId="48" fillId="0" borderId="0"/>
    <xf numFmtId="0" fontId="37" fillId="0" borderId="0"/>
    <xf numFmtId="0" fontId="37" fillId="0" borderId="0"/>
    <xf numFmtId="0" fontId="50"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67" fillId="0" borderId="0" applyFont="0" applyFill="0" applyBorder="0" applyAlignment="0" applyProtection="0"/>
  </cellStyleXfs>
  <cellXfs count="559">
    <xf numFmtId="0" fontId="0" fillId="0" borderId="0" xfId="0">
      <alignment horizontal="left"/>
    </xf>
    <xf numFmtId="0" fontId="2" fillId="5" borderId="0" xfId="0" applyFont="1" applyFill="1">
      <alignment horizontal="left"/>
    </xf>
    <xf numFmtId="0" fontId="15" fillId="6" borderId="0" xfId="0" applyFont="1" applyFill="1" applyAlignment="1" applyProtection="1">
      <alignment horizontal="left" vertical="center"/>
      <protection hidden="1"/>
    </xf>
    <xf numFmtId="0" fontId="1" fillId="6" borderId="0" xfId="0" applyFont="1" applyFill="1" applyAlignment="1" applyProtection="1">
      <alignment horizontal="right" vertical="center"/>
      <protection hidden="1"/>
    </xf>
    <xf numFmtId="1" fontId="3" fillId="6" borderId="0" xfId="0" applyNumberFormat="1" applyFont="1" applyFill="1" applyAlignment="1" applyProtection="1">
      <alignment horizontal="left" vertical="center"/>
      <protection hidden="1"/>
    </xf>
    <xf numFmtId="0" fontId="1" fillId="6" borderId="0" xfId="0" applyFont="1" applyFill="1" applyAlignment="1" applyProtection="1">
      <alignment vertical="center"/>
      <protection hidden="1"/>
    </xf>
    <xf numFmtId="0" fontId="2" fillId="6" borderId="0" xfId="0" applyFont="1" applyFill="1" applyAlignment="1" applyProtection="1">
      <alignment horizontal="center" vertical="center"/>
      <protection hidden="1"/>
    </xf>
    <xf numFmtId="0" fontId="50" fillId="6" borderId="0" xfId="0" applyFont="1" applyFill="1" applyAlignment="1" applyProtection="1">
      <alignment horizontal="center" vertical="center"/>
      <protection hidden="1"/>
    </xf>
    <xf numFmtId="0" fontId="2" fillId="6" borderId="0" xfId="0" applyFont="1" applyFill="1" applyAlignment="1" applyProtection="1">
      <alignment vertical="center"/>
      <protection hidden="1"/>
    </xf>
    <xf numFmtId="7" fontId="2" fillId="6" borderId="0" xfId="0" applyNumberFormat="1" applyFont="1" applyFill="1" applyAlignment="1" applyProtection="1">
      <alignment vertical="center"/>
      <protection hidden="1"/>
    </xf>
    <xf numFmtId="7" fontId="2" fillId="6" borderId="0" xfId="0" applyNumberFormat="1" applyFont="1" applyFill="1" applyAlignment="1" applyProtection="1">
      <alignment horizontal="center" vertical="center"/>
      <protection hidden="1"/>
    </xf>
    <xf numFmtId="0" fontId="1" fillId="6" borderId="0" xfId="0" applyFont="1" applyFill="1" applyAlignment="1" applyProtection="1">
      <alignment horizontal="center" vertical="center"/>
      <protection hidden="1"/>
    </xf>
    <xf numFmtId="8" fontId="50" fillId="6" borderId="0" xfId="0" applyNumberFormat="1" applyFont="1" applyFill="1" applyAlignment="1" applyProtection="1">
      <alignment horizontal="center" vertical="center"/>
      <protection hidden="1"/>
    </xf>
    <xf numFmtId="0" fontId="14" fillId="6" borderId="0" xfId="0" applyFont="1" applyFill="1" applyAlignment="1" applyProtection="1">
      <alignment horizontal="right"/>
      <protection hidden="1"/>
    </xf>
    <xf numFmtId="1" fontId="51" fillId="6" borderId="0" xfId="0" quotePrefix="1" applyNumberFormat="1" applyFont="1" applyFill="1" applyAlignment="1" applyProtection="1">
      <alignment horizontal="center" vertical="center"/>
      <protection hidden="1"/>
    </xf>
    <xf numFmtId="0" fontId="2" fillId="2" borderId="0" xfId="13" applyFill="1">
      <alignment horizontal="left"/>
    </xf>
    <xf numFmtId="0" fontId="8" fillId="2" borderId="0" xfId="13" applyFont="1" applyFill="1">
      <alignment horizontal="left"/>
    </xf>
    <xf numFmtId="0" fontId="26" fillId="2" borderId="0" xfId="13" applyFont="1" applyFill="1" applyAlignment="1">
      <alignment horizontal="left" vertical="center"/>
    </xf>
    <xf numFmtId="0" fontId="2" fillId="3" borderId="0" xfId="13" applyFill="1" applyProtection="1">
      <alignment horizontal="left"/>
      <protection hidden="1"/>
    </xf>
    <xf numFmtId="0" fontId="2" fillId="3" borderId="0" xfId="13" applyFill="1" applyAlignment="1" applyProtection="1">
      <protection hidden="1"/>
    </xf>
    <xf numFmtId="0" fontId="13" fillId="3" borderId="0" xfId="13" applyFont="1" applyFill="1" applyAlignment="1" applyProtection="1">
      <alignment horizontal="right"/>
      <protection hidden="1"/>
    </xf>
    <xf numFmtId="0" fontId="2" fillId="4" borderId="0" xfId="13" applyFill="1" applyProtection="1">
      <alignment horizontal="left"/>
      <protection hidden="1"/>
    </xf>
    <xf numFmtId="8" fontId="51" fillId="6" borderId="0" xfId="0" applyNumberFormat="1" applyFont="1" applyFill="1" applyAlignment="1" applyProtection="1">
      <alignment vertical="center" wrapText="1"/>
      <protection hidden="1"/>
    </xf>
    <xf numFmtId="0" fontId="3" fillId="3" borderId="0" xfId="0" applyFont="1" applyFill="1" applyAlignment="1" applyProtection="1">
      <alignment horizontal="center" vertical="center"/>
      <protection hidden="1"/>
    </xf>
    <xf numFmtId="0" fontId="2" fillId="0" borderId="0" xfId="0" applyFont="1" applyAlignment="1"/>
    <xf numFmtId="0" fontId="2" fillId="0" borderId="0" xfId="0" applyFont="1" applyAlignment="1" applyProtection="1">
      <alignment vertical="center"/>
      <protection hidden="1"/>
    </xf>
    <xf numFmtId="0" fontId="32" fillId="0" borderId="0" xfId="0" applyFont="1" applyAlignment="1" applyProtection="1">
      <alignment horizontal="left" vertical="center"/>
      <protection locked="0"/>
    </xf>
    <xf numFmtId="0" fontId="52" fillId="0" borderId="0" xfId="0" applyFont="1">
      <alignment horizontal="left"/>
    </xf>
    <xf numFmtId="0" fontId="2" fillId="0" borderId="0" xfId="0" applyFont="1">
      <alignment horizontal="left"/>
    </xf>
    <xf numFmtId="0" fontId="12" fillId="6" borderId="0" xfId="0" applyFont="1" applyFill="1" applyAlignment="1" applyProtection="1">
      <alignment horizontal="left" vertical="center"/>
      <protection hidden="1"/>
    </xf>
    <xf numFmtId="2" fontId="51" fillId="6" borderId="0" xfId="0" applyNumberFormat="1" applyFont="1" applyFill="1" applyAlignment="1" applyProtection="1">
      <alignment horizontal="center" vertical="center"/>
      <protection hidden="1"/>
    </xf>
    <xf numFmtId="49" fontId="2" fillId="6" borderId="0" xfId="0" applyNumberFormat="1" applyFont="1" applyFill="1" applyAlignment="1" applyProtection="1">
      <alignment horizontal="left" vertical="center"/>
      <protection hidden="1"/>
    </xf>
    <xf numFmtId="0" fontId="12" fillId="6" borderId="0" xfId="0" applyFont="1" applyFill="1" applyAlignment="1" applyProtection="1">
      <alignment horizontal="center" vertical="center"/>
      <protection hidden="1"/>
    </xf>
    <xf numFmtId="1" fontId="51" fillId="6" borderId="0" xfId="0" applyNumberFormat="1" applyFont="1" applyFill="1" applyAlignment="1" applyProtection="1">
      <alignment horizontal="center" vertical="center"/>
      <protection hidden="1"/>
    </xf>
    <xf numFmtId="1" fontId="51" fillId="6" borderId="1" xfId="0" quotePrefix="1" applyNumberFormat="1" applyFont="1" applyFill="1" applyBorder="1" applyAlignment="1" applyProtection="1">
      <alignment horizontal="center" vertical="center"/>
      <protection hidden="1"/>
    </xf>
    <xf numFmtId="8" fontId="51" fillId="6" borderId="0" xfId="0" applyNumberFormat="1" applyFont="1" applyFill="1" applyAlignment="1" applyProtection="1">
      <alignment horizontal="center" vertical="center"/>
      <protection hidden="1"/>
    </xf>
    <xf numFmtId="166" fontId="23" fillId="6" borderId="0" xfId="0" applyNumberFormat="1" applyFont="1" applyFill="1" applyAlignment="1" applyProtection="1">
      <alignment horizontal="center" vertical="center"/>
      <protection hidden="1"/>
    </xf>
    <xf numFmtId="0" fontId="53" fillId="6" borderId="0" xfId="0" applyFont="1" applyFill="1" applyAlignment="1" applyProtection="1">
      <alignment horizontal="right" vertical="center"/>
      <protection hidden="1"/>
    </xf>
    <xf numFmtId="0" fontId="2" fillId="6" borderId="0" xfId="0" applyFont="1" applyFill="1" applyAlignment="1" applyProtection="1">
      <protection hidden="1"/>
    </xf>
    <xf numFmtId="0" fontId="15" fillId="6" borderId="0" xfId="0" applyFont="1" applyFill="1" applyAlignment="1" applyProtection="1">
      <alignment horizontal="right" vertical="center"/>
      <protection hidden="1"/>
    </xf>
    <xf numFmtId="0" fontId="12" fillId="6" borderId="1" xfId="0" applyFont="1" applyFill="1" applyBorder="1" applyAlignment="1" applyProtection="1">
      <alignment horizontal="left" vertical="center"/>
      <protection hidden="1"/>
    </xf>
    <xf numFmtId="2" fontId="51" fillId="6" borderId="1" xfId="0" applyNumberFormat="1" applyFont="1" applyFill="1" applyBorder="1" applyAlignment="1" applyProtection="1">
      <alignment horizontal="center" vertical="center"/>
      <protection hidden="1"/>
    </xf>
    <xf numFmtId="49" fontId="2" fillId="6" borderId="1" xfId="0" applyNumberFormat="1" applyFont="1" applyFill="1" applyBorder="1" applyAlignment="1" applyProtection="1">
      <alignment horizontal="left" vertical="center"/>
      <protection hidden="1"/>
    </xf>
    <xf numFmtId="0" fontId="12" fillId="6" borderId="1" xfId="0" applyFont="1" applyFill="1" applyBorder="1" applyAlignment="1" applyProtection="1">
      <alignment horizontal="center" vertical="center"/>
      <protection hidden="1"/>
    </xf>
    <xf numFmtId="1" fontId="51" fillId="6" borderId="1" xfId="0" applyNumberFormat="1" applyFont="1" applyFill="1" applyBorder="1" applyAlignment="1" applyProtection="1">
      <alignment horizontal="center" vertical="center"/>
      <protection hidden="1"/>
    </xf>
    <xf numFmtId="0" fontId="15" fillId="6" borderId="1" xfId="0" applyFont="1" applyFill="1" applyBorder="1" applyAlignment="1" applyProtection="1">
      <alignment horizontal="right" vertical="center"/>
      <protection hidden="1"/>
    </xf>
    <xf numFmtId="8" fontId="50" fillId="6" borderId="0" xfId="0" applyNumberFormat="1" applyFont="1" applyFill="1" applyAlignment="1" applyProtection="1">
      <alignment vertical="center"/>
      <protection hidden="1"/>
    </xf>
    <xf numFmtId="0" fontId="1" fillId="6" borderId="2" xfId="0" applyFont="1" applyFill="1" applyBorder="1" applyAlignment="1" applyProtection="1">
      <alignment vertical="center"/>
      <protection hidden="1"/>
    </xf>
    <xf numFmtId="0" fontId="2" fillId="6" borderId="2" xfId="0" applyFont="1" applyFill="1" applyBorder="1" applyAlignment="1" applyProtection="1">
      <protection hidden="1"/>
    </xf>
    <xf numFmtId="0" fontId="1" fillId="6" borderId="2" xfId="0" applyFont="1" applyFill="1" applyBorder="1" applyAlignment="1" applyProtection="1">
      <alignment horizontal="center" vertical="center"/>
      <protection hidden="1"/>
    </xf>
    <xf numFmtId="1" fontId="3" fillId="6" borderId="2" xfId="0" applyNumberFormat="1" applyFont="1" applyFill="1" applyBorder="1" applyAlignment="1" applyProtection="1">
      <alignment horizontal="left" vertical="center"/>
      <protection hidden="1"/>
    </xf>
    <xf numFmtId="0" fontId="2" fillId="0" borderId="0" xfId="0" applyFont="1" applyProtection="1">
      <alignment horizontal="left"/>
      <protection locked="0"/>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8" fontId="33" fillId="0" borderId="0" xfId="13"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0" xfId="13"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2" fillId="0" borderId="3" xfId="0" applyFont="1" applyBorder="1" applyAlignment="1" applyProtection="1">
      <protection locked="0"/>
    </xf>
    <xf numFmtId="0" fontId="18" fillId="0" borderId="3" xfId="0" applyFont="1" applyBorder="1" applyAlignment="1" applyProtection="1">
      <alignment horizontal="center" wrapText="1"/>
      <protection locked="0"/>
    </xf>
    <xf numFmtId="0" fontId="2" fillId="0" borderId="0" xfId="0" applyFont="1" applyAlignment="1" applyProtection="1">
      <alignment vertical="center"/>
      <protection locked="0"/>
    </xf>
    <xf numFmtId="0" fontId="18" fillId="0" borderId="0" xfId="0" applyFont="1" applyAlignment="1" applyProtection="1">
      <alignment horizontal="center" vertical="center" wrapText="1"/>
      <protection locked="0"/>
    </xf>
    <xf numFmtId="0" fontId="2" fillId="0" borderId="0" xfId="0" applyFont="1" applyAlignment="1" applyProtection="1">
      <protection locked="0"/>
    </xf>
    <xf numFmtId="2" fontId="50" fillId="0" borderId="0" xfId="0" applyNumberFormat="1"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7" fontId="2" fillId="0" borderId="0" xfId="0" applyNumberFormat="1" applyFont="1" applyAlignment="1" applyProtection="1">
      <alignment horizontal="center" vertical="center" wrapText="1"/>
      <protection locked="0"/>
    </xf>
    <xf numFmtId="0" fontId="1" fillId="0" borderId="0" xfId="0" applyFont="1" applyAlignment="1" applyProtection="1">
      <alignment horizontal="left" vertical="center"/>
      <protection locked="0"/>
    </xf>
    <xf numFmtId="8" fontId="51" fillId="0" borderId="0" xfId="0" applyNumberFormat="1" applyFont="1" applyAlignment="1" applyProtection="1">
      <alignment vertical="center"/>
      <protection locked="0"/>
    </xf>
    <xf numFmtId="0" fontId="11" fillId="0" borderId="0" xfId="0" applyFont="1" applyAlignment="1" applyProtection="1">
      <alignment vertical="top"/>
      <protection locked="0"/>
    </xf>
    <xf numFmtId="8" fontId="50" fillId="0" borderId="0" xfId="0" applyNumberFormat="1" applyFont="1" applyAlignment="1" applyProtection="1">
      <alignment vertical="center"/>
      <protection locked="0"/>
    </xf>
    <xf numFmtId="8" fontId="50" fillId="0" borderId="0" xfId="0" applyNumberFormat="1" applyFont="1" applyAlignment="1" applyProtection="1">
      <alignment vertical="center" wrapText="1"/>
      <protection locked="0"/>
    </xf>
    <xf numFmtId="8" fontId="5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protection locked="0"/>
    </xf>
    <xf numFmtId="8" fontId="50" fillId="0" borderId="0" xfId="0" applyNumberFormat="1"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8" fontId="34" fillId="0" borderId="0" xfId="13" applyNumberFormat="1" applyFont="1" applyAlignment="1" applyProtection="1">
      <alignment horizontal="center" vertical="center"/>
      <protection locked="0"/>
    </xf>
    <xf numFmtId="1" fontId="2" fillId="0" borderId="0" xfId="0" applyNumberFormat="1" applyFont="1" applyAlignment="1" applyProtection="1">
      <alignment horizontal="center" vertical="center"/>
      <protection locked="0"/>
    </xf>
    <xf numFmtId="0" fontId="51" fillId="0" borderId="0" xfId="0" applyFont="1" applyAlignment="1" applyProtection="1">
      <alignment vertical="center" wrapText="1"/>
      <protection locked="0"/>
    </xf>
    <xf numFmtId="0" fontId="0" fillId="0" borderId="0" xfId="0" applyProtection="1">
      <alignment horizontal="left"/>
      <protection locked="0"/>
    </xf>
    <xf numFmtId="0" fontId="50" fillId="0" borderId="0" xfId="0" applyFont="1" applyAlignment="1" applyProtection="1">
      <alignment horizontal="center" vertical="center"/>
      <protection locked="0"/>
    </xf>
    <xf numFmtId="8" fontId="51" fillId="0" borderId="0" xfId="0" applyNumberFormat="1" applyFont="1" applyAlignment="1" applyProtection="1">
      <alignment horizontal="center" vertical="center"/>
      <protection locked="0"/>
    </xf>
    <xf numFmtId="0" fontId="2" fillId="0" borderId="0" xfId="0" quotePrefix="1" applyFont="1" applyAlignment="1" applyProtection="1">
      <alignment horizontal="center" vertical="center"/>
      <protection locked="0"/>
    </xf>
    <xf numFmtId="7" fontId="2" fillId="0" borderId="0" xfId="0" applyNumberFormat="1" applyFont="1" applyAlignment="1" applyProtection="1">
      <alignment horizontal="center" vertical="center"/>
      <protection locked="0"/>
    </xf>
    <xf numFmtId="0" fontId="2" fillId="0" borderId="0" xfId="0" quotePrefix="1" applyFont="1" applyAlignment="1" applyProtection="1">
      <alignment horizontal="left" vertical="center"/>
      <protection locked="0"/>
    </xf>
    <xf numFmtId="0" fontId="1"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7" fontId="16" fillId="0" borderId="0" xfId="0" applyNumberFormat="1" applyFont="1" applyAlignment="1" applyProtection="1">
      <alignment horizontal="center" vertical="center"/>
      <protection locked="0"/>
    </xf>
    <xf numFmtId="8" fontId="2" fillId="0" borderId="0" xfId="0" applyNumberFormat="1" applyFont="1" applyAlignment="1" applyProtection="1">
      <alignment horizontal="center" vertical="center"/>
      <protection locked="0"/>
    </xf>
    <xf numFmtId="0" fontId="52" fillId="0" borderId="0" xfId="0" applyFont="1" applyAlignment="1" applyProtection="1">
      <alignment horizontal="center" vertical="center"/>
      <protection locked="0"/>
    </xf>
    <xf numFmtId="0" fontId="52" fillId="0" borderId="0" xfId="0" applyFont="1" applyAlignment="1" applyProtection="1">
      <alignment horizontal="center"/>
      <protection locked="0"/>
    </xf>
    <xf numFmtId="8" fontId="34" fillId="0" borderId="3" xfId="13" applyNumberFormat="1" applyFont="1" applyBorder="1" applyAlignment="1" applyProtection="1">
      <alignment horizontal="center" vertical="center"/>
      <protection locked="0"/>
    </xf>
    <xf numFmtId="0" fontId="12" fillId="0" borderId="3" xfId="0" applyFont="1" applyBorder="1" applyAlignment="1" applyProtection="1">
      <protection locked="0"/>
    </xf>
    <xf numFmtId="1" fontId="12" fillId="0" borderId="3" xfId="0" applyNumberFormat="1" applyFont="1" applyBorder="1" applyAlignment="1" applyProtection="1">
      <alignment vertical="center"/>
      <protection locked="0"/>
    </xf>
    <xf numFmtId="1" fontId="12" fillId="0" borderId="3" xfId="0" applyNumberFormat="1" applyFont="1" applyBorder="1" applyAlignment="1" applyProtection="1">
      <alignment horizontal="right" vertical="center"/>
      <protection locked="0"/>
    </xf>
    <xf numFmtId="0" fontId="12" fillId="0" borderId="3" xfId="0" applyFont="1" applyBorder="1" applyAlignment="1" applyProtection="1">
      <alignment horizontal="center" vertical="center"/>
      <protection locked="0"/>
    </xf>
    <xf numFmtId="0" fontId="51" fillId="0" borderId="3" xfId="0" applyFont="1" applyBorder="1" applyAlignment="1" applyProtection="1">
      <alignment vertical="center" wrapText="1"/>
      <protection locked="0"/>
    </xf>
    <xf numFmtId="0" fontId="12" fillId="0" borderId="3" xfId="0" applyFont="1" applyBorder="1" applyAlignment="1" applyProtection="1">
      <alignment vertical="center"/>
      <protection locked="0"/>
    </xf>
    <xf numFmtId="0" fontId="54" fillId="0" borderId="3" xfId="0" applyFont="1" applyBorder="1" applyAlignment="1" applyProtection="1">
      <protection locked="0"/>
    </xf>
    <xf numFmtId="1" fontId="54" fillId="0" borderId="3" xfId="0" applyNumberFormat="1" applyFont="1" applyBorder="1" applyAlignment="1" applyProtection="1">
      <alignment vertical="center"/>
      <protection locked="0"/>
    </xf>
    <xf numFmtId="0" fontId="35" fillId="0" borderId="0" xfId="0" applyFont="1" applyAlignment="1" applyProtection="1">
      <alignment vertical="center"/>
      <protection locked="0"/>
    </xf>
    <xf numFmtId="0" fontId="1" fillId="0" borderId="0" xfId="0" applyFont="1" applyAlignment="1" applyProtection="1">
      <alignment horizontal="center" vertical="top" wrapText="1"/>
      <protection locked="0"/>
    </xf>
    <xf numFmtId="8" fontId="12" fillId="0" borderId="3" xfId="0" applyNumberFormat="1" applyFont="1" applyBorder="1" applyAlignment="1" applyProtection="1">
      <alignment horizontal="right" vertical="center"/>
      <protection locked="0"/>
    </xf>
    <xf numFmtId="0" fontId="14" fillId="0" borderId="0" xfId="0" applyFont="1" applyAlignment="1" applyProtection="1">
      <alignment vertical="center"/>
      <protection locked="0"/>
    </xf>
    <xf numFmtId="7" fontId="2" fillId="0" borderId="0" xfId="0" quotePrefix="1" applyNumberFormat="1" applyFont="1" applyAlignment="1" applyProtection="1">
      <alignment horizontal="center" vertical="center"/>
      <protection locked="0"/>
    </xf>
    <xf numFmtId="0" fontId="20" fillId="0" borderId="0" xfId="0" applyFont="1" applyAlignment="1" applyProtection="1">
      <alignment horizontal="right" vertical="center"/>
      <protection locked="0"/>
    </xf>
    <xf numFmtId="8" fontId="2" fillId="0" borderId="0" xfId="0" applyNumberFormat="1" applyFont="1" applyAlignment="1" applyProtection="1">
      <alignment horizontal="right" vertical="center"/>
      <protection locked="0"/>
    </xf>
    <xf numFmtId="4" fontId="2" fillId="0" borderId="0" xfId="0" applyNumberFormat="1" applyFont="1" applyAlignment="1" applyProtection="1">
      <alignment horizontal="center" vertical="center"/>
      <protection locked="0"/>
    </xf>
    <xf numFmtId="4" fontId="12" fillId="0" borderId="0" xfId="0" applyNumberFormat="1" applyFont="1" applyAlignment="1" applyProtection="1">
      <alignment horizontal="center" vertical="center"/>
      <protection locked="0"/>
    </xf>
    <xf numFmtId="0" fontId="1" fillId="0" borderId="0" xfId="13" applyFont="1" applyAlignment="1" applyProtection="1">
      <alignment horizontal="center" vertical="center"/>
      <protection locked="0"/>
    </xf>
    <xf numFmtId="0" fontId="11" fillId="0" borderId="0" xfId="0" applyFont="1" applyAlignment="1" applyProtection="1">
      <alignment horizontal="center" wrapText="1"/>
      <protection locked="0"/>
    </xf>
    <xf numFmtId="0" fontId="52" fillId="0" borderId="0" xfId="0" applyFont="1" applyProtection="1">
      <alignment horizontal="left"/>
      <protection locked="0"/>
    </xf>
    <xf numFmtId="0" fontId="55" fillId="0" borderId="0" xfId="0" applyFont="1" applyAlignment="1" applyProtection="1">
      <alignment vertical="center" wrapText="1"/>
      <protection locked="0"/>
    </xf>
    <xf numFmtId="7" fontId="12" fillId="0" borderId="0" xfId="0" applyNumberFormat="1" applyFont="1" applyAlignment="1" applyProtection="1">
      <alignment vertical="center"/>
      <protection locked="0"/>
    </xf>
    <xf numFmtId="0" fontId="56" fillId="0" borderId="0" xfId="0" applyFont="1" applyAlignment="1" applyProtection="1">
      <alignment horizontal="center" vertical="center" wrapText="1"/>
      <protection locked="0"/>
    </xf>
    <xf numFmtId="7" fontId="51" fillId="0" borderId="0" xfId="0" applyNumberFormat="1" applyFont="1" applyAlignment="1" applyProtection="1">
      <alignment horizontal="center" vertical="center" wrapText="1"/>
      <protection locked="0"/>
    </xf>
    <xf numFmtId="7" fontId="51" fillId="0" borderId="0" xfId="0" applyNumberFormat="1" applyFont="1" applyAlignment="1" applyProtection="1">
      <alignment vertical="center" wrapText="1"/>
      <protection locked="0"/>
    </xf>
    <xf numFmtId="7" fontId="16" fillId="0" borderId="4" xfId="0" applyNumberFormat="1" applyFont="1" applyBorder="1" applyAlignment="1" applyProtection="1">
      <alignment vertical="center"/>
      <protection locked="0"/>
    </xf>
    <xf numFmtId="7" fontId="16" fillId="0" borderId="5" xfId="0" applyNumberFormat="1" applyFont="1" applyBorder="1" applyAlignment="1" applyProtection="1">
      <alignment vertical="center"/>
      <protection locked="0"/>
    </xf>
    <xf numFmtId="7" fontId="16" fillId="0" borderId="5" xfId="0" applyNumberFormat="1" applyFont="1" applyBorder="1" applyAlignment="1" applyProtection="1">
      <alignment horizontal="center" vertical="center"/>
      <protection locked="0"/>
    </xf>
    <xf numFmtId="7" fontId="51" fillId="0" borderId="5" xfId="0" applyNumberFormat="1" applyFont="1" applyBorder="1" applyAlignment="1" applyProtection="1">
      <alignment vertical="center" wrapText="1"/>
      <protection locked="0"/>
    </xf>
    <xf numFmtId="8" fontId="50" fillId="0" borderId="6" xfId="0" applyNumberFormat="1" applyFont="1" applyBorder="1" applyAlignment="1" applyProtection="1">
      <alignment vertical="center"/>
      <protection locked="0"/>
    </xf>
    <xf numFmtId="0" fontId="1" fillId="0" borderId="0" xfId="0" applyFont="1" applyAlignment="1" applyProtection="1">
      <protection locked="0"/>
    </xf>
    <xf numFmtId="7" fontId="55" fillId="0" borderId="0" xfId="0" applyNumberFormat="1" applyFont="1" applyAlignment="1" applyProtection="1">
      <alignment horizontal="center" vertical="center" wrapText="1"/>
      <protection locked="0"/>
    </xf>
    <xf numFmtId="0" fontId="51" fillId="0" borderId="0" xfId="0" applyFont="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3" xfId="0" applyFont="1" applyBorder="1" applyAlignment="1"/>
    <xf numFmtId="0" fontId="12" fillId="7" borderId="3" xfId="0" applyFont="1" applyFill="1" applyBorder="1" applyAlignment="1" applyProtection="1">
      <alignment vertical="center"/>
      <protection locked="0"/>
    </xf>
    <xf numFmtId="8" fontId="12" fillId="7" borderId="3" xfId="0" applyNumberFormat="1" applyFont="1" applyFill="1" applyBorder="1" applyAlignment="1" applyProtection="1">
      <alignment horizontal="right" vertical="center"/>
      <protection locked="0"/>
    </xf>
    <xf numFmtId="0" fontId="39" fillId="6" borderId="8" xfId="0" applyFont="1" applyFill="1" applyBorder="1" applyAlignment="1" applyProtection="1">
      <alignment horizontal="center" vertical="center" wrapText="1"/>
      <protection hidden="1"/>
    </xf>
    <xf numFmtId="168" fontId="57" fillId="6" borderId="0" xfId="0" applyNumberFormat="1" applyFont="1" applyFill="1" applyAlignment="1" applyProtection="1">
      <alignment horizontal="center" vertical="center" wrapText="1"/>
      <protection hidden="1"/>
    </xf>
    <xf numFmtId="0" fontId="15" fillId="6" borderId="0" xfId="0" applyFont="1" applyFill="1" applyAlignment="1" applyProtection="1">
      <alignment vertical="top" wrapText="1"/>
      <protection hidden="1"/>
    </xf>
    <xf numFmtId="2" fontId="57" fillId="6" borderId="0" xfId="0" applyNumberFormat="1" applyFont="1" applyFill="1" applyAlignment="1" applyProtection="1">
      <alignment horizontal="center" vertical="center" wrapText="1"/>
      <protection hidden="1"/>
    </xf>
    <xf numFmtId="168" fontId="57" fillId="0" borderId="9" xfId="0" applyNumberFormat="1" applyFont="1" applyBorder="1" applyAlignment="1" applyProtection="1">
      <alignment horizontal="center" vertical="center" wrapText="1"/>
      <protection hidden="1"/>
    </xf>
    <xf numFmtId="0" fontId="42" fillId="8" borderId="3" xfId="0" applyFont="1" applyFill="1" applyBorder="1" applyAlignment="1" applyProtection="1">
      <alignment horizontal="center" vertical="center" wrapText="1"/>
      <protection hidden="1"/>
    </xf>
    <xf numFmtId="0" fontId="42" fillId="8" borderId="11" xfId="0" applyFont="1" applyFill="1" applyBorder="1" applyAlignment="1" applyProtection="1">
      <alignment horizontal="center" vertical="center" wrapText="1"/>
      <protection hidden="1"/>
    </xf>
    <xf numFmtId="8" fontId="58" fillId="8" borderId="11" xfId="0" applyNumberFormat="1" applyFont="1" applyFill="1" applyBorder="1" applyAlignment="1" applyProtection="1">
      <alignment horizontal="center" vertical="center" wrapText="1"/>
      <protection hidden="1"/>
    </xf>
    <xf numFmtId="0" fontId="2" fillId="8" borderId="0" xfId="0" applyFont="1" applyFill="1" applyAlignment="1"/>
    <xf numFmtId="0" fontId="38" fillId="6" borderId="0" xfId="0" applyFont="1" applyFill="1" applyAlignment="1" applyProtection="1">
      <alignment horizontal="left" vertical="center"/>
      <protection hidden="1"/>
    </xf>
    <xf numFmtId="1" fontId="11" fillId="6" borderId="0" xfId="0" applyNumberFormat="1" applyFont="1" applyFill="1" applyAlignment="1" applyProtection="1">
      <alignment horizontal="left" vertical="center"/>
      <protection hidden="1"/>
    </xf>
    <xf numFmtId="0" fontId="35" fillId="9" borderId="12" xfId="0" applyFont="1" applyFill="1" applyBorder="1" applyAlignment="1" applyProtection="1">
      <alignment vertical="center"/>
      <protection hidden="1"/>
    </xf>
    <xf numFmtId="0" fontId="35" fillId="9" borderId="8" xfId="0" applyFont="1" applyFill="1" applyBorder="1" applyAlignment="1" applyProtection="1">
      <alignment vertical="center"/>
      <protection hidden="1"/>
    </xf>
    <xf numFmtId="0" fontId="35" fillId="9" borderId="13" xfId="0" applyFont="1" applyFill="1" applyBorder="1" applyAlignment="1" applyProtection="1">
      <alignment vertical="center"/>
      <protection hidden="1"/>
    </xf>
    <xf numFmtId="168" fontId="57" fillId="0" borderId="0" xfId="0" applyNumberFormat="1" applyFont="1" applyAlignment="1" applyProtection="1">
      <alignment horizontal="center" vertical="center" wrapText="1"/>
      <protection hidden="1"/>
    </xf>
    <xf numFmtId="168" fontId="57" fillId="0" borderId="14" xfId="0" applyNumberFormat="1" applyFont="1" applyBorder="1" applyAlignment="1" applyProtection="1">
      <alignment horizontal="center" vertical="center" wrapText="1"/>
      <protection hidden="1"/>
    </xf>
    <xf numFmtId="168" fontId="57" fillId="0" borderId="10" xfId="0" applyNumberFormat="1" applyFont="1" applyBorder="1" applyAlignment="1" applyProtection="1">
      <alignment horizontal="center" vertical="center" wrapText="1"/>
      <protection hidden="1"/>
    </xf>
    <xf numFmtId="0" fontId="12" fillId="0" borderId="0" xfId="0" quotePrefix="1" applyFont="1" applyAlignment="1" applyProtection="1">
      <alignment horizontal="center" vertical="center"/>
      <protection locked="0"/>
    </xf>
    <xf numFmtId="0" fontId="15" fillId="6" borderId="2" xfId="0" applyFont="1" applyFill="1" applyBorder="1" applyAlignment="1" applyProtection="1">
      <alignment horizontal="right" vertical="center"/>
      <protection hidden="1"/>
    </xf>
    <xf numFmtId="1" fontId="57" fillId="6" borderId="0" xfId="0" quotePrefix="1" applyNumberFormat="1" applyFont="1" applyFill="1" applyAlignment="1" applyProtection="1">
      <alignment horizontal="left" vertical="center"/>
      <protection hidden="1"/>
    </xf>
    <xf numFmtId="0" fontId="52" fillId="0" borderId="3" xfId="0" applyFont="1" applyBorder="1" applyAlignment="1">
      <alignment wrapText="1"/>
    </xf>
    <xf numFmtId="0" fontId="54" fillId="0" borderId="3" xfId="0" applyFont="1" applyBorder="1" applyAlignment="1" applyProtection="1">
      <alignment vertical="center"/>
      <protection locked="0"/>
    </xf>
    <xf numFmtId="2" fontId="2" fillId="0" borderId="3" xfId="0" applyNumberFormat="1" applyFont="1" applyBorder="1" applyAlignment="1"/>
    <xf numFmtId="8" fontId="33" fillId="0" borderId="0" xfId="0" applyNumberFormat="1" applyFont="1" applyAlignment="1" applyProtection="1">
      <alignment vertical="center"/>
      <protection locked="0"/>
    </xf>
    <xf numFmtId="0" fontId="33" fillId="0" borderId="0" xfId="0" applyFont="1" applyAlignment="1" applyProtection="1">
      <alignment horizontal="center" vertical="center"/>
      <protection locked="0"/>
    </xf>
    <xf numFmtId="8" fontId="33" fillId="0" borderId="0" xfId="0" applyNumberFormat="1" applyFont="1" applyAlignment="1" applyProtection="1">
      <alignment horizontal="center" vertical="center"/>
      <protection locked="0"/>
    </xf>
    <xf numFmtId="0" fontId="1" fillId="0" borderId="0" xfId="0" applyFont="1" applyAlignment="1" applyProtection="1">
      <protection hidden="1"/>
    </xf>
    <xf numFmtId="0" fontId="1" fillId="0" borderId="0" xfId="0" applyFont="1" applyAlignment="1" applyProtection="1">
      <alignment horizontal="center"/>
      <protection hidden="1"/>
    </xf>
    <xf numFmtId="0" fontId="50" fillId="0" borderId="0" xfId="0" applyFont="1" applyAlignment="1">
      <alignment horizontal="center" vertical="center"/>
    </xf>
    <xf numFmtId="8" fontId="2" fillId="0" borderId="0" xfId="0" applyNumberFormat="1" applyFont="1" applyAlignment="1" applyProtection="1">
      <alignment horizontal="center" vertical="center"/>
      <protection hidden="1"/>
    </xf>
    <xf numFmtId="0" fontId="1" fillId="0" borderId="0" xfId="0" applyFont="1" applyAlignment="1">
      <alignment vertical="top" wrapText="1"/>
    </xf>
    <xf numFmtId="0" fontId="1" fillId="0" borderId="0" xfId="0" applyFont="1" applyAlignment="1">
      <alignment horizontal="center" vertical="center"/>
    </xf>
    <xf numFmtId="4" fontId="2" fillId="0" borderId="0" xfId="0" applyNumberFormat="1" applyFont="1" applyAlignment="1">
      <alignment horizontal="center" vertical="center" wrapText="1"/>
    </xf>
    <xf numFmtId="0" fontId="1" fillId="0" borderId="0" xfId="0" applyFont="1" applyAlignment="1" applyProtection="1">
      <alignment horizontal="right" vertical="center"/>
      <protection hidden="1"/>
    </xf>
    <xf numFmtId="8" fontId="59" fillId="0" borderId="0" xfId="0" applyNumberFormat="1" applyFont="1" applyAlignment="1" applyProtection="1">
      <alignment horizontal="center" vertical="center" wrapText="1"/>
      <protection hidden="1"/>
    </xf>
    <xf numFmtId="0" fontId="13" fillId="0" borderId="0" xfId="0" applyFont="1" applyAlignment="1" applyProtection="1">
      <alignment horizontal="left" vertical="center"/>
      <protection hidden="1"/>
    </xf>
    <xf numFmtId="0" fontId="13" fillId="0" borderId="0" xfId="0" applyFont="1" applyAlignment="1" applyProtection="1">
      <alignment horizontal="center" vertical="center"/>
      <protection hidden="1"/>
    </xf>
    <xf numFmtId="1" fontId="3" fillId="0" borderId="0" xfId="0" applyNumberFormat="1" applyFont="1" applyAlignment="1" applyProtection="1">
      <alignment horizontal="left" vertical="center"/>
      <protection hidden="1"/>
    </xf>
    <xf numFmtId="0" fontId="7" fillId="0" borderId="0" xfId="0" applyFont="1" applyAlignment="1" applyProtection="1">
      <protection hidden="1"/>
    </xf>
    <xf numFmtId="0" fontId="7" fillId="0" borderId="0" xfId="0" applyFont="1" applyAlignment="1" applyProtection="1">
      <alignment horizontal="center" vertical="center"/>
      <protection hidden="1"/>
    </xf>
    <xf numFmtId="7" fontId="5" fillId="0" borderId="0" xfId="0" applyNumberFormat="1" applyFont="1" applyAlignment="1" applyProtection="1">
      <alignment horizontal="center" vertical="center"/>
      <protection hidden="1"/>
    </xf>
    <xf numFmtId="0" fontId="2" fillId="0" borderId="0" xfId="0" applyFont="1" applyAlignment="1" applyProtection="1">
      <protection hidden="1"/>
    </xf>
    <xf numFmtId="0" fontId="11" fillId="0" borderId="0" xfId="0" applyFont="1" applyAlignment="1" applyProtection="1">
      <alignment horizontal="right" vertical="center"/>
      <protection hidden="1"/>
    </xf>
    <xf numFmtId="8" fontId="1" fillId="0" borderId="0" xfId="0" applyNumberFormat="1" applyFont="1" applyAlignment="1" applyProtection="1">
      <alignment horizontal="center" vertical="center"/>
      <protection hidden="1"/>
    </xf>
    <xf numFmtId="1" fontId="60" fillId="0" borderId="0" xfId="0" applyNumberFormat="1" applyFont="1" applyAlignment="1" applyProtection="1">
      <alignment horizontal="left" vertical="center"/>
      <protection hidden="1"/>
    </xf>
    <xf numFmtId="0" fontId="52" fillId="0" borderId="0" xfId="0" applyFont="1" applyAlignment="1" applyProtection="1">
      <alignment horizontal="center" vertical="center"/>
      <protection hidden="1"/>
    </xf>
    <xf numFmtId="0" fontId="52" fillId="0" borderId="0" xfId="0" quotePrefix="1" applyFont="1" applyAlignment="1" applyProtection="1">
      <alignment horizontal="center" vertical="center"/>
      <protection hidden="1"/>
    </xf>
    <xf numFmtId="7" fontId="52" fillId="0" borderId="0" xfId="0" quotePrefix="1" applyNumberFormat="1" applyFont="1" applyAlignment="1" applyProtection="1">
      <alignment horizontal="center" vertical="center"/>
      <protection hidden="1"/>
    </xf>
    <xf numFmtId="0" fontId="52" fillId="0" borderId="0" xfId="0" applyFont="1" applyAlignment="1" applyProtection="1">
      <protection hidden="1"/>
    </xf>
    <xf numFmtId="0" fontId="52" fillId="0" borderId="0" xfId="0" applyFont="1" applyProtection="1">
      <alignment horizontal="left"/>
      <protection hidden="1"/>
    </xf>
    <xf numFmtId="0" fontId="2" fillId="0" borderId="0" xfId="0" applyFont="1" applyProtection="1">
      <alignment horizontal="left"/>
      <protection hidden="1"/>
    </xf>
    <xf numFmtId="0" fontId="11" fillId="0" borderId="0" xfId="0" applyFont="1" applyAlignment="1">
      <alignment horizontal="center" wrapText="1"/>
    </xf>
    <xf numFmtId="0" fontId="14" fillId="0" borderId="0" xfId="0" applyFont="1" applyProtection="1">
      <alignment horizontal="left"/>
      <protection hidden="1"/>
    </xf>
    <xf numFmtId="8" fontId="2" fillId="0" borderId="0" xfId="0" applyNumberFormat="1" applyFont="1" applyAlignment="1" applyProtection="1">
      <alignment horizontal="right" vertical="center"/>
      <protection hidden="1"/>
    </xf>
    <xf numFmtId="8" fontId="2" fillId="0" borderId="0" xfId="0" applyNumberFormat="1" applyFont="1" applyAlignment="1" applyProtection="1">
      <alignment vertical="center"/>
      <protection hidden="1"/>
    </xf>
    <xf numFmtId="0" fontId="10" fillId="0" borderId="0" xfId="0" applyFont="1" applyAlignment="1">
      <alignment wrapText="1"/>
    </xf>
    <xf numFmtId="8" fontId="50" fillId="0" borderId="0" xfId="0" quotePrefix="1" applyNumberFormat="1" applyFont="1" applyAlignment="1" applyProtection="1">
      <alignment horizontal="left" vertical="center"/>
      <protection hidden="1"/>
    </xf>
    <xf numFmtId="0" fontId="1" fillId="0" borderId="0" xfId="0" applyFont="1" applyAlignment="1">
      <alignment wrapText="1"/>
    </xf>
    <xf numFmtId="0" fontId="15" fillId="0" borderId="0" xfId="0" applyFont="1" applyAlignment="1">
      <alignment horizontal="left" vertical="top" wrapText="1"/>
    </xf>
    <xf numFmtId="0" fontId="14" fillId="0" borderId="0" xfId="0" applyFont="1">
      <alignment horizontal="left"/>
    </xf>
    <xf numFmtId="0" fontId="10" fillId="0" borderId="0" xfId="0" applyFont="1" applyAlignment="1">
      <alignment vertical="top" wrapText="1"/>
    </xf>
    <xf numFmtId="0" fontId="1" fillId="0" borderId="0" xfId="0" applyFont="1" applyAlignment="1">
      <alignment horizontal="center"/>
    </xf>
    <xf numFmtId="0" fontId="12" fillId="10" borderId="3" xfId="0" applyFont="1" applyFill="1" applyBorder="1" applyAlignment="1" applyProtection="1">
      <protection locked="0"/>
    </xf>
    <xf numFmtId="0" fontId="54" fillId="10" borderId="3" xfId="0" applyFont="1" applyFill="1" applyBorder="1" applyAlignment="1" applyProtection="1">
      <protection locked="0"/>
    </xf>
    <xf numFmtId="0" fontId="19" fillId="0" borderId="0" xfId="0" applyFont="1" applyAlignment="1" applyProtection="1">
      <alignment vertical="center"/>
      <protection locked="0"/>
    </xf>
    <xf numFmtId="0" fontId="55" fillId="0" borderId="0" xfId="0" applyFont="1" applyAlignment="1" applyProtection="1">
      <alignment vertical="center"/>
      <protection locked="0"/>
    </xf>
    <xf numFmtId="38" fontId="51" fillId="0" borderId="0" xfId="0" quotePrefix="1" applyNumberFormat="1" applyFont="1" applyAlignment="1" applyProtection="1">
      <alignment horizontal="center" vertical="center"/>
      <protection locked="0"/>
    </xf>
    <xf numFmtId="6" fontId="51" fillId="0" borderId="0" xfId="0" applyNumberFormat="1" applyFont="1" applyAlignment="1" applyProtection="1">
      <alignment horizontal="center" vertical="center"/>
      <protection locked="0"/>
    </xf>
    <xf numFmtId="8" fontId="55" fillId="0" borderId="0" xfId="0" applyNumberFormat="1" applyFont="1" applyAlignment="1" applyProtection="1">
      <alignment vertical="center"/>
      <protection locked="0"/>
    </xf>
    <xf numFmtId="8" fontId="55" fillId="0" borderId="0" xfId="0" applyNumberFormat="1" applyFont="1" applyAlignment="1" applyProtection="1">
      <alignment horizontal="center" vertical="center"/>
      <protection locked="0"/>
    </xf>
    <xf numFmtId="8" fontId="55" fillId="0" borderId="3" xfId="0" applyNumberFormat="1" applyFont="1" applyBorder="1" applyAlignment="1" applyProtection="1">
      <alignment horizontal="center" vertical="center"/>
      <protection locked="0"/>
    </xf>
    <xf numFmtId="0" fontId="52" fillId="0" borderId="0" xfId="0" applyFont="1" applyAlignment="1" applyProtection="1">
      <alignment horizontal="left" vertical="center"/>
      <protection locked="0"/>
    </xf>
    <xf numFmtId="0" fontId="2" fillId="0" borderId="3" xfId="0" applyFont="1" applyBorder="1">
      <alignment horizontal="left"/>
    </xf>
    <xf numFmtId="164" fontId="12" fillId="0" borderId="3" xfId="0" applyNumberFormat="1" applyFont="1" applyBorder="1" applyAlignment="1" applyProtection="1">
      <alignment horizontal="right"/>
      <protection locked="0"/>
    </xf>
    <xf numFmtId="0" fontId="12" fillId="0" borderId="3" xfId="0" applyFont="1" applyBorder="1" applyAlignment="1" applyProtection="1">
      <alignment horizontal="center"/>
      <protection locked="0"/>
    </xf>
    <xf numFmtId="164" fontId="54" fillId="0" borderId="3" xfId="0" applyNumberFormat="1" applyFont="1" applyBorder="1" applyAlignment="1" applyProtection="1">
      <alignment horizontal="right"/>
      <protection locked="0"/>
    </xf>
    <xf numFmtId="0" fontId="54" fillId="0" borderId="3" xfId="0" applyFont="1" applyBorder="1" applyAlignment="1" applyProtection="1">
      <alignment horizontal="center"/>
      <protection locked="0"/>
    </xf>
    <xf numFmtId="0" fontId="12" fillId="11" borderId="3" xfId="0" applyFont="1" applyFill="1" applyBorder="1" applyAlignment="1" applyProtection="1">
      <alignment horizontal="center"/>
      <protection locked="0"/>
    </xf>
    <xf numFmtId="8" fontId="46" fillId="0" borderId="0" xfId="13" applyNumberFormat="1" applyFont="1" applyAlignment="1" applyProtection="1">
      <alignment horizontal="center" vertical="center"/>
      <protection locked="0"/>
    </xf>
    <xf numFmtId="0" fontId="12" fillId="0" borderId="0" xfId="0" applyFont="1" applyAlignment="1" applyProtection="1">
      <protection locked="0"/>
    </xf>
    <xf numFmtId="0" fontId="12" fillId="0" borderId="3" xfId="0" applyFont="1" applyBorder="1">
      <alignment horizontal="left"/>
    </xf>
    <xf numFmtId="0" fontId="12" fillId="0" borderId="0" xfId="0" applyFont="1">
      <alignment horizontal="left"/>
    </xf>
    <xf numFmtId="0" fontId="54" fillId="0" borderId="11" xfId="0" applyFont="1" applyBorder="1" applyAlignment="1" applyProtection="1">
      <alignment vertical="center"/>
      <protection locked="0"/>
    </xf>
    <xf numFmtId="0" fontId="2" fillId="12" borderId="0" xfId="0" applyFont="1" applyFill="1" applyAlignment="1" applyProtection="1">
      <protection locked="0"/>
    </xf>
    <xf numFmtId="168" fontId="15" fillId="0" borderId="0" xfId="0" applyNumberFormat="1" applyFont="1" applyAlignment="1" applyProtection="1">
      <alignment horizontal="center" vertical="center" wrapText="1"/>
      <protection hidden="1"/>
    </xf>
    <xf numFmtId="168" fontId="57" fillId="0" borderId="0" xfId="0" applyNumberFormat="1" applyFont="1" applyAlignment="1" applyProtection="1">
      <alignment horizontal="center" vertical="center"/>
      <protection hidden="1"/>
    </xf>
    <xf numFmtId="0" fontId="2" fillId="0" borderId="3" xfId="0" applyFont="1" applyBorder="1" applyAlignment="1" applyProtection="1">
      <alignment horizontal="right"/>
      <protection locked="0"/>
    </xf>
    <xf numFmtId="8" fontId="57" fillId="6" borderId="3" xfId="0" quotePrefix="1" applyNumberFormat="1" applyFont="1" applyFill="1" applyBorder="1" applyAlignment="1" applyProtection="1">
      <alignment vertical="center"/>
      <protection hidden="1"/>
    </xf>
    <xf numFmtId="8" fontId="57" fillId="0" borderId="0" xfId="0" quotePrefix="1" applyNumberFormat="1" applyFont="1" applyAlignment="1" applyProtection="1">
      <alignment vertical="center"/>
      <protection hidden="1"/>
    </xf>
    <xf numFmtId="8" fontId="57" fillId="0" borderId="3" xfId="0" quotePrefix="1" applyNumberFormat="1" applyFont="1" applyBorder="1" applyAlignment="1" applyProtection="1">
      <alignment vertical="center"/>
      <protection hidden="1"/>
    </xf>
    <xf numFmtId="0" fontId="2" fillId="0" borderId="3" xfId="0" applyFont="1" applyBorder="1" applyAlignment="1" applyProtection="1">
      <alignment horizontal="center"/>
      <protection locked="0"/>
    </xf>
    <xf numFmtId="44" fontId="2" fillId="0" borderId="3" xfId="3" applyFont="1" applyFill="1" applyBorder="1" applyAlignment="1" applyProtection="1"/>
    <xf numFmtId="168" fontId="15" fillId="0" borderId="0" xfId="3" applyNumberFormat="1" applyFont="1" applyFill="1" applyBorder="1" applyAlignment="1" applyProtection="1">
      <alignment horizontal="center" vertical="center"/>
      <protection hidden="1"/>
    </xf>
    <xf numFmtId="168" fontId="57" fillId="0" borderId="15" xfId="0" applyNumberFormat="1" applyFont="1" applyBorder="1" applyAlignment="1" applyProtection="1">
      <alignment horizontal="center" vertical="center" wrapText="1"/>
      <protection hidden="1"/>
    </xf>
    <xf numFmtId="168" fontId="57" fillId="0" borderId="1" xfId="0" applyNumberFormat="1" applyFont="1" applyBorder="1" applyAlignment="1" applyProtection="1">
      <alignment horizontal="center" vertical="center" wrapText="1"/>
      <protection hidden="1"/>
    </xf>
    <xf numFmtId="0" fontId="15" fillId="0" borderId="14" xfId="0" applyFont="1" applyBorder="1" applyAlignment="1" applyProtection="1">
      <alignment horizontal="center" vertical="center"/>
      <protection hidden="1"/>
    </xf>
    <xf numFmtId="168" fontId="15" fillId="0" borderId="16" xfId="0" applyNumberFormat="1" applyFont="1" applyBorder="1" applyAlignment="1" applyProtection="1">
      <alignment horizontal="center" vertical="center"/>
      <protection hidden="1"/>
    </xf>
    <xf numFmtId="8" fontId="57" fillId="6" borderId="3" xfId="0" quotePrefix="1" applyNumberFormat="1" applyFont="1" applyFill="1" applyBorder="1" applyAlignment="1" applyProtection="1">
      <protection hidden="1"/>
    </xf>
    <xf numFmtId="0" fontId="2" fillId="3" borderId="0" xfId="13" applyFill="1" applyAlignment="1" applyProtection="1">
      <alignment vertical="top" wrapText="1"/>
      <protection hidden="1"/>
    </xf>
    <xf numFmtId="0" fontId="1" fillId="3" borderId="0" xfId="13" applyFont="1" applyFill="1" applyAlignment="1" applyProtection="1">
      <alignment horizontal="left" vertical="top"/>
      <protection hidden="1"/>
    </xf>
    <xf numFmtId="0" fontId="2" fillId="3" borderId="0" xfId="13" applyFill="1" applyAlignment="1" applyProtection="1">
      <alignment horizontal="left" vertical="top"/>
      <protection hidden="1"/>
    </xf>
    <xf numFmtId="0" fontId="11" fillId="4" borderId="0" xfId="13" applyFont="1" applyFill="1" applyAlignment="1" applyProtection="1">
      <alignment horizontal="left" vertical="center" readingOrder="1"/>
      <protection hidden="1"/>
    </xf>
    <xf numFmtId="0" fontId="7" fillId="4" borderId="0" xfId="13" applyFont="1" applyFill="1" applyAlignment="1" applyProtection="1">
      <alignment horizontal="left" vertical="center" readingOrder="1"/>
      <protection hidden="1"/>
    </xf>
    <xf numFmtId="0" fontId="2" fillId="6" borderId="0" xfId="0" applyFont="1" applyFill="1" applyAlignment="1" applyProtection="1">
      <alignment horizontal="left" vertical="top" wrapText="1"/>
      <protection hidden="1"/>
    </xf>
    <xf numFmtId="0" fontId="2" fillId="6" borderId="0" xfId="0" applyFont="1" applyFill="1" applyAlignment="1" applyProtection="1">
      <alignment horizontal="center" vertical="center" wrapText="1"/>
      <protection hidden="1"/>
    </xf>
    <xf numFmtId="8" fontId="59" fillId="6" borderId="0" xfId="0" applyNumberFormat="1" applyFont="1" applyFill="1" applyAlignment="1" applyProtection="1">
      <alignment horizontal="center" vertical="center"/>
      <protection hidden="1"/>
    </xf>
    <xf numFmtId="0" fontId="2" fillId="6" borderId="0" xfId="0" applyFont="1" applyFill="1" applyAlignment="1" applyProtection="1">
      <alignment horizontal="left" vertical="center"/>
      <protection hidden="1"/>
    </xf>
    <xf numFmtId="0" fontId="32" fillId="11" borderId="0" xfId="0" applyFont="1" applyFill="1" applyAlignment="1" applyProtection="1">
      <alignment horizontal="left" vertical="center"/>
      <protection locked="0"/>
    </xf>
    <xf numFmtId="0" fontId="2" fillId="11" borderId="0" xfId="0" applyFont="1" applyFill="1" applyAlignment="1" applyProtection="1">
      <protection locked="0"/>
    </xf>
    <xf numFmtId="164" fontId="51" fillId="6" borderId="0" xfId="0" applyNumberFormat="1" applyFont="1" applyFill="1" applyAlignment="1" applyProtection="1">
      <alignment horizontal="center" vertical="center"/>
      <protection hidden="1"/>
    </xf>
    <xf numFmtId="0" fontId="12" fillId="8" borderId="0" xfId="0" applyFont="1" applyFill="1" applyAlignment="1" applyProtection="1">
      <alignment horizontal="left" vertical="center"/>
      <protection locked="0"/>
    </xf>
    <xf numFmtId="0" fontId="32" fillId="8" borderId="0" xfId="0" applyFont="1" applyFill="1" applyAlignment="1" applyProtection="1">
      <alignment horizontal="left" vertical="center"/>
      <protection locked="0"/>
    </xf>
    <xf numFmtId="0" fontId="12" fillId="8" borderId="17" xfId="0" applyFont="1" applyFill="1" applyBorder="1" applyAlignment="1" applyProtection="1">
      <alignment horizontal="left" vertical="center"/>
      <protection locked="0"/>
    </xf>
    <xf numFmtId="0" fontId="32" fillId="8" borderId="17" xfId="0" applyFont="1" applyFill="1" applyBorder="1" applyAlignment="1" applyProtection="1">
      <alignment horizontal="left" vertical="center"/>
      <protection locked="0"/>
    </xf>
    <xf numFmtId="165" fontId="47" fillId="0" borderId="3" xfId="0" applyNumberFormat="1" applyFont="1" applyBorder="1" applyAlignment="1">
      <alignment horizontal="center"/>
    </xf>
    <xf numFmtId="8" fontId="2" fillId="0" borderId="0" xfId="0" applyNumberFormat="1" applyFont="1" applyAlignment="1"/>
    <xf numFmtId="7" fontId="2" fillId="0" borderId="0" xfId="0" applyNumberFormat="1" applyFont="1" applyAlignment="1">
      <alignment horizontal="center" vertical="center" wrapText="1"/>
    </xf>
    <xf numFmtId="0" fontId="12" fillId="0" borderId="0" xfId="0" applyFont="1" applyAlignment="1">
      <alignment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7" fontId="12" fillId="0" borderId="0" xfId="0" applyNumberFormat="1" applyFont="1" applyAlignment="1">
      <alignment horizontal="center" vertical="center" wrapText="1"/>
    </xf>
    <xf numFmtId="0" fontId="2" fillId="0" borderId="0" xfId="0" applyFont="1" applyAlignment="1">
      <alignment vertical="center" wrapText="1"/>
    </xf>
    <xf numFmtId="0" fontId="12" fillId="0" borderId="0" xfId="0" applyFont="1" applyAlignment="1">
      <alignment horizontal="center"/>
    </xf>
    <xf numFmtId="7" fontId="16" fillId="0" borderId="0" xfId="0" applyNumberFormat="1" applyFont="1" applyAlignment="1">
      <alignment horizontal="center" vertical="center"/>
    </xf>
    <xf numFmtId="7" fontId="55" fillId="0" borderId="0" xfId="0" applyNumberFormat="1" applyFont="1" applyAlignment="1">
      <alignment vertical="center" wrapText="1"/>
    </xf>
    <xf numFmtId="2" fontId="12" fillId="0" borderId="0" xfId="3" applyNumberFormat="1" applyFont="1" applyFill="1" applyBorder="1" applyAlignment="1" applyProtection="1">
      <alignment horizontal="center" vertical="center" wrapText="1"/>
    </xf>
    <xf numFmtId="0" fontId="8" fillId="0" borderId="0" xfId="0" applyFont="1" applyAlignment="1">
      <alignment horizontal="left" vertical="center"/>
    </xf>
    <xf numFmtId="0" fontId="20" fillId="0" borderId="0" xfId="0" applyFont="1" applyAlignment="1">
      <alignment horizontal="left" vertical="center"/>
    </xf>
    <xf numFmtId="0" fontId="61" fillId="0" borderId="6" xfId="0" applyFont="1" applyBorder="1" applyAlignment="1">
      <alignment horizontal="left" vertical="center"/>
    </xf>
    <xf numFmtId="0" fontId="52" fillId="0" borderId="3" xfId="0" applyFont="1" applyBorder="1" applyAlignment="1">
      <alignment horizontal="left" vertical="center"/>
    </xf>
    <xf numFmtId="0" fontId="52" fillId="0" borderId="3" xfId="0" applyFont="1" applyBorder="1" applyAlignment="1">
      <alignment horizontal="center" vertical="center"/>
    </xf>
    <xf numFmtId="0" fontId="2" fillId="5" borderId="3" xfId="0" applyFont="1" applyFill="1" applyBorder="1" applyAlignment="1"/>
    <xf numFmtId="2" fontId="61" fillId="0" borderId="6" xfId="0" applyNumberFormat="1" applyFont="1" applyBorder="1" applyAlignment="1">
      <alignment horizontal="left" vertical="center"/>
    </xf>
    <xf numFmtId="2" fontId="61" fillId="0" borderId="0" xfId="0" applyNumberFormat="1" applyFont="1" applyAlignment="1">
      <alignment horizontal="left" vertical="center"/>
    </xf>
    <xf numFmtId="0" fontId="52" fillId="0" borderId="0" xfId="0" applyFont="1" applyAlignment="1">
      <alignment horizontal="left" vertical="center"/>
    </xf>
    <xf numFmtId="38" fontId="51" fillId="0" borderId="3" xfId="0" quotePrefix="1" applyNumberFormat="1" applyFont="1" applyBorder="1" applyAlignment="1">
      <alignment horizontal="center" vertical="center"/>
    </xf>
    <xf numFmtId="0" fontId="51" fillId="0" borderId="0" xfId="0" applyFont="1" applyAlignment="1">
      <alignment vertical="center" wrapText="1"/>
    </xf>
    <xf numFmtId="0" fontId="12" fillId="0" borderId="0" xfId="0" applyFont="1" applyAlignment="1">
      <alignment horizontal="center" vertical="center"/>
    </xf>
    <xf numFmtId="0" fontId="8" fillId="0" borderId="6" xfId="0" applyFont="1" applyBorder="1" applyAlignment="1">
      <alignment horizontal="left" vertical="center"/>
    </xf>
    <xf numFmtId="0" fontId="20" fillId="0" borderId="3" xfId="0" applyFont="1" applyBorder="1" applyAlignment="1">
      <alignment horizontal="left" vertical="center" wrapText="1"/>
    </xf>
    <xf numFmtId="0" fontId="20" fillId="0" borderId="3" xfId="0" applyFont="1" applyBorder="1" applyAlignment="1">
      <alignment horizontal="left" vertical="center"/>
    </xf>
    <xf numFmtId="0" fontId="20" fillId="0" borderId="3" xfId="0" applyFont="1" applyBorder="1" applyAlignment="1">
      <alignment horizontal="center" vertical="center"/>
    </xf>
    <xf numFmtId="8" fontId="51" fillId="0" borderId="0" xfId="0" applyNumberFormat="1" applyFont="1" applyAlignment="1">
      <alignment horizontal="center" vertical="center"/>
    </xf>
    <xf numFmtId="6" fontId="51" fillId="0" borderId="3" xfId="0" quotePrefix="1" applyNumberFormat="1" applyFont="1" applyBorder="1" applyAlignment="1">
      <alignment horizontal="center" vertical="center"/>
    </xf>
    <xf numFmtId="0" fontId="12" fillId="11" borderId="3" xfId="0" applyFont="1" applyFill="1" applyBorder="1" applyAlignment="1">
      <alignment horizontal="center"/>
    </xf>
    <xf numFmtId="0" fontId="12" fillId="0" borderId="3" xfId="0" applyFont="1" applyBorder="1" applyAlignment="1">
      <alignment horizontal="center"/>
    </xf>
    <xf numFmtId="0" fontId="12" fillId="0" borderId="3" xfId="0" applyFont="1" applyBorder="1" applyAlignment="1">
      <alignment horizontal="center" vertical="center"/>
    </xf>
    <xf numFmtId="0" fontId="12" fillId="7" borderId="3" xfId="0" applyFont="1" applyFill="1" applyBorder="1" applyAlignment="1">
      <alignment horizont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2" fontId="12" fillId="0" borderId="3" xfId="3" applyNumberFormat="1" applyFont="1" applyFill="1" applyBorder="1" applyAlignment="1" applyProtection="1">
      <alignment horizontal="center" vertical="center"/>
    </xf>
    <xf numFmtId="7" fontId="2" fillId="0" borderId="3" xfId="0" applyNumberFormat="1" applyFont="1" applyBorder="1" applyAlignment="1">
      <alignment horizontal="center" vertical="center" wrapText="1"/>
    </xf>
    <xf numFmtId="38" fontId="2" fillId="0" borderId="3" xfId="0" applyNumberFormat="1" applyFont="1" applyBorder="1" applyAlignment="1"/>
    <xf numFmtId="6" fontId="2" fillId="0" borderId="3" xfId="0" applyNumberFormat="1" applyFont="1" applyBorder="1" applyAlignment="1"/>
    <xf numFmtId="8" fontId="2" fillId="0" borderId="3" xfId="0" applyNumberFormat="1" applyFont="1" applyBorder="1" applyAlignment="1"/>
    <xf numFmtId="168" fontId="57" fillId="0" borderId="19" xfId="0" applyNumberFormat="1" applyFont="1" applyBorder="1" applyAlignment="1" applyProtection="1">
      <alignment horizontal="center" vertical="center" wrapText="1"/>
      <protection hidden="1"/>
    </xf>
    <xf numFmtId="168" fontId="57" fillId="0" borderId="2" xfId="0" applyNumberFormat="1" applyFont="1" applyBorder="1" applyAlignment="1" applyProtection="1">
      <alignment horizontal="center" vertical="center" wrapText="1"/>
      <protection hidden="1"/>
    </xf>
    <xf numFmtId="8" fontId="57" fillId="13" borderId="3" xfId="0" quotePrefix="1" applyNumberFormat="1" applyFont="1" applyFill="1" applyBorder="1" applyAlignment="1" applyProtection="1">
      <alignment vertical="center"/>
      <protection hidden="1"/>
    </xf>
    <xf numFmtId="0" fontId="2" fillId="13" borderId="3" xfId="0" applyFont="1" applyFill="1" applyBorder="1" applyAlignment="1" applyProtection="1">
      <alignment horizontal="right"/>
      <protection locked="0"/>
    </xf>
    <xf numFmtId="1" fontId="12" fillId="13" borderId="3" xfId="0" applyNumberFormat="1" applyFont="1" applyFill="1" applyBorder="1" applyAlignment="1" applyProtection="1">
      <alignment vertical="center"/>
      <protection locked="0"/>
    </xf>
    <xf numFmtId="1" fontId="54" fillId="13" borderId="3" xfId="0" applyNumberFormat="1" applyFont="1" applyFill="1" applyBorder="1" applyAlignment="1" applyProtection="1">
      <alignment vertical="center"/>
      <protection locked="0"/>
    </xf>
    <xf numFmtId="0" fontId="12" fillId="13" borderId="3" xfId="0" applyFont="1" applyFill="1" applyBorder="1" applyAlignment="1" applyProtection="1">
      <alignment vertical="center"/>
      <protection locked="0"/>
    </xf>
    <xf numFmtId="168" fontId="15" fillId="0" borderId="7" xfId="0" applyNumberFormat="1" applyFont="1" applyBorder="1" applyAlignment="1" applyProtection="1">
      <alignment horizontal="center" vertical="center"/>
      <protection hidden="1"/>
    </xf>
    <xf numFmtId="168" fontId="15" fillId="0" borderId="3" xfId="0" applyNumberFormat="1" applyFont="1" applyBorder="1" applyAlignment="1" applyProtection="1">
      <alignment horizontal="center" vertical="center"/>
      <protection hidden="1"/>
    </xf>
    <xf numFmtId="0" fontId="20" fillId="0" borderId="0" xfId="0" applyFont="1" applyAlignment="1">
      <alignment horizontal="center" vertical="center"/>
    </xf>
    <xf numFmtId="8" fontId="55" fillId="0" borderId="0" xfId="0" applyNumberFormat="1" applyFont="1" applyAlignment="1">
      <alignment horizontal="center" vertical="center"/>
    </xf>
    <xf numFmtId="38" fontId="51" fillId="0" borderId="0" xfId="0" quotePrefix="1" applyNumberFormat="1" applyFont="1" applyAlignment="1">
      <alignment horizontal="center" vertical="center"/>
    </xf>
    <xf numFmtId="0" fontId="12" fillId="0" borderId="0" xfId="0" quotePrefix="1" applyFont="1" applyAlignment="1">
      <alignment horizontal="center" vertical="center"/>
    </xf>
    <xf numFmtId="7" fontId="32" fillId="0" borderId="0" xfId="0" applyNumberFormat="1" applyFont="1" applyAlignment="1" applyProtection="1">
      <alignment vertical="center" wrapText="1"/>
      <protection locked="0"/>
    </xf>
    <xf numFmtId="0" fontId="2" fillId="13" borderId="3" xfId="0" applyFont="1" applyFill="1" applyBorder="1" applyAlignment="1"/>
    <xf numFmtId="0" fontId="18" fillId="0" borderId="41" xfId="0" applyFont="1" applyBorder="1" applyAlignment="1" applyProtection="1">
      <alignment horizontal="center" wrapText="1"/>
      <protection locked="0"/>
    </xf>
    <xf numFmtId="2" fontId="12" fillId="16" borderId="3" xfId="0" applyNumberFormat="1" applyFont="1" applyFill="1" applyBorder="1" applyAlignment="1" applyProtection="1">
      <alignment horizontal="right"/>
      <protection locked="0"/>
    </xf>
    <xf numFmtId="165" fontId="47" fillId="16" borderId="3" xfId="0" applyNumberFormat="1" applyFont="1" applyFill="1" applyBorder="1" applyAlignment="1">
      <alignment horizontal="center"/>
    </xf>
    <xf numFmtId="0" fontId="12" fillId="16" borderId="3" xfId="0" applyFont="1" applyFill="1" applyBorder="1" applyAlignment="1" applyProtection="1">
      <alignment horizontal="center"/>
      <protection locked="0"/>
    </xf>
    <xf numFmtId="0" fontId="15" fillId="0" borderId="3" xfId="0" applyFont="1" applyBorder="1" applyAlignment="1" applyProtection="1">
      <alignment horizontal="center" vertical="center"/>
      <protection locked="0"/>
    </xf>
    <xf numFmtId="0" fontId="15" fillId="0" borderId="3" xfId="0" applyFont="1" applyBorder="1">
      <alignment horizontal="left"/>
    </xf>
    <xf numFmtId="0" fontId="15" fillId="0" borderId="3" xfId="0" applyFont="1" applyBorder="1" applyAlignment="1" applyProtection="1">
      <alignment horizontal="left" vertical="center"/>
      <protection locked="0"/>
    </xf>
    <xf numFmtId="0" fontId="12" fillId="0" borderId="3" xfId="0" applyFont="1" applyBorder="1" applyAlignment="1" applyProtection="1">
      <alignment horizontal="right"/>
      <protection locked="0"/>
    </xf>
    <xf numFmtId="169" fontId="51" fillId="0" borderId="3" xfId="0" quotePrefix="1" applyNumberFormat="1" applyFont="1" applyBorder="1" applyAlignment="1">
      <alignment horizontal="center" vertical="center"/>
    </xf>
    <xf numFmtId="167" fontId="15" fillId="0" borderId="14" xfId="0" applyNumberFormat="1" applyFont="1" applyBorder="1" applyAlignment="1" applyProtection="1">
      <alignment horizontal="center" vertical="center"/>
      <protection hidden="1"/>
    </xf>
    <xf numFmtId="8" fontId="58" fillId="8" borderId="3" xfId="0" applyNumberFormat="1" applyFont="1" applyFill="1" applyBorder="1" applyAlignment="1" applyProtection="1">
      <alignment horizontal="center" vertical="center" wrapText="1"/>
      <protection hidden="1"/>
    </xf>
    <xf numFmtId="0" fontId="2" fillId="12" borderId="3" xfId="0" applyFont="1" applyFill="1" applyBorder="1" applyAlignment="1" applyProtection="1">
      <protection locked="0"/>
    </xf>
    <xf numFmtId="0" fontId="18" fillId="12" borderId="3" xfId="0" applyFont="1" applyFill="1" applyBorder="1" applyAlignment="1" applyProtection="1">
      <alignment horizontal="center" wrapText="1"/>
      <protection locked="0"/>
    </xf>
    <xf numFmtId="0" fontId="18" fillId="19" borderId="3" xfId="0" applyFont="1" applyFill="1" applyBorder="1" applyAlignment="1" applyProtection="1">
      <alignment horizontal="center" wrapText="1"/>
      <protection locked="0"/>
    </xf>
    <xf numFmtId="0" fontId="15" fillId="0" borderId="3" xfId="0" applyFont="1" applyBorder="1" applyAlignment="1" applyProtection="1">
      <alignment horizontal="center" vertical="center" wrapText="1"/>
      <protection hidden="1"/>
    </xf>
    <xf numFmtId="0" fontId="15" fillId="0" borderId="2"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168" fontId="15" fillId="0" borderId="0" xfId="0" applyNumberFormat="1" applyFont="1" applyAlignment="1" applyProtection="1">
      <alignment horizontal="center"/>
      <protection hidden="1"/>
    </xf>
    <xf numFmtId="168" fontId="15" fillId="0" borderId="0" xfId="0" applyNumberFormat="1" applyFont="1" applyAlignment="1" applyProtection="1">
      <alignment horizontal="center" wrapText="1"/>
      <protection hidden="1"/>
    </xf>
    <xf numFmtId="168" fontId="15" fillId="0" borderId="0" xfId="0" applyNumberFormat="1" applyFont="1" applyAlignment="1" applyProtection="1">
      <alignment horizontal="center" vertical="center"/>
      <protection hidden="1"/>
    </xf>
    <xf numFmtId="168" fontId="15" fillId="0" borderId="0" xfId="0" applyNumberFormat="1" applyFont="1" applyAlignment="1" applyProtection="1">
      <alignment horizontal="center" vertical="top"/>
      <protection hidden="1"/>
    </xf>
    <xf numFmtId="168" fontId="15" fillId="0" borderId="10" xfId="0" applyNumberFormat="1" applyFont="1" applyBorder="1" applyAlignment="1" applyProtection="1">
      <alignment horizontal="center"/>
      <protection hidden="1"/>
    </xf>
    <xf numFmtId="168" fontId="15" fillId="0" borderId="10" xfId="0" applyNumberFormat="1" applyFont="1" applyBorder="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168" fontId="15" fillId="0" borderId="10" xfId="0" applyNumberFormat="1" applyFont="1" applyBorder="1" applyAlignment="1" applyProtection="1">
      <alignment horizontal="center" vertical="center" wrapText="1"/>
      <protection hidden="1"/>
    </xf>
    <xf numFmtId="0" fontId="2" fillId="0" borderId="20" xfId="0" applyFont="1" applyBorder="1" applyAlignment="1" applyProtection="1">
      <protection hidden="1"/>
    </xf>
    <xf numFmtId="0" fontId="2" fillId="0" borderId="17" xfId="0" applyFont="1" applyBorder="1" applyAlignment="1" applyProtection="1">
      <protection hidden="1"/>
    </xf>
    <xf numFmtId="0" fontId="2" fillId="0" borderId="7" xfId="0" applyFont="1" applyBorder="1" applyAlignment="1" applyProtection="1">
      <protection hidden="1"/>
    </xf>
    <xf numFmtId="0" fontId="2" fillId="0" borderId="17" xfId="0" applyFont="1" applyBorder="1" applyAlignment="1"/>
    <xf numFmtId="0" fontId="2" fillId="0" borderId="21" xfId="0" applyFont="1" applyBorder="1" applyAlignment="1" applyProtection="1">
      <protection hidden="1"/>
    </xf>
    <xf numFmtId="170" fontId="2" fillId="0" borderId="3" xfId="27" applyNumberFormat="1" applyFont="1" applyBorder="1" applyAlignment="1"/>
    <xf numFmtId="173" fontId="12" fillId="16" borderId="3" xfId="0" applyNumberFormat="1" applyFont="1" applyFill="1" applyBorder="1" applyAlignment="1" applyProtection="1">
      <alignment horizontal="center"/>
      <protection locked="0"/>
    </xf>
    <xf numFmtId="172" fontId="2" fillId="0" borderId="3" xfId="0" applyNumberFormat="1" applyFont="1" applyBorder="1" applyAlignment="1"/>
    <xf numFmtId="0" fontId="28" fillId="3" borderId="0" xfId="13" applyFont="1" applyFill="1" applyAlignment="1" applyProtection="1">
      <alignment horizontal="center"/>
      <protection hidden="1"/>
    </xf>
    <xf numFmtId="0" fontId="30" fillId="3" borderId="0" xfId="13" applyFont="1" applyFill="1" applyAlignment="1" applyProtection="1">
      <alignment horizontal="center"/>
      <protection hidden="1"/>
    </xf>
    <xf numFmtId="0" fontId="31" fillId="3" borderId="0" xfId="13" applyFont="1" applyFill="1" applyAlignment="1" applyProtection="1">
      <alignment horizontal="center"/>
      <protection hidden="1"/>
    </xf>
    <xf numFmtId="0" fontId="63" fillId="3" borderId="0" xfId="6" applyFont="1" applyFill="1" applyAlignment="1" applyProtection="1">
      <alignment horizontal="left"/>
      <protection hidden="1"/>
    </xf>
    <xf numFmtId="0" fontId="2" fillId="3" borderId="0" xfId="13" applyFill="1" applyAlignment="1" applyProtection="1">
      <alignment horizontal="center"/>
      <protection hidden="1"/>
    </xf>
    <xf numFmtId="0" fontId="27" fillId="3" borderId="0" xfId="13" applyFont="1" applyFill="1" applyAlignment="1" applyProtection="1">
      <alignment horizontal="center"/>
      <protection hidden="1"/>
    </xf>
    <xf numFmtId="0" fontId="62" fillId="3" borderId="0" xfId="13" applyFont="1" applyFill="1" applyAlignment="1" applyProtection="1">
      <alignment horizontal="center"/>
      <protection hidden="1"/>
    </xf>
    <xf numFmtId="0" fontId="28" fillId="3" borderId="0" xfId="13" applyFont="1" applyFill="1" applyAlignment="1" applyProtection="1">
      <alignment horizontal="center" vertical="center"/>
      <protection hidden="1"/>
    </xf>
    <xf numFmtId="0" fontId="25" fillId="3" borderId="0" xfId="13" applyFont="1" applyFill="1" applyAlignment="1" applyProtection="1">
      <alignment horizontal="center" vertical="center" wrapText="1"/>
      <protection hidden="1"/>
    </xf>
    <xf numFmtId="0" fontId="49" fillId="3" borderId="0" xfId="6" applyFill="1" applyAlignment="1" applyProtection="1">
      <alignment horizontal="center"/>
      <protection hidden="1"/>
    </xf>
    <xf numFmtId="0" fontId="29" fillId="3" borderId="0" xfId="13" applyFont="1" applyFill="1" applyAlignment="1" applyProtection="1">
      <alignment horizontal="center"/>
      <protection hidden="1"/>
    </xf>
    <xf numFmtId="0" fontId="25" fillId="3" borderId="0" xfId="13" applyFont="1" applyFill="1" applyAlignment="1" applyProtection="1">
      <alignment horizontal="center"/>
      <protection hidden="1"/>
    </xf>
    <xf numFmtId="0" fontId="25" fillId="3" borderId="0" xfId="13" applyFont="1" applyFill="1" applyAlignment="1" applyProtection="1">
      <alignment horizontal="center" wrapText="1"/>
      <protection hidden="1"/>
    </xf>
    <xf numFmtId="14" fontId="1" fillId="3" borderId="0" xfId="13" applyNumberFormat="1" applyFont="1" applyFill="1" applyAlignment="1" applyProtection="1">
      <alignment horizontal="center" vertical="center"/>
      <protection hidden="1"/>
    </xf>
    <xf numFmtId="0" fontId="1" fillId="3" borderId="0" xfId="13" applyFont="1" applyFill="1" applyAlignment="1" applyProtection="1">
      <alignment horizontal="center" vertical="center"/>
      <protection hidden="1"/>
    </xf>
    <xf numFmtId="168" fontId="15" fillId="0" borderId="4" xfId="0" applyNumberFormat="1" applyFont="1" applyBorder="1" applyAlignment="1" applyProtection="1">
      <alignment horizontal="center" vertical="center" wrapText="1"/>
      <protection hidden="1"/>
    </xf>
    <xf numFmtId="168" fontId="15" fillId="0" borderId="5" xfId="0" applyNumberFormat="1" applyFont="1" applyBorder="1" applyAlignment="1" applyProtection="1">
      <alignment horizontal="center" vertical="center" wrapText="1"/>
      <protection hidden="1"/>
    </xf>
    <xf numFmtId="168" fontId="15" fillId="0" borderId="6" xfId="0" applyNumberFormat="1" applyFont="1" applyBorder="1" applyAlignment="1" applyProtection="1">
      <alignment horizontal="center" vertical="center" wrapText="1"/>
      <protection hidden="1"/>
    </xf>
    <xf numFmtId="168" fontId="15" fillId="0" borderId="25" xfId="0" applyNumberFormat="1" applyFont="1" applyBorder="1" applyAlignment="1" applyProtection="1">
      <alignment horizontal="center" vertical="center" wrapText="1"/>
      <protection hidden="1"/>
    </xf>
    <xf numFmtId="168" fontId="15" fillId="0" borderId="26" xfId="0" applyNumberFormat="1" applyFont="1" applyBorder="1" applyAlignment="1" applyProtection="1">
      <alignment horizontal="center" vertical="center" wrapText="1"/>
      <protection hidden="1"/>
    </xf>
    <xf numFmtId="168" fontId="15" fillId="0" borderId="27" xfId="0" applyNumberFormat="1" applyFont="1" applyBorder="1" applyAlignment="1" applyProtection="1">
      <alignment horizontal="center" vertical="center" wrapText="1"/>
      <protection hidden="1"/>
    </xf>
    <xf numFmtId="0" fontId="15" fillId="8" borderId="3" xfId="0" applyFont="1" applyFill="1" applyBorder="1" applyAlignment="1" applyProtection="1">
      <alignment horizontal="center" vertical="top" wrapText="1"/>
      <protection hidden="1"/>
    </xf>
    <xf numFmtId="8" fontId="57" fillId="8" borderId="3" xfId="0" applyNumberFormat="1" applyFont="1" applyFill="1" applyBorder="1" applyAlignment="1" applyProtection="1">
      <alignment horizontal="center" vertical="center" wrapText="1"/>
      <protection hidden="1"/>
    </xf>
    <xf numFmtId="8" fontId="57" fillId="8" borderId="4" xfId="0" applyNumberFormat="1" applyFont="1" applyFill="1" applyBorder="1" applyAlignment="1" applyProtection="1">
      <alignment horizontal="center" vertical="center" wrapText="1"/>
      <protection hidden="1"/>
    </xf>
    <xf numFmtId="0" fontId="2" fillId="0" borderId="2" xfId="0" applyFont="1" applyBorder="1" applyAlignment="1">
      <alignment horizontal="center"/>
    </xf>
    <xf numFmtId="168" fontId="57" fillId="6" borderId="0" xfId="0" applyNumberFormat="1" applyFont="1" applyFill="1" applyAlignment="1" applyProtection="1">
      <alignment horizontal="left" vertical="center"/>
      <protection hidden="1"/>
    </xf>
    <xf numFmtId="0" fontId="15" fillId="8" borderId="18" xfId="0" applyFont="1" applyFill="1" applyBorder="1" applyAlignment="1" applyProtection="1">
      <alignment horizontal="center" vertical="top" wrapText="1"/>
      <protection hidden="1"/>
    </xf>
    <xf numFmtId="0" fontId="15" fillId="8" borderId="19" xfId="0" applyFont="1" applyFill="1" applyBorder="1" applyAlignment="1" applyProtection="1">
      <alignment horizontal="center" vertical="top" wrapText="1"/>
      <protection hidden="1"/>
    </xf>
    <xf numFmtId="0" fontId="15" fillId="0" borderId="22" xfId="0" applyFont="1" applyBorder="1" applyAlignment="1" applyProtection="1">
      <alignment horizontal="center" vertical="center" wrapText="1"/>
      <protection hidden="1"/>
    </xf>
    <xf numFmtId="0" fontId="15" fillId="0" borderId="24" xfId="0" applyFont="1" applyBorder="1" applyAlignment="1" applyProtection="1">
      <alignment horizontal="center" vertical="center" wrapText="1"/>
      <protection hidden="1"/>
    </xf>
    <xf numFmtId="168" fontId="57" fillId="0" borderId="16" xfId="0" applyNumberFormat="1" applyFont="1" applyBorder="1" applyAlignment="1" applyProtection="1">
      <alignment horizontal="center" vertical="center" wrapText="1"/>
      <protection hidden="1"/>
    </xf>
    <xf numFmtId="168" fontId="57" fillId="0" borderId="7" xfId="0" applyNumberFormat="1" applyFont="1" applyBorder="1" applyAlignment="1" applyProtection="1">
      <alignment horizontal="center" vertical="center" wrapText="1"/>
      <protection hidden="1"/>
    </xf>
    <xf numFmtId="0" fontId="15" fillId="0" borderId="4"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0" fontId="15" fillId="8" borderId="4" xfId="0" applyFont="1" applyFill="1" applyBorder="1" applyAlignment="1" applyProtection="1">
      <alignment horizontal="center" vertical="top" wrapText="1"/>
      <protection hidden="1"/>
    </xf>
    <xf numFmtId="0" fontId="15" fillId="8" borderId="5" xfId="0" applyFont="1" applyFill="1" applyBorder="1" applyAlignment="1" applyProtection="1">
      <alignment horizontal="center" vertical="top" wrapText="1"/>
      <protection hidden="1"/>
    </xf>
    <xf numFmtId="0" fontId="15" fillId="8" borderId="6" xfId="0" applyFont="1" applyFill="1" applyBorder="1" applyAlignment="1" applyProtection="1">
      <alignment horizontal="center" vertical="top" wrapText="1"/>
      <protection hidden="1"/>
    </xf>
    <xf numFmtId="0" fontId="15" fillId="8" borderId="25" xfId="0" applyFont="1" applyFill="1" applyBorder="1" applyAlignment="1" applyProtection="1">
      <alignment horizontal="center" vertical="top" wrapText="1"/>
      <protection hidden="1"/>
    </xf>
    <xf numFmtId="0" fontId="15" fillId="8" borderId="26" xfId="0" applyFont="1" applyFill="1" applyBorder="1" applyAlignment="1" applyProtection="1">
      <alignment horizontal="center" vertical="top" wrapText="1"/>
      <protection hidden="1"/>
    </xf>
    <xf numFmtId="0" fontId="15" fillId="8" borderId="27" xfId="0" applyFont="1" applyFill="1" applyBorder="1" applyAlignment="1" applyProtection="1">
      <alignment horizontal="center" vertical="top" wrapText="1"/>
      <protection hidden="1"/>
    </xf>
    <xf numFmtId="8" fontId="57" fillId="8" borderId="7" xfId="0" applyNumberFormat="1" applyFont="1" applyFill="1" applyBorder="1" applyAlignment="1" applyProtection="1">
      <alignment horizontal="center" vertical="center" wrapText="1"/>
      <protection hidden="1"/>
    </xf>
    <xf numFmtId="8" fontId="57" fillId="8" borderId="20" xfId="0" applyNumberFormat="1" applyFont="1" applyFill="1" applyBorder="1" applyAlignment="1" applyProtection="1">
      <alignment horizontal="center" vertical="center" wrapText="1"/>
      <protection hidden="1"/>
    </xf>
    <xf numFmtId="0" fontId="15" fillId="8" borderId="7" xfId="0" applyFont="1" applyFill="1" applyBorder="1" applyAlignment="1" applyProtection="1">
      <alignment horizontal="center" vertical="top" wrapText="1"/>
      <protection hidden="1"/>
    </xf>
    <xf numFmtId="0" fontId="15" fillId="0" borderId="4" xfId="0" applyFont="1" applyBorder="1" applyAlignment="1" applyProtection="1">
      <alignment horizontal="left" vertical="center" wrapText="1"/>
      <protection hidden="1"/>
    </xf>
    <xf numFmtId="0" fontId="15" fillId="0" borderId="5" xfId="0" applyFont="1" applyBorder="1" applyAlignment="1" applyProtection="1">
      <alignment horizontal="left" vertical="center" wrapText="1"/>
      <protection hidden="1"/>
    </xf>
    <xf numFmtId="0" fontId="15" fillId="0" borderId="6" xfId="0" applyFont="1" applyBorder="1" applyAlignment="1" applyProtection="1">
      <alignment horizontal="left" vertical="center" wrapText="1"/>
      <protection hidden="1"/>
    </xf>
    <xf numFmtId="0" fontId="15" fillId="8" borderId="16" xfId="0" applyFont="1" applyFill="1" applyBorder="1" applyAlignment="1" applyProtection="1">
      <alignment horizontal="center" vertical="top" wrapText="1"/>
      <protection hidden="1"/>
    </xf>
    <xf numFmtId="0" fontId="15" fillId="8" borderId="18" xfId="0" applyFont="1" applyFill="1" applyBorder="1" applyAlignment="1" applyProtection="1">
      <alignment horizontal="center" vertical="center" wrapText="1"/>
      <protection hidden="1"/>
    </xf>
    <xf numFmtId="167" fontId="51" fillId="15" borderId="4" xfId="0" applyNumberFormat="1" applyFont="1" applyFill="1" applyBorder="1" applyAlignment="1" applyProtection="1">
      <alignment horizontal="center" vertical="center"/>
      <protection locked="0" hidden="1"/>
    </xf>
    <xf numFmtId="167" fontId="51" fillId="15" borderId="6" xfId="0" applyNumberFormat="1" applyFont="1" applyFill="1" applyBorder="1" applyAlignment="1" applyProtection="1">
      <alignment horizontal="center" vertical="center"/>
      <protection locked="0" hidden="1"/>
    </xf>
    <xf numFmtId="1" fontId="51" fillId="15" borderId="4" xfId="0" applyNumberFormat="1" applyFont="1" applyFill="1" applyBorder="1" applyAlignment="1" applyProtection="1">
      <alignment horizontal="center" vertical="center"/>
      <protection locked="0" hidden="1"/>
    </xf>
    <xf numFmtId="1" fontId="51" fillId="15" borderId="6" xfId="0" applyNumberFormat="1" applyFont="1" applyFill="1" applyBorder="1" applyAlignment="1" applyProtection="1">
      <alignment horizontal="center" vertical="center"/>
      <protection locked="0" hidden="1"/>
    </xf>
    <xf numFmtId="49" fontId="2" fillId="14" borderId="31" xfId="0" applyNumberFormat="1" applyFont="1" applyFill="1" applyBorder="1" applyAlignment="1" applyProtection="1">
      <alignment horizontal="center" vertical="center" wrapText="1"/>
      <protection locked="0"/>
    </xf>
    <xf numFmtId="49" fontId="2" fillId="14" borderId="32" xfId="0" applyNumberFormat="1" applyFont="1" applyFill="1" applyBorder="1" applyAlignment="1" applyProtection="1">
      <alignment horizontal="center" vertical="center" wrapText="1"/>
      <protection locked="0"/>
    </xf>
    <xf numFmtId="49" fontId="2" fillId="14" borderId="40" xfId="0" applyNumberFormat="1" applyFont="1" applyFill="1" applyBorder="1" applyAlignment="1" applyProtection="1">
      <alignment horizontal="center" vertical="center" wrapText="1"/>
      <protection locked="0"/>
    </xf>
    <xf numFmtId="8" fontId="57" fillId="8" borderId="16" xfId="0" applyNumberFormat="1" applyFont="1" applyFill="1" applyBorder="1" applyAlignment="1" applyProtection="1">
      <alignment horizontal="center" vertical="center" wrapText="1"/>
      <protection hidden="1"/>
    </xf>
    <xf numFmtId="8" fontId="57" fillId="8" borderId="25" xfId="0" applyNumberFormat="1" applyFont="1" applyFill="1" applyBorder="1" applyAlignment="1" applyProtection="1">
      <alignment horizontal="center" vertical="center" wrapText="1"/>
      <protection hidden="1"/>
    </xf>
    <xf numFmtId="0" fontId="38" fillId="14" borderId="34" xfId="0" applyFont="1" applyFill="1" applyBorder="1" applyAlignment="1" applyProtection="1">
      <alignment horizontal="center" vertical="center" wrapText="1"/>
      <protection hidden="1"/>
    </xf>
    <xf numFmtId="0" fontId="38" fillId="16" borderId="34" xfId="0" applyFont="1" applyFill="1" applyBorder="1" applyAlignment="1" applyProtection="1">
      <alignment horizontal="center" vertical="center" wrapText="1"/>
      <protection hidden="1"/>
    </xf>
    <xf numFmtId="0" fontId="2" fillId="16" borderId="3" xfId="0" applyFont="1" applyFill="1" applyBorder="1" applyAlignment="1" applyProtection="1">
      <alignment horizontal="center" vertical="center" wrapText="1"/>
      <protection locked="0" hidden="1"/>
    </xf>
    <xf numFmtId="0" fontId="2" fillId="15" borderId="4" xfId="0" applyFont="1" applyFill="1" applyBorder="1" applyAlignment="1" applyProtection="1">
      <alignment horizontal="center" vertical="center"/>
      <protection locked="0" hidden="1"/>
    </xf>
    <xf numFmtId="0" fontId="2" fillId="15" borderId="5" xfId="0" applyFont="1" applyFill="1" applyBorder="1" applyAlignment="1" applyProtection="1">
      <alignment horizontal="center" vertical="center"/>
      <protection locked="0" hidden="1"/>
    </xf>
    <xf numFmtId="0" fontId="2" fillId="15" borderId="6" xfId="0" applyFont="1" applyFill="1" applyBorder="1" applyAlignment="1" applyProtection="1">
      <alignment horizontal="center" vertical="center"/>
      <protection locked="0" hidden="1"/>
    </xf>
    <xf numFmtId="2" fontId="51" fillId="14" borderId="3" xfId="0" applyNumberFormat="1" applyFont="1" applyFill="1" applyBorder="1" applyAlignment="1" applyProtection="1">
      <alignment horizontal="center" vertical="center"/>
      <protection locked="0" hidden="1"/>
    </xf>
    <xf numFmtId="168" fontId="58" fillId="6" borderId="0" xfId="0" applyNumberFormat="1" applyFont="1" applyFill="1" applyAlignment="1" applyProtection="1">
      <alignment horizontal="left" vertical="center"/>
      <protection hidden="1"/>
    </xf>
    <xf numFmtId="0" fontId="16" fillId="8" borderId="20" xfId="0" applyFont="1" applyFill="1" applyBorder="1" applyAlignment="1" applyProtection="1">
      <alignment horizontal="center" vertical="center" wrapText="1"/>
      <protection hidden="1"/>
    </xf>
    <xf numFmtId="0" fontId="16" fillId="8" borderId="17" xfId="0" applyFont="1" applyFill="1" applyBorder="1" applyAlignment="1" applyProtection="1">
      <alignment horizontal="center" vertical="center" wrapText="1"/>
      <protection hidden="1"/>
    </xf>
    <xf numFmtId="0" fontId="16" fillId="8" borderId="21" xfId="0" applyFont="1" applyFill="1" applyBorder="1" applyAlignment="1" applyProtection="1">
      <alignment horizontal="center" vertical="center" wrapText="1"/>
      <protection hidden="1"/>
    </xf>
    <xf numFmtId="14" fontId="4" fillId="6" borderId="2" xfId="0" applyNumberFormat="1" applyFont="1" applyFill="1" applyBorder="1" applyAlignment="1" applyProtection="1">
      <alignment horizontal="right" vertical="center"/>
      <protection hidden="1"/>
    </xf>
    <xf numFmtId="0" fontId="4" fillId="6" borderId="2" xfId="0" applyFont="1" applyFill="1" applyBorder="1" applyAlignment="1" applyProtection="1">
      <alignment horizontal="right" vertical="center"/>
      <protection hidden="1"/>
    </xf>
    <xf numFmtId="0" fontId="4" fillId="6" borderId="35" xfId="0" applyFont="1" applyFill="1" applyBorder="1" applyAlignment="1" applyProtection="1">
      <alignment horizontal="right" vertical="center"/>
      <protection hidden="1"/>
    </xf>
    <xf numFmtId="0" fontId="2" fillId="6" borderId="30" xfId="0" applyFont="1" applyFill="1" applyBorder="1" applyAlignment="1" applyProtection="1">
      <alignment horizontal="center" vertical="top" wrapText="1"/>
      <protection hidden="1"/>
    </xf>
    <xf numFmtId="0" fontId="2" fillId="6" borderId="2" xfId="0" applyFont="1" applyFill="1" applyBorder="1" applyAlignment="1" applyProtection="1">
      <alignment horizontal="center" vertical="top" wrapText="1"/>
      <protection hidden="1"/>
    </xf>
    <xf numFmtId="0" fontId="2" fillId="8" borderId="36" xfId="0" applyFont="1" applyFill="1" applyBorder="1" applyAlignment="1" applyProtection="1">
      <alignment horizontal="center" vertical="top" wrapText="1"/>
      <protection hidden="1"/>
    </xf>
    <xf numFmtId="0" fontId="2" fillId="8" borderId="30" xfId="0" applyFont="1" applyFill="1" applyBorder="1" applyAlignment="1" applyProtection="1">
      <alignment horizontal="center" vertical="top" wrapText="1"/>
      <protection hidden="1"/>
    </xf>
    <xf numFmtId="0" fontId="2" fillId="8" borderId="37" xfId="0" applyFont="1" applyFill="1" applyBorder="1" applyAlignment="1" applyProtection="1">
      <alignment horizontal="center" vertical="top" wrapText="1"/>
      <protection hidden="1"/>
    </xf>
    <xf numFmtId="0" fontId="2" fillId="8" borderId="38" xfId="0" applyFont="1" applyFill="1" applyBorder="1" applyAlignment="1" applyProtection="1">
      <alignment horizontal="center" vertical="top" wrapText="1"/>
      <protection hidden="1"/>
    </xf>
    <xf numFmtId="0" fontId="2" fillId="8" borderId="2" xfId="0" applyFont="1" applyFill="1" applyBorder="1" applyAlignment="1" applyProtection="1">
      <alignment horizontal="center" vertical="top" wrapText="1"/>
      <protection hidden="1"/>
    </xf>
    <xf numFmtId="0" fontId="2" fillId="8" borderId="35" xfId="0" applyFont="1" applyFill="1" applyBorder="1" applyAlignment="1" applyProtection="1">
      <alignment horizontal="center" vertical="top" wrapText="1"/>
      <protection hidden="1"/>
    </xf>
    <xf numFmtId="0" fontId="11" fillId="6" borderId="15" xfId="0"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protection hidden="1"/>
    </xf>
    <xf numFmtId="0" fontId="11" fillId="6" borderId="9" xfId="0" applyFont="1" applyFill="1" applyBorder="1" applyAlignment="1" applyProtection="1">
      <alignment horizontal="center" vertical="center"/>
      <protection hidden="1"/>
    </xf>
    <xf numFmtId="0" fontId="45" fillId="10" borderId="4" xfId="0" applyFont="1" applyFill="1" applyBorder="1" applyAlignment="1" applyProtection="1">
      <alignment horizontal="left" vertical="top"/>
      <protection hidden="1"/>
    </xf>
    <xf numFmtId="0" fontId="45" fillId="10" borderId="5" xfId="0" applyFont="1" applyFill="1" applyBorder="1" applyAlignment="1" applyProtection="1">
      <alignment horizontal="left" vertical="top"/>
      <protection hidden="1"/>
    </xf>
    <xf numFmtId="0" fontId="45" fillId="10" borderId="6" xfId="0" applyFont="1" applyFill="1" applyBorder="1" applyAlignment="1" applyProtection="1">
      <alignment horizontal="left" vertical="top"/>
      <protection hidden="1"/>
    </xf>
    <xf numFmtId="0" fontId="64" fillId="18" borderId="36" xfId="0" applyFont="1" applyFill="1" applyBorder="1" applyAlignment="1" applyProtection="1">
      <alignment horizontal="left" vertical="top"/>
      <protection hidden="1"/>
    </xf>
    <xf numFmtId="0" fontId="64" fillId="18" borderId="30" xfId="0" applyFont="1" applyFill="1" applyBorder="1" applyAlignment="1" applyProtection="1">
      <alignment horizontal="left" vertical="top"/>
      <protection hidden="1"/>
    </xf>
    <xf numFmtId="0" fontId="64" fillId="18" borderId="37" xfId="0" applyFont="1" applyFill="1" applyBorder="1" applyAlignment="1" applyProtection="1">
      <alignment horizontal="left" vertical="top"/>
      <protection hidden="1"/>
    </xf>
    <xf numFmtId="0" fontId="15" fillId="8" borderId="20" xfId="0" applyFont="1" applyFill="1" applyBorder="1" applyAlignment="1" applyProtection="1">
      <alignment horizontal="center" vertical="top" wrapText="1"/>
      <protection hidden="1"/>
    </xf>
    <xf numFmtId="0" fontId="15" fillId="8" borderId="17" xfId="0" applyFont="1" applyFill="1" applyBorder="1" applyAlignment="1" applyProtection="1">
      <alignment horizontal="center" vertical="top" wrapText="1"/>
      <protection hidden="1"/>
    </xf>
    <xf numFmtId="0" fontId="15" fillId="8" borderId="21" xfId="0" applyFont="1" applyFill="1" applyBorder="1" applyAlignment="1" applyProtection="1">
      <alignment horizontal="center" vertical="top" wrapText="1"/>
      <protection hidden="1"/>
    </xf>
    <xf numFmtId="0" fontId="4" fillId="6" borderId="2" xfId="0" applyFont="1" applyFill="1" applyBorder="1" applyAlignment="1" applyProtection="1">
      <alignment horizontal="left" vertical="center"/>
      <protection hidden="1"/>
    </xf>
    <xf numFmtId="0" fontId="1" fillId="6" borderId="39" xfId="0" applyFont="1" applyFill="1" applyBorder="1" applyAlignment="1" applyProtection="1">
      <alignment horizontal="center" vertical="center" wrapText="1"/>
      <protection hidden="1"/>
    </xf>
    <xf numFmtId="0" fontId="1" fillId="6" borderId="32" xfId="0" applyFont="1" applyFill="1" applyBorder="1" applyAlignment="1" applyProtection="1">
      <alignment horizontal="center" vertical="center" wrapText="1"/>
      <protection hidden="1"/>
    </xf>
    <xf numFmtId="0" fontId="1" fillId="6" borderId="33" xfId="0" applyFont="1" applyFill="1" applyBorder="1" applyAlignment="1" applyProtection="1">
      <alignment horizontal="center" vertical="center" wrapText="1"/>
      <protection hidden="1"/>
    </xf>
    <xf numFmtId="0" fontId="1" fillId="6" borderId="36" xfId="0" applyFont="1" applyFill="1" applyBorder="1" applyAlignment="1" applyProtection="1">
      <alignment horizontal="center" vertical="center" wrapText="1"/>
      <protection hidden="1"/>
    </xf>
    <xf numFmtId="0" fontId="1" fillId="6" borderId="30" xfId="0" applyFont="1" applyFill="1" applyBorder="1" applyAlignment="1" applyProtection="1">
      <alignment horizontal="center" vertical="center" wrapText="1"/>
      <protection hidden="1"/>
    </xf>
    <xf numFmtId="0" fontId="1" fillId="6" borderId="37" xfId="0" applyFont="1" applyFill="1" applyBorder="1" applyAlignment="1" applyProtection="1">
      <alignment horizontal="center" vertical="center" wrapText="1"/>
      <protection hidden="1"/>
    </xf>
    <xf numFmtId="0" fontId="6" fillId="6" borderId="17" xfId="0" applyFont="1" applyFill="1" applyBorder="1" applyAlignment="1" applyProtection="1">
      <alignment horizontal="center" vertical="top"/>
      <protection hidden="1"/>
    </xf>
    <xf numFmtId="49" fontId="2" fillId="14" borderId="31" xfId="0" applyNumberFormat="1" applyFont="1" applyFill="1" applyBorder="1" applyAlignment="1" applyProtection="1">
      <alignment horizontal="left" vertical="center" wrapText="1"/>
      <protection locked="0"/>
    </xf>
    <xf numFmtId="49" fontId="2" fillId="14" borderId="32" xfId="0" applyNumberFormat="1" applyFont="1" applyFill="1" applyBorder="1" applyAlignment="1" applyProtection="1">
      <alignment horizontal="left" vertical="center" wrapText="1"/>
      <protection locked="0"/>
    </xf>
    <xf numFmtId="49" fontId="2" fillId="14" borderId="33" xfId="0" applyNumberFormat="1" applyFont="1" applyFill="1" applyBorder="1" applyAlignment="1" applyProtection="1">
      <alignment horizontal="left" vertical="center" wrapText="1"/>
      <protection locked="0"/>
    </xf>
    <xf numFmtId="0" fontId="6" fillId="6" borderId="1" xfId="0" applyFont="1" applyFill="1" applyBorder="1" applyAlignment="1" applyProtection="1">
      <alignment horizontal="center" vertical="center" wrapText="1"/>
      <protection hidden="1"/>
    </xf>
    <xf numFmtId="0" fontId="6" fillId="6" borderId="17" xfId="0" applyFont="1" applyFill="1" applyBorder="1" applyAlignment="1" applyProtection="1">
      <alignment horizontal="center" vertical="center" wrapText="1"/>
      <protection hidden="1"/>
    </xf>
    <xf numFmtId="0" fontId="38" fillId="6" borderId="34" xfId="0" applyFont="1" applyFill="1" applyBorder="1" applyAlignment="1" applyProtection="1">
      <alignment horizontal="center" vertical="center" wrapText="1"/>
      <protection hidden="1"/>
    </xf>
    <xf numFmtId="0" fontId="16" fillId="8" borderId="7" xfId="0" applyFont="1" applyFill="1" applyBorder="1" applyAlignment="1" applyProtection="1">
      <alignment horizontal="center" vertical="center"/>
      <protection hidden="1"/>
    </xf>
    <xf numFmtId="0" fontId="16" fillId="8" borderId="20" xfId="0" applyFont="1" applyFill="1" applyBorder="1" applyAlignment="1" applyProtection="1">
      <alignment horizontal="center" vertical="center"/>
      <protection hidden="1"/>
    </xf>
    <xf numFmtId="0" fontId="16" fillId="8" borderId="17" xfId="0" applyFont="1" applyFill="1" applyBorder="1" applyAlignment="1" applyProtection="1">
      <alignment horizontal="center" vertical="center"/>
      <protection hidden="1"/>
    </xf>
    <xf numFmtId="0" fontId="16" fillId="8" borderId="21" xfId="0" applyFont="1" applyFill="1" applyBorder="1" applyAlignment="1" applyProtection="1">
      <alignment horizontal="center" vertical="center"/>
      <protection hidden="1"/>
    </xf>
    <xf numFmtId="1" fontId="51" fillId="6" borderId="4" xfId="0" quotePrefix="1" applyNumberFormat="1" applyFont="1" applyFill="1" applyBorder="1" applyAlignment="1" applyProtection="1">
      <alignment horizontal="center" vertical="center"/>
      <protection hidden="1"/>
    </xf>
    <xf numFmtId="1" fontId="51" fillId="6" borderId="6" xfId="0" quotePrefix="1" applyNumberFormat="1" applyFont="1" applyFill="1" applyBorder="1" applyAlignment="1" applyProtection="1">
      <alignment horizontal="center" vertical="center"/>
      <protection hidden="1"/>
    </xf>
    <xf numFmtId="171" fontId="51" fillId="6" borderId="4" xfId="0" quotePrefix="1" applyNumberFormat="1" applyFont="1" applyFill="1" applyBorder="1" applyAlignment="1" applyProtection="1">
      <alignment horizontal="center" vertical="center"/>
      <protection hidden="1"/>
    </xf>
    <xf numFmtId="171" fontId="51" fillId="6" borderId="6" xfId="0" quotePrefix="1" applyNumberFormat="1" applyFont="1" applyFill="1" applyBorder="1" applyAlignment="1" applyProtection="1">
      <alignment horizontal="center" vertical="center"/>
      <protection hidden="1"/>
    </xf>
    <xf numFmtId="0" fontId="15" fillId="0" borderId="0" xfId="0" applyFont="1" applyAlignment="1">
      <alignment horizontal="left" vertical="top" wrapText="1"/>
    </xf>
    <xf numFmtId="0" fontId="2" fillId="6" borderId="0" xfId="0" applyFont="1" applyFill="1" applyAlignment="1" applyProtection="1">
      <alignment horizontal="left" vertical="center"/>
      <protection hidden="1"/>
    </xf>
    <xf numFmtId="0" fontId="2" fillId="6" borderId="12" xfId="0" applyFont="1" applyFill="1" applyBorder="1" applyAlignment="1">
      <alignment horizontal="center" vertical="top" wrapText="1"/>
    </xf>
    <xf numFmtId="0" fontId="2" fillId="6" borderId="8" xfId="0" applyFont="1" applyFill="1" applyBorder="1" applyAlignment="1">
      <alignment horizontal="center" vertical="top" wrapText="1"/>
    </xf>
    <xf numFmtId="0" fontId="6" fillId="17" borderId="12" xfId="0" applyFont="1" applyFill="1" applyBorder="1" applyAlignment="1" applyProtection="1">
      <alignment horizontal="left" vertical="center"/>
      <protection hidden="1"/>
    </xf>
    <xf numFmtId="0" fontId="6" fillId="17" borderId="8" xfId="0" applyFont="1" applyFill="1" applyBorder="1" applyAlignment="1" applyProtection="1">
      <alignment horizontal="left" vertical="center"/>
      <protection hidden="1"/>
    </xf>
    <xf numFmtId="0" fontId="6" fillId="17" borderId="13" xfId="0" applyFont="1" applyFill="1" applyBorder="1" applyAlignment="1" applyProtection="1">
      <alignment horizontal="left" vertical="center"/>
      <protection hidden="1"/>
    </xf>
    <xf numFmtId="2" fontId="51" fillId="15" borderId="4" xfId="0" applyNumberFormat="1" applyFont="1" applyFill="1" applyBorder="1" applyAlignment="1" applyProtection="1">
      <alignment horizontal="center" vertical="center"/>
      <protection locked="0" hidden="1"/>
    </xf>
    <xf numFmtId="2" fontId="51" fillId="15" borderId="6" xfId="0" applyNumberFormat="1" applyFont="1" applyFill="1" applyBorder="1" applyAlignment="1" applyProtection="1">
      <alignment horizontal="center" vertical="center"/>
      <protection locked="0" hidden="1"/>
    </xf>
    <xf numFmtId="8" fontId="57" fillId="6" borderId="4" xfId="0" quotePrefix="1" applyNumberFormat="1" applyFont="1" applyFill="1" applyBorder="1" applyAlignment="1" applyProtection="1">
      <alignment horizontal="center" vertical="center"/>
      <protection hidden="1"/>
    </xf>
    <xf numFmtId="8" fontId="57" fillId="6" borderId="5" xfId="0" quotePrefix="1" applyNumberFormat="1" applyFont="1" applyFill="1" applyBorder="1" applyAlignment="1" applyProtection="1">
      <alignment horizontal="center" vertical="center"/>
      <protection hidden="1"/>
    </xf>
    <xf numFmtId="8" fontId="57" fillId="6" borderId="6" xfId="0" quotePrefix="1" applyNumberFormat="1" applyFont="1" applyFill="1" applyBorder="1" applyAlignment="1" applyProtection="1">
      <alignment horizontal="center" vertical="center"/>
      <protection hidden="1"/>
    </xf>
    <xf numFmtId="0" fontId="16" fillId="8" borderId="22" xfId="0" applyFont="1" applyFill="1" applyBorder="1" applyAlignment="1" applyProtection="1">
      <alignment horizontal="center" vertical="center" wrapText="1"/>
      <protection hidden="1"/>
    </xf>
    <xf numFmtId="0" fontId="16" fillId="8" borderId="23" xfId="0" applyFont="1" applyFill="1" applyBorder="1" applyAlignment="1" applyProtection="1">
      <alignment horizontal="center" vertical="center" wrapText="1"/>
      <protection hidden="1"/>
    </xf>
    <xf numFmtId="0" fontId="16" fillId="8" borderId="24" xfId="0" applyFont="1" applyFill="1" applyBorder="1" applyAlignment="1" applyProtection="1">
      <alignment horizontal="center" vertical="center" wrapText="1"/>
      <protection hidden="1"/>
    </xf>
    <xf numFmtId="2" fontId="51" fillId="14" borderId="3" xfId="0" applyNumberFormat="1" applyFont="1" applyFill="1" applyBorder="1" applyAlignment="1" applyProtection="1">
      <alignment horizontal="left" vertical="center"/>
      <protection locked="0" hidden="1"/>
    </xf>
    <xf numFmtId="0" fontId="12" fillId="14" borderId="4" xfId="0" applyFont="1" applyFill="1" applyBorder="1" applyAlignment="1" applyProtection="1">
      <alignment horizontal="left" vertical="center"/>
      <protection locked="0"/>
    </xf>
    <xf numFmtId="0" fontId="12" fillId="14" borderId="5" xfId="0" applyFont="1" applyFill="1" applyBorder="1" applyAlignment="1" applyProtection="1">
      <alignment horizontal="left" vertical="center"/>
      <protection locked="0"/>
    </xf>
    <xf numFmtId="0" fontId="12" fillId="14" borderId="6" xfId="0" applyFont="1" applyFill="1" applyBorder="1" applyAlignment="1" applyProtection="1">
      <alignment horizontal="left" vertical="center"/>
      <protection locked="0"/>
    </xf>
    <xf numFmtId="49" fontId="12" fillId="8" borderId="0" xfId="0" applyNumberFormat="1" applyFont="1" applyFill="1" applyAlignment="1" applyProtection="1">
      <alignment horizontal="right" vertical="center"/>
      <protection locked="0"/>
    </xf>
    <xf numFmtId="14" fontId="12" fillId="8" borderId="5" xfId="0" applyNumberFormat="1" applyFont="1" applyFill="1" applyBorder="1" applyAlignment="1" applyProtection="1">
      <alignment horizontal="center" vertical="center"/>
      <protection locked="0"/>
    </xf>
    <xf numFmtId="0" fontId="2" fillId="6" borderId="0" xfId="0" applyFont="1" applyFill="1" applyAlignment="1" applyProtection="1">
      <alignment horizontal="left" vertical="top" wrapText="1"/>
      <protection hidden="1"/>
    </xf>
    <xf numFmtId="0" fontId="12" fillId="14" borderId="4" xfId="0" applyFont="1" applyFill="1" applyBorder="1" applyAlignment="1" applyProtection="1">
      <alignment horizontal="left" vertical="center"/>
      <protection locked="0" hidden="1"/>
    </xf>
    <xf numFmtId="0" fontId="12" fillId="14" borderId="5" xfId="0" applyFont="1" applyFill="1" applyBorder="1" applyAlignment="1" applyProtection="1">
      <alignment horizontal="left" vertical="center"/>
      <protection locked="0" hidden="1"/>
    </xf>
    <xf numFmtId="0" fontId="12" fillId="14" borderId="6" xfId="0" applyFont="1" applyFill="1" applyBorder="1" applyAlignment="1" applyProtection="1">
      <alignment horizontal="left" vertical="center"/>
      <protection locked="0" hidden="1"/>
    </xf>
    <xf numFmtId="0" fontId="2" fillId="6" borderId="0" xfId="0" applyFont="1" applyFill="1" applyAlignment="1" applyProtection="1">
      <alignment horizontal="left" vertical="center" wrapText="1"/>
      <protection hidden="1"/>
    </xf>
    <xf numFmtId="0" fontId="1" fillId="6" borderId="0" xfId="0" applyFont="1" applyFill="1" applyAlignment="1" applyProtection="1">
      <alignment horizontal="left" vertical="center" wrapText="1"/>
      <protection hidden="1"/>
    </xf>
    <xf numFmtId="2" fontId="51" fillId="14" borderId="4" xfId="0" applyNumberFormat="1" applyFont="1" applyFill="1" applyBorder="1" applyAlignment="1" applyProtection="1">
      <alignment horizontal="left" vertical="center"/>
      <protection locked="0" hidden="1"/>
    </xf>
    <xf numFmtId="2" fontId="51" fillId="14" borderId="5" xfId="0" applyNumberFormat="1" applyFont="1" applyFill="1" applyBorder="1" applyAlignment="1" applyProtection="1">
      <alignment horizontal="left" vertical="center"/>
      <protection locked="0" hidden="1"/>
    </xf>
    <xf numFmtId="2" fontId="51" fillId="14" borderId="6" xfId="0" applyNumberFormat="1" applyFont="1" applyFill="1" applyBorder="1" applyAlignment="1" applyProtection="1">
      <alignment horizontal="left" vertical="center"/>
      <protection locked="0" hidden="1"/>
    </xf>
    <xf numFmtId="14" fontId="12" fillId="8" borderId="17" xfId="0" applyNumberFormat="1" applyFont="1" applyFill="1" applyBorder="1" applyAlignment="1" applyProtection="1">
      <alignment horizontal="center" vertical="center"/>
      <protection locked="0"/>
    </xf>
    <xf numFmtId="8" fontId="59" fillId="6" borderId="0" xfId="0" applyNumberFormat="1" applyFont="1" applyFill="1" applyAlignment="1" applyProtection="1">
      <alignment horizontal="center" vertical="center"/>
      <protection hidden="1"/>
    </xf>
    <xf numFmtId="1" fontId="45" fillId="10" borderId="12" xfId="0" applyNumberFormat="1" applyFont="1" applyFill="1" applyBorder="1" applyAlignment="1" applyProtection="1">
      <alignment horizontal="left" vertical="center"/>
      <protection hidden="1"/>
    </xf>
    <xf numFmtId="1" fontId="45" fillId="10" borderId="8" xfId="0" applyNumberFormat="1" applyFont="1" applyFill="1" applyBorder="1" applyAlignment="1" applyProtection="1">
      <alignment horizontal="left" vertical="center"/>
      <protection hidden="1"/>
    </xf>
    <xf numFmtId="1" fontId="45" fillId="10" borderId="13" xfId="0" applyNumberFormat="1" applyFont="1" applyFill="1" applyBorder="1" applyAlignment="1" applyProtection="1">
      <alignment horizontal="left" vertical="center"/>
      <protection hidden="1"/>
    </xf>
    <xf numFmtId="0" fontId="56" fillId="0" borderId="4" xfId="0" applyFont="1" applyBorder="1" applyAlignment="1" applyProtection="1">
      <alignment horizontal="center" vertical="center" wrapText="1"/>
      <protection locked="0"/>
    </xf>
    <xf numFmtId="0" fontId="56" fillId="0" borderId="5" xfId="0" applyFont="1" applyBorder="1" applyAlignment="1" applyProtection="1">
      <alignment horizontal="center" vertical="center" wrapText="1"/>
      <protection locked="0"/>
    </xf>
    <xf numFmtId="0" fontId="56" fillId="0" borderId="6" xfId="0" applyFont="1" applyBorder="1" applyAlignment="1" applyProtection="1">
      <alignment horizontal="center" vertical="center" wrapText="1"/>
      <protection locked="0"/>
    </xf>
    <xf numFmtId="0" fontId="16" fillId="8" borderId="20" xfId="0" applyFont="1" applyFill="1" applyBorder="1" applyAlignment="1">
      <alignment horizontal="center" vertical="center"/>
    </xf>
    <xf numFmtId="0" fontId="16" fillId="8" borderId="17" xfId="0" applyFont="1" applyFill="1" applyBorder="1" applyAlignment="1">
      <alignment horizontal="center" vertical="center"/>
    </xf>
    <xf numFmtId="0" fontId="16" fillId="8" borderId="21" xfId="0" applyFont="1" applyFill="1" applyBorder="1" applyAlignment="1">
      <alignment horizontal="center" vertical="center"/>
    </xf>
    <xf numFmtId="8" fontId="59" fillId="6" borderId="12" xfId="0" applyNumberFormat="1" applyFont="1" applyFill="1" applyBorder="1" applyAlignment="1" applyProtection="1">
      <alignment horizontal="center" vertical="center"/>
      <protection hidden="1"/>
    </xf>
    <xf numFmtId="8" fontId="59" fillId="6" borderId="8" xfId="0" applyNumberFormat="1" applyFont="1" applyFill="1" applyBorder="1" applyAlignment="1" applyProtection="1">
      <alignment horizontal="center" vertical="center"/>
      <protection hidden="1"/>
    </xf>
    <xf numFmtId="8" fontId="59" fillId="6" borderId="13" xfId="0" applyNumberFormat="1" applyFont="1" applyFill="1" applyBorder="1" applyAlignment="1" applyProtection="1">
      <alignment horizontal="center" vertical="center"/>
      <protection hidden="1"/>
    </xf>
    <xf numFmtId="2" fontId="51" fillId="14" borderId="4" xfId="0" applyNumberFormat="1" applyFont="1" applyFill="1" applyBorder="1" applyAlignment="1" applyProtection="1">
      <alignment horizontal="center" vertical="center"/>
      <protection locked="0" hidden="1"/>
    </xf>
    <xf numFmtId="2" fontId="51" fillId="14" borderId="6" xfId="0" applyNumberFormat="1" applyFont="1" applyFill="1" applyBorder="1" applyAlignment="1" applyProtection="1">
      <alignment horizontal="center" vertical="center"/>
      <protection locked="0" hidden="1"/>
    </xf>
    <xf numFmtId="164" fontId="51" fillId="15" borderId="4" xfId="0" applyNumberFormat="1" applyFont="1" applyFill="1" applyBorder="1" applyAlignment="1" applyProtection="1">
      <alignment horizontal="center" vertical="center"/>
      <protection locked="0" hidden="1"/>
    </xf>
    <xf numFmtId="164" fontId="51" fillId="15" borderId="5" xfId="0" applyNumberFormat="1" applyFont="1" applyFill="1" applyBorder="1" applyAlignment="1" applyProtection="1">
      <alignment horizontal="center" vertical="center"/>
      <protection locked="0" hidden="1"/>
    </xf>
    <xf numFmtId="164" fontId="51" fillId="15" borderId="6" xfId="0" applyNumberFormat="1" applyFont="1" applyFill="1" applyBorder="1" applyAlignment="1" applyProtection="1">
      <alignment horizontal="center" vertical="center"/>
      <protection locked="0" hidden="1"/>
    </xf>
    <xf numFmtId="2" fontId="51" fillId="14" borderId="3" xfId="0" applyNumberFormat="1" applyFont="1" applyFill="1" applyBorder="1" applyAlignment="1" applyProtection="1">
      <alignment horizontal="center" vertical="center"/>
      <protection locked="0"/>
    </xf>
    <xf numFmtId="1" fontId="51" fillId="14" borderId="4" xfId="0" quotePrefix="1" applyNumberFormat="1" applyFont="1" applyFill="1" applyBorder="1" applyAlignment="1" applyProtection="1">
      <alignment horizontal="center" vertical="center"/>
      <protection locked="0" hidden="1"/>
    </xf>
    <xf numFmtId="1" fontId="51" fillId="14" borderId="5" xfId="0" quotePrefix="1" applyNumberFormat="1" applyFont="1" applyFill="1" applyBorder="1" applyAlignment="1" applyProtection="1">
      <alignment horizontal="center" vertical="center"/>
      <protection locked="0" hidden="1"/>
    </xf>
    <xf numFmtId="1" fontId="51" fillId="14" borderId="6" xfId="0" quotePrefix="1" applyNumberFormat="1" applyFont="1" applyFill="1" applyBorder="1" applyAlignment="1" applyProtection="1">
      <alignment horizontal="center" vertical="center"/>
      <protection locked="0" hidden="1"/>
    </xf>
    <xf numFmtId="2" fontId="51" fillId="14" borderId="4" xfId="0" applyNumberFormat="1" applyFont="1" applyFill="1" applyBorder="1" applyAlignment="1" applyProtection="1">
      <alignment horizontal="center" vertical="center"/>
      <protection locked="0"/>
    </xf>
    <xf numFmtId="2" fontId="51" fillId="14" borderId="5" xfId="0" applyNumberFormat="1" applyFont="1" applyFill="1" applyBorder="1" applyAlignment="1" applyProtection="1">
      <alignment horizontal="center" vertical="center"/>
      <protection locked="0"/>
    </xf>
    <xf numFmtId="2" fontId="51" fillId="14" borderId="6" xfId="0" applyNumberFormat="1" applyFont="1" applyFill="1" applyBorder="1" applyAlignment="1" applyProtection="1">
      <alignment horizontal="center" vertical="center"/>
      <protection locked="0"/>
    </xf>
    <xf numFmtId="0" fontId="2" fillId="6" borderId="4" xfId="0" applyFont="1" applyFill="1" applyBorder="1" applyAlignment="1" applyProtection="1">
      <alignment horizontal="center"/>
      <protection hidden="1"/>
    </xf>
    <xf numFmtId="0" fontId="2" fillId="6" borderId="6" xfId="0" applyFont="1" applyFill="1" applyBorder="1" applyAlignment="1" applyProtection="1">
      <alignment horizontal="center"/>
      <protection hidden="1"/>
    </xf>
    <xf numFmtId="0" fontId="4" fillId="6" borderId="12" xfId="0" applyFont="1" applyFill="1" applyBorder="1" applyAlignment="1" applyProtection="1">
      <alignment horizontal="center" vertical="center"/>
      <protection hidden="1"/>
    </xf>
    <xf numFmtId="0" fontId="4" fillId="6" borderId="8" xfId="0" applyFont="1" applyFill="1" applyBorder="1" applyAlignment="1" applyProtection="1">
      <alignment horizontal="center" vertical="center"/>
      <protection hidden="1"/>
    </xf>
    <xf numFmtId="0" fontId="4" fillId="6" borderId="13" xfId="0" applyFont="1" applyFill="1" applyBorder="1" applyAlignment="1" applyProtection="1">
      <alignment horizontal="center" vertical="center"/>
      <protection hidden="1"/>
    </xf>
    <xf numFmtId="0" fontId="2" fillId="6" borderId="8" xfId="0" applyFont="1" applyFill="1" applyBorder="1" applyAlignment="1">
      <alignment horizontal="center" vertical="center"/>
    </xf>
    <xf numFmtId="0" fontId="2" fillId="6" borderId="13" xfId="0" applyFont="1" applyFill="1" applyBorder="1" applyAlignment="1">
      <alignment horizontal="center" vertical="center"/>
    </xf>
    <xf numFmtId="0" fontId="16" fillId="8" borderId="22" xfId="0" applyFont="1" applyFill="1" applyBorder="1" applyAlignment="1" applyProtection="1">
      <alignment horizontal="center" vertical="center"/>
      <protection hidden="1"/>
    </xf>
    <xf numFmtId="0" fontId="16" fillId="8" borderId="23" xfId="0" applyFont="1" applyFill="1" applyBorder="1" applyAlignment="1" applyProtection="1">
      <alignment horizontal="center" vertical="center"/>
      <protection hidden="1"/>
    </xf>
    <xf numFmtId="0" fontId="16" fillId="8" borderId="24" xfId="0" applyFont="1" applyFill="1" applyBorder="1" applyAlignment="1" applyProtection="1">
      <alignment horizontal="center" vertical="center"/>
      <protection hidden="1"/>
    </xf>
    <xf numFmtId="1" fontId="2" fillId="6" borderId="0" xfId="0" applyNumberFormat="1" applyFont="1" applyFill="1" applyAlignment="1" applyProtection="1">
      <alignment horizontal="left" vertical="top" wrapText="1"/>
      <protection hidden="1"/>
    </xf>
    <xf numFmtId="0" fontId="1" fillId="6" borderId="0" xfId="0" applyFont="1" applyFill="1" applyAlignment="1" applyProtection="1">
      <alignment horizontal="left" vertical="top" wrapText="1"/>
      <protection hidden="1"/>
    </xf>
    <xf numFmtId="0" fontId="9" fillId="8" borderId="4" xfId="0" applyFont="1" applyFill="1" applyBorder="1" applyAlignment="1" applyProtection="1">
      <alignment horizontal="center" vertical="center"/>
      <protection hidden="1"/>
    </xf>
    <xf numFmtId="0" fontId="9" fillId="8" borderId="5" xfId="0" applyFont="1" applyFill="1" applyBorder="1" applyAlignment="1" applyProtection="1">
      <alignment horizontal="center" vertical="center"/>
      <protection hidden="1"/>
    </xf>
    <xf numFmtId="0" fontId="9" fillId="8" borderId="6" xfId="0" applyFont="1" applyFill="1" applyBorder="1" applyAlignment="1" applyProtection="1">
      <alignment horizontal="center" vertical="center"/>
      <protection hidden="1"/>
    </xf>
    <xf numFmtId="0" fontId="2" fillId="6" borderId="0" xfId="0" applyFont="1" applyFill="1" applyAlignment="1" applyProtection="1">
      <alignment horizontal="center" vertical="center" wrapText="1"/>
      <protection hidden="1"/>
    </xf>
    <xf numFmtId="166" fontId="23" fillId="14" borderId="4" xfId="0" applyNumberFormat="1" applyFont="1" applyFill="1" applyBorder="1" applyAlignment="1" applyProtection="1">
      <alignment horizontal="center" vertical="center"/>
      <protection locked="0"/>
    </xf>
    <xf numFmtId="166" fontId="23" fillId="14" borderId="5" xfId="0" applyNumberFormat="1" applyFont="1" applyFill="1" applyBorder="1" applyAlignment="1" applyProtection="1">
      <alignment horizontal="center" vertical="center"/>
      <protection locked="0"/>
    </xf>
    <xf numFmtId="166" fontId="23" fillId="14" borderId="6" xfId="0" applyNumberFormat="1" applyFont="1" applyFill="1" applyBorder="1" applyAlignment="1" applyProtection="1">
      <alignment horizontal="center" vertical="center"/>
      <protection locked="0"/>
    </xf>
    <xf numFmtId="2" fontId="51" fillId="14" borderId="5" xfId="0" applyNumberFormat="1" applyFont="1" applyFill="1" applyBorder="1" applyAlignment="1" applyProtection="1">
      <alignment horizontal="center" vertical="center"/>
      <protection locked="0" hidden="1"/>
    </xf>
    <xf numFmtId="0" fontId="2" fillId="6" borderId="12" xfId="0" applyFont="1" applyFill="1" applyBorder="1" applyAlignment="1" applyProtection="1">
      <alignment horizontal="center" vertical="top" wrapText="1"/>
      <protection hidden="1"/>
    </xf>
    <xf numFmtId="0" fontId="2" fillId="6" borderId="8" xfId="0" applyFont="1" applyFill="1" applyBorder="1" applyAlignment="1" applyProtection="1">
      <alignment horizontal="center" vertical="top" wrapText="1"/>
      <protection hidden="1"/>
    </xf>
    <xf numFmtId="1" fontId="2" fillId="6" borderId="0" xfId="0" applyNumberFormat="1" applyFont="1" applyFill="1" applyAlignment="1" applyProtection="1">
      <alignment horizontal="left" vertical="center" wrapText="1"/>
      <protection hidden="1"/>
    </xf>
    <xf numFmtId="1" fontId="3" fillId="6" borderId="0" xfId="0" applyNumberFormat="1" applyFont="1" applyFill="1" applyAlignment="1" applyProtection="1">
      <alignment horizontal="left" vertical="center" wrapText="1"/>
      <protection hidden="1"/>
    </xf>
    <xf numFmtId="1" fontId="11" fillId="10" borderId="12" xfId="0" applyNumberFormat="1" applyFont="1" applyFill="1" applyBorder="1" applyAlignment="1" applyProtection="1">
      <alignment horizontal="left" vertical="center"/>
      <protection hidden="1"/>
    </xf>
    <xf numFmtId="1" fontId="11" fillId="10" borderId="8" xfId="0" applyNumberFormat="1" applyFont="1" applyFill="1" applyBorder="1" applyAlignment="1" applyProtection="1">
      <alignment horizontal="left" vertical="center"/>
      <protection hidden="1"/>
    </xf>
    <xf numFmtId="1" fontId="11" fillId="10" borderId="13" xfId="0" applyNumberFormat="1" applyFont="1" applyFill="1" applyBorder="1" applyAlignment="1" applyProtection="1">
      <alignment horizontal="left" vertical="center"/>
      <protection hidden="1"/>
    </xf>
    <xf numFmtId="0" fontId="2" fillId="6" borderId="8" xfId="0" applyFont="1" applyFill="1" applyBorder="1" applyAlignment="1" applyProtection="1">
      <alignment horizontal="center" vertical="center"/>
      <protection hidden="1"/>
    </xf>
    <xf numFmtId="0" fontId="2" fillId="6" borderId="13" xfId="0" applyFont="1" applyFill="1" applyBorder="1" applyAlignment="1" applyProtection="1">
      <alignment horizontal="center" vertical="center"/>
      <protection hidden="1"/>
    </xf>
    <xf numFmtId="0" fontId="10" fillId="6" borderId="0" xfId="0" applyFont="1" applyFill="1" applyAlignment="1">
      <alignment horizontal="left" vertical="center" wrapText="1"/>
    </xf>
    <xf numFmtId="2" fontId="51" fillId="0" borderId="4" xfId="0" applyNumberFormat="1" applyFont="1" applyBorder="1" applyAlignment="1" applyProtection="1">
      <alignment horizontal="center" vertical="center"/>
      <protection hidden="1"/>
    </xf>
    <xf numFmtId="2" fontId="51" fillId="0" borderId="6" xfId="0" applyNumberFormat="1" applyFont="1" applyBorder="1" applyAlignment="1" applyProtection="1">
      <alignment horizontal="center" vertical="center"/>
      <protection hidden="1"/>
    </xf>
    <xf numFmtId="2" fontId="51" fillId="6" borderId="15" xfId="0" quotePrefix="1" applyNumberFormat="1" applyFont="1" applyFill="1" applyBorder="1" applyAlignment="1" applyProtection="1">
      <alignment horizontal="center" vertical="center"/>
      <protection hidden="1"/>
    </xf>
    <xf numFmtId="2" fontId="51" fillId="6" borderId="1" xfId="0" quotePrefix="1" applyNumberFormat="1" applyFont="1" applyFill="1" applyBorder="1" applyAlignment="1" applyProtection="1">
      <alignment horizontal="center" vertical="center"/>
      <protection hidden="1"/>
    </xf>
    <xf numFmtId="2" fontId="51" fillId="6" borderId="9" xfId="0" quotePrefix="1" applyNumberFormat="1" applyFont="1" applyFill="1" applyBorder="1" applyAlignment="1" applyProtection="1">
      <alignment horizontal="center" vertical="center"/>
      <protection hidden="1"/>
    </xf>
    <xf numFmtId="2" fontId="51" fillId="15" borderId="20" xfId="0" applyNumberFormat="1" applyFont="1" applyFill="1" applyBorder="1" applyAlignment="1" applyProtection="1">
      <alignment horizontal="center" vertical="center"/>
      <protection locked="0" hidden="1"/>
    </xf>
    <xf numFmtId="2" fontId="51" fillId="15" borderId="17" xfId="0" applyNumberFormat="1" applyFont="1" applyFill="1" applyBorder="1" applyAlignment="1" applyProtection="1">
      <alignment horizontal="center" vertical="center"/>
      <protection locked="0" hidden="1"/>
    </xf>
    <xf numFmtId="2" fontId="51" fillId="15" borderId="21" xfId="0" applyNumberFormat="1" applyFont="1" applyFill="1" applyBorder="1" applyAlignment="1" applyProtection="1">
      <alignment horizontal="center" vertical="center"/>
      <protection locked="0" hidden="1"/>
    </xf>
    <xf numFmtId="0" fontId="2" fillId="6" borderId="30" xfId="0" applyFont="1" applyFill="1" applyBorder="1" applyAlignment="1" applyProtection="1">
      <alignment horizontal="left" vertical="top"/>
      <protection hidden="1"/>
    </xf>
    <xf numFmtId="1" fontId="51" fillId="15" borderId="20" xfId="0" applyNumberFormat="1" applyFont="1" applyFill="1" applyBorder="1" applyAlignment="1" applyProtection="1">
      <alignment horizontal="center" vertical="center"/>
      <protection locked="0" hidden="1"/>
    </xf>
    <xf numFmtId="1" fontId="51" fillId="15" borderId="17" xfId="0" applyNumberFormat="1" applyFont="1" applyFill="1" applyBorder="1" applyAlignment="1" applyProtection="1">
      <alignment horizontal="center" vertical="center"/>
      <protection locked="0" hidden="1"/>
    </xf>
    <xf numFmtId="1" fontId="51" fillId="15" borderId="21" xfId="0" applyNumberFormat="1" applyFont="1" applyFill="1" applyBorder="1" applyAlignment="1" applyProtection="1">
      <alignment horizontal="center" vertical="center"/>
      <protection locked="0" hidden="1"/>
    </xf>
    <xf numFmtId="6" fontId="57" fillId="6" borderId="20" xfId="0" quotePrefix="1" applyNumberFormat="1" applyFont="1" applyFill="1" applyBorder="1" applyAlignment="1" applyProtection="1">
      <alignment horizontal="center" vertical="center"/>
      <protection hidden="1"/>
    </xf>
    <xf numFmtId="6" fontId="57" fillId="6" borderId="17" xfId="0" quotePrefix="1" applyNumberFormat="1" applyFont="1" applyFill="1" applyBorder="1" applyAlignment="1" applyProtection="1">
      <alignment horizontal="center" vertical="center"/>
      <protection hidden="1"/>
    </xf>
    <xf numFmtId="6" fontId="57" fillId="6" borderId="21" xfId="0" quotePrefix="1" applyNumberFormat="1" applyFont="1" applyFill="1" applyBorder="1" applyAlignment="1" applyProtection="1">
      <alignment horizontal="center" vertical="center"/>
      <protection hidden="1"/>
    </xf>
    <xf numFmtId="8" fontId="57" fillId="8" borderId="28" xfId="0" applyNumberFormat="1" applyFont="1" applyFill="1" applyBorder="1" applyAlignment="1" applyProtection="1">
      <alignment horizontal="center" vertical="center" wrapText="1"/>
      <protection hidden="1"/>
    </xf>
    <xf numFmtId="8" fontId="57" fillId="8" borderId="42" xfId="0" applyNumberFormat="1" applyFont="1" applyFill="1" applyBorder="1" applyAlignment="1" applyProtection="1">
      <alignment horizontal="center" vertical="center" wrapText="1"/>
      <protection hidden="1"/>
    </xf>
    <xf numFmtId="0" fontId="16" fillId="8" borderId="29" xfId="0" applyFont="1" applyFill="1" applyBorder="1" applyAlignment="1" applyProtection="1">
      <alignment horizontal="center" vertical="center"/>
      <protection hidden="1"/>
    </xf>
    <xf numFmtId="0" fontId="6" fillId="17" borderId="12" xfId="0" applyFont="1" applyFill="1" applyBorder="1" applyAlignment="1" applyProtection="1">
      <alignment horizontal="left" vertical="top"/>
      <protection hidden="1"/>
    </xf>
    <xf numFmtId="0" fontId="6" fillId="17" borderId="8" xfId="0" applyFont="1" applyFill="1" applyBorder="1" applyAlignment="1" applyProtection="1">
      <alignment horizontal="left" vertical="top"/>
      <protection hidden="1"/>
    </xf>
    <xf numFmtId="0" fontId="6" fillId="17" borderId="13" xfId="0" applyFont="1" applyFill="1" applyBorder="1" applyAlignment="1" applyProtection="1">
      <alignment horizontal="left" vertical="top"/>
      <protection hidden="1"/>
    </xf>
    <xf numFmtId="2" fontId="51" fillId="6" borderId="4" xfId="0" quotePrefix="1" applyNumberFormat="1" applyFont="1" applyFill="1" applyBorder="1" applyAlignment="1" applyProtection="1">
      <alignment horizontal="center" vertical="center"/>
      <protection hidden="1"/>
    </xf>
    <xf numFmtId="2" fontId="51" fillId="6" borderId="5" xfId="0" quotePrefix="1" applyNumberFormat="1" applyFont="1" applyFill="1" applyBorder="1" applyAlignment="1" applyProtection="1">
      <alignment horizontal="center" vertical="center"/>
      <protection hidden="1"/>
    </xf>
    <xf numFmtId="2" fontId="51" fillId="6" borderId="6" xfId="0" quotePrefix="1" applyNumberFormat="1" applyFont="1" applyFill="1" applyBorder="1" applyAlignment="1" applyProtection="1">
      <alignment horizontal="center" vertical="center"/>
      <protection hidden="1"/>
    </xf>
  </cellXfs>
  <cellStyles count="28">
    <cellStyle name="Comma" xfId="27" builtinId="3"/>
    <cellStyle name="Comma 2" xfId="1" xr:uid="{00000000-0005-0000-0000-000000000000}"/>
    <cellStyle name="Comma 3" xfId="2" xr:uid="{00000000-0005-0000-0000-000001000000}"/>
    <cellStyle name="Currency" xfId="3" builtinId="4"/>
    <cellStyle name="Currency 2" xfId="4" xr:uid="{00000000-0005-0000-0000-000003000000}"/>
    <cellStyle name="Currency 3" xfId="5" xr:uid="{00000000-0005-0000-0000-000004000000}"/>
    <cellStyle name="Hyperlink" xfId="6" builtinId="8"/>
    <cellStyle name="Normal" xfId="0" builtinId="0"/>
    <cellStyle name="Normal 10" xfId="7" xr:uid="{00000000-0005-0000-0000-000007000000}"/>
    <cellStyle name="Normal 10 2" xfId="8" xr:uid="{00000000-0005-0000-0000-000008000000}"/>
    <cellStyle name="Normal 11" xfId="9" xr:uid="{00000000-0005-0000-0000-000009000000}"/>
    <cellStyle name="Normal 11 2" xfId="10" xr:uid="{00000000-0005-0000-0000-00000A000000}"/>
    <cellStyle name="Normal 12" xfId="11" xr:uid="{00000000-0005-0000-0000-00000B000000}"/>
    <cellStyle name="Normal 16 2" xfId="12" xr:uid="{00000000-0005-0000-0000-00000C000000}"/>
    <cellStyle name="Normal 2" xfId="13" xr:uid="{00000000-0005-0000-0000-00000D000000}"/>
    <cellStyle name="Normal 2 10" xfId="14" xr:uid="{00000000-0005-0000-0000-00000E000000}"/>
    <cellStyle name="Normal 2 10 10" xfId="15" xr:uid="{00000000-0005-0000-0000-00000F000000}"/>
    <cellStyle name="Normal 2 2" xfId="16" xr:uid="{00000000-0005-0000-0000-000010000000}"/>
    <cellStyle name="Normal 2 2 2" xfId="17" xr:uid="{00000000-0005-0000-0000-000011000000}"/>
    <cellStyle name="Normal 24" xfId="18" xr:uid="{00000000-0005-0000-0000-000012000000}"/>
    <cellStyle name="Normal 3" xfId="19" xr:uid="{00000000-0005-0000-0000-000013000000}"/>
    <cellStyle name="Normal 3 141" xfId="20" xr:uid="{00000000-0005-0000-0000-000014000000}"/>
    <cellStyle name="Normal 4" xfId="21" xr:uid="{00000000-0005-0000-0000-000015000000}"/>
    <cellStyle name="Normal 5" xfId="22" xr:uid="{00000000-0005-0000-0000-000016000000}"/>
    <cellStyle name="Normal 6" xfId="23" xr:uid="{00000000-0005-0000-0000-000017000000}"/>
    <cellStyle name="Percent 2" xfId="24" xr:uid="{00000000-0005-0000-0000-000018000000}"/>
    <cellStyle name="Percent 4" xfId="25" xr:uid="{00000000-0005-0000-0000-000019000000}"/>
    <cellStyle name="Percent 4 2" xfId="26" xr:uid="{00000000-0005-0000-0000-00001A000000}"/>
  </cellStyles>
  <dxfs count="19">
    <dxf>
      <font>
        <color rgb="FFFF0000"/>
      </font>
    </dxf>
    <dxf>
      <font>
        <color rgb="FFFF0000"/>
      </font>
    </dxf>
    <dxf>
      <font>
        <strike val="0"/>
        <color rgb="FFFF0000"/>
      </font>
    </dxf>
    <dxf>
      <font>
        <strike val="0"/>
        <color rgb="FFFF0000"/>
      </font>
    </dxf>
    <dxf>
      <font>
        <color theme="0"/>
      </font>
      <fill>
        <patternFill patternType="solid">
          <bgColor theme="0" tint="-0.34998626667073579"/>
        </patternFill>
      </fill>
    </dxf>
    <dxf>
      <font>
        <color theme="0"/>
      </font>
      <fill>
        <patternFill patternType="solid">
          <bgColor theme="0" tint="-0.34998626667073579"/>
        </patternFill>
      </fill>
    </dxf>
    <dxf>
      <font>
        <color auto="1"/>
        <name val="Cambria"/>
        <scheme val="none"/>
      </font>
      <fill>
        <patternFill patternType="solid">
          <bgColor theme="1"/>
        </patternFill>
      </fill>
    </dxf>
    <dxf>
      <font>
        <color rgb="FFFF0000"/>
      </font>
    </dxf>
    <dxf>
      <fill>
        <patternFill>
          <bgColor theme="1"/>
        </patternFill>
      </fill>
    </dxf>
    <dxf>
      <font>
        <color theme="0"/>
      </font>
      <fill>
        <patternFill patternType="solid">
          <bgColor theme="0" tint="-0.34998626667073579"/>
        </patternFill>
      </fill>
      <border>
        <left style="thin">
          <color indexed="64"/>
        </left>
        <right style="thin">
          <color indexed="64"/>
        </right>
        <top style="thin">
          <color indexed="64"/>
        </top>
        <bottom style="thin">
          <color indexed="64"/>
        </bottom>
      </border>
    </dxf>
    <dxf>
      <font>
        <color theme="0"/>
      </font>
      <fill>
        <patternFill patternType="solid">
          <bgColor theme="0" tint="-0.34998626667073579"/>
        </patternFill>
      </fill>
      <border>
        <left style="thin">
          <color indexed="64"/>
        </left>
        <right style="thin">
          <color indexed="64"/>
        </right>
        <top style="thin">
          <color indexed="64"/>
        </top>
        <bottom style="thin">
          <color indexed="64"/>
        </bottom>
      </border>
    </dxf>
    <dxf>
      <font>
        <color rgb="FFFF0000"/>
      </font>
    </dxf>
    <dxf>
      <font>
        <color rgb="FFFF0000"/>
      </font>
    </dxf>
    <dxf>
      <font>
        <color rgb="FFFF0000"/>
      </font>
      <fill>
        <patternFill>
          <bgColor theme="1"/>
        </patternFill>
      </fill>
    </dxf>
    <dxf>
      <font>
        <color theme="0"/>
      </font>
      <fill>
        <patternFill patternType="solid">
          <bgColor theme="0" tint="-0.34998626667073579"/>
        </patternFill>
      </fill>
      <border>
        <left style="thin">
          <color indexed="64"/>
        </left>
        <right style="thin">
          <color indexed="64"/>
        </right>
        <top style="thin">
          <color indexed="64"/>
        </top>
        <bottom style="thin">
          <color indexed="64"/>
        </bottom>
      </border>
    </dxf>
    <dxf>
      <font>
        <color rgb="FFFF0000"/>
      </font>
    </dxf>
    <dxf>
      <font>
        <color auto="1"/>
      </font>
      <fill>
        <patternFill>
          <bgColor theme="1"/>
        </patternFill>
      </fill>
    </dxf>
    <dxf>
      <font>
        <color auto="1"/>
      </font>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CC"/>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2E1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3175</xdr:colOff>
      <xdr:row>49</xdr:row>
      <xdr:rowOff>165099</xdr:rowOff>
    </xdr:from>
    <xdr:to>
      <xdr:col>13</xdr:col>
      <xdr:colOff>57150</xdr:colOff>
      <xdr:row>51</xdr:row>
      <xdr:rowOff>153105</xdr:rowOff>
    </xdr:to>
    <xdr:sp macro="" textlink="">
      <xdr:nvSpPr>
        <xdr:cNvPr id="2" name="Text Box 5">
          <a:extLst>
            <a:ext uri="{FF2B5EF4-FFF2-40B4-BE49-F238E27FC236}">
              <a16:creationId xmlns:a16="http://schemas.microsoft.com/office/drawing/2014/main" id="{6721F4A4-A2B6-4B84-A4E6-5C1D41354767}"/>
            </a:ext>
          </a:extLst>
        </xdr:cNvPr>
        <xdr:cNvSpPr txBox="1">
          <a:spLocks noChangeArrowheads="1"/>
        </xdr:cNvSpPr>
      </xdr:nvSpPr>
      <xdr:spPr bwMode="auto">
        <a:xfrm>
          <a:off x="485775" y="12877799"/>
          <a:ext cx="7467600" cy="257175"/>
        </a:xfrm>
        <a:prstGeom prst="rect">
          <a:avLst/>
        </a:prstGeom>
        <a:noFill/>
        <a:ln w="9525" algn="ctr">
          <a:noFill/>
          <a:miter lim="800000"/>
          <a:headEnd/>
          <a:tailEnd/>
        </a:ln>
        <a:effectLst/>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a:cs typeface="Arial"/>
            </a:rPr>
            <a:t>Funded by TEP customers and approved by the Arizona Corporation Commission</a:t>
          </a:r>
        </a:p>
      </xdr:txBody>
    </xdr:sp>
    <xdr:clientData/>
  </xdr:twoCellAnchor>
  <xdr:twoCellAnchor editAs="oneCell">
    <xdr:from>
      <xdr:col>0</xdr:col>
      <xdr:colOff>476250</xdr:colOff>
      <xdr:row>1</xdr:row>
      <xdr:rowOff>190500</xdr:rowOff>
    </xdr:from>
    <xdr:to>
      <xdr:col>6</xdr:col>
      <xdr:colOff>201930</xdr:colOff>
      <xdr:row>5</xdr:row>
      <xdr:rowOff>228600</xdr:rowOff>
    </xdr:to>
    <xdr:pic>
      <xdr:nvPicPr>
        <xdr:cNvPr id="67653" name="Picture 1">
          <a:extLst>
            <a:ext uri="{FF2B5EF4-FFF2-40B4-BE49-F238E27FC236}">
              <a16:creationId xmlns:a16="http://schemas.microsoft.com/office/drawing/2014/main" id="{ACEE5FBC-70D8-4DFA-9B34-F99A053E0C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323850"/>
          <a:ext cx="338137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342900</xdr:colOff>
      <xdr:row>0</xdr:row>
      <xdr:rowOff>68580</xdr:rowOff>
    </xdr:from>
    <xdr:to>
      <xdr:col>25</xdr:col>
      <xdr:colOff>262890</xdr:colOff>
      <xdr:row>1</xdr:row>
      <xdr:rowOff>415290</xdr:rowOff>
    </xdr:to>
    <xdr:pic>
      <xdr:nvPicPr>
        <xdr:cNvPr id="68662" name="Picture 1">
          <a:extLst>
            <a:ext uri="{FF2B5EF4-FFF2-40B4-BE49-F238E27FC236}">
              <a16:creationId xmlns:a16="http://schemas.microsoft.com/office/drawing/2014/main" id="{FB24BC4F-CDB6-446F-B66A-FB050CC7DA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9825" y="68580"/>
          <a:ext cx="1390650" cy="54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pbes@franklinenergy.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pageSetUpPr fitToPage="1"/>
  </sheetPr>
  <dimension ref="A1:Q54"/>
  <sheetViews>
    <sheetView topLeftCell="A5" workbookViewId="0"/>
  </sheetViews>
  <sheetFormatPr defaultColWidth="0" defaultRowHeight="13.2" zeroHeight="1"/>
  <cols>
    <col min="1" max="6" width="9.109375" style="15" customWidth="1"/>
    <col min="7" max="7" width="9" style="15" customWidth="1"/>
    <col min="8" max="13" width="9.109375" style="15" customWidth="1"/>
    <col min="14" max="14" width="7.44140625" style="15" customWidth="1"/>
    <col min="15" max="15" width="0" style="15" hidden="1" customWidth="1"/>
    <col min="16" max="16" width="2.5546875" style="15" hidden="1" customWidth="1"/>
    <col min="17" max="16384" width="0" style="15" hidden="1"/>
  </cols>
  <sheetData>
    <row r="1" spans="1:17">
      <c r="A1" s="18"/>
      <c r="B1" s="18"/>
      <c r="C1" s="18"/>
      <c r="D1" s="18"/>
      <c r="E1" s="18"/>
      <c r="F1" s="18"/>
      <c r="G1" s="18"/>
      <c r="H1" s="18"/>
      <c r="I1" s="18"/>
      <c r="J1" s="18"/>
      <c r="K1" s="18"/>
      <c r="L1" s="18"/>
      <c r="M1" s="18"/>
      <c r="N1" s="18"/>
    </row>
    <row r="2" spans="1:17">
      <c r="A2" s="18"/>
      <c r="B2" s="18"/>
      <c r="C2" s="18"/>
      <c r="D2" s="18"/>
      <c r="E2" s="18"/>
      <c r="F2" s="18"/>
      <c r="G2" s="18"/>
      <c r="H2" s="18"/>
      <c r="I2" s="18"/>
      <c r="J2" s="18"/>
      <c r="K2" s="18"/>
      <c r="L2" s="18"/>
      <c r="M2" s="18"/>
      <c r="N2" s="18"/>
    </row>
    <row r="3" spans="1:17" ht="30">
      <c r="A3" s="18"/>
      <c r="B3" s="18"/>
      <c r="C3" s="18"/>
      <c r="D3" s="18"/>
      <c r="E3" s="18"/>
      <c r="F3" s="18"/>
      <c r="G3" s="347" t="s">
        <v>0</v>
      </c>
      <c r="H3" s="347"/>
      <c r="I3" s="347"/>
      <c r="J3" s="347"/>
      <c r="K3" s="347"/>
      <c r="L3" s="347"/>
      <c r="M3" s="347"/>
      <c r="N3" s="347"/>
    </row>
    <row r="4" spans="1:17" ht="30">
      <c r="A4" s="18"/>
      <c r="B4" s="18"/>
      <c r="C4" s="18"/>
      <c r="D4" s="18"/>
      <c r="E4" s="18"/>
      <c r="F4" s="18"/>
      <c r="G4" s="348" t="s">
        <v>1</v>
      </c>
      <c r="H4" s="347"/>
      <c r="I4" s="347"/>
      <c r="J4" s="347"/>
      <c r="K4" s="347"/>
      <c r="L4" s="347"/>
      <c r="M4" s="347"/>
      <c r="N4" s="347"/>
    </row>
    <row r="5" spans="1:17" ht="30">
      <c r="A5" s="18"/>
      <c r="B5" s="18"/>
      <c r="C5" s="18"/>
      <c r="D5" s="18"/>
      <c r="E5" s="18"/>
      <c r="F5" s="18"/>
      <c r="G5" s="347" t="s">
        <v>2</v>
      </c>
      <c r="H5" s="347"/>
      <c r="I5" s="347"/>
      <c r="J5" s="347"/>
      <c r="K5" s="347"/>
      <c r="L5" s="347"/>
      <c r="M5" s="347"/>
      <c r="N5" s="347"/>
    </row>
    <row r="6" spans="1:17" ht="30">
      <c r="A6" s="18"/>
      <c r="B6" s="18"/>
      <c r="C6" s="18"/>
      <c r="D6" s="18"/>
      <c r="E6" s="18"/>
      <c r="F6" s="18"/>
      <c r="G6" s="342"/>
      <c r="H6" s="342"/>
      <c r="I6" s="342"/>
      <c r="J6" s="342"/>
      <c r="K6" s="342"/>
      <c r="L6" s="342"/>
      <c r="M6" s="342"/>
      <c r="N6" s="342"/>
      <c r="Q6" s="16"/>
    </row>
    <row r="7" spans="1:17">
      <c r="A7" s="18"/>
      <c r="B7" s="18"/>
      <c r="C7" s="18"/>
      <c r="D7" s="18"/>
      <c r="E7" s="18"/>
      <c r="F7" s="18"/>
      <c r="G7" s="18"/>
      <c r="H7" s="18"/>
      <c r="I7" s="18"/>
      <c r="J7" s="18"/>
      <c r="K7" s="18"/>
      <c r="L7" s="18"/>
      <c r="M7" s="18"/>
      <c r="N7" s="18"/>
    </row>
    <row r="8" spans="1:17">
      <c r="A8" s="18"/>
      <c r="B8" s="18"/>
      <c r="C8" s="18"/>
      <c r="D8" s="18"/>
      <c r="E8" s="18"/>
      <c r="F8" s="18"/>
      <c r="G8" s="18"/>
      <c r="H8" s="18"/>
      <c r="I8" s="18"/>
      <c r="J8" s="18"/>
      <c r="K8" s="18"/>
      <c r="L8" s="18"/>
      <c r="M8" s="18"/>
      <c r="N8" s="18"/>
    </row>
    <row r="9" spans="1:17">
      <c r="A9" s="18"/>
      <c r="B9" s="18"/>
      <c r="C9" s="18"/>
      <c r="D9" s="18"/>
      <c r="E9" s="18"/>
      <c r="F9" s="18"/>
      <c r="G9" s="18"/>
      <c r="H9" s="18"/>
      <c r="I9" s="18"/>
      <c r="J9" s="18"/>
      <c r="K9" s="18"/>
      <c r="L9" s="18"/>
      <c r="M9" s="18"/>
      <c r="N9" s="18"/>
    </row>
    <row r="10" spans="1:17" ht="14.4">
      <c r="A10" s="18"/>
      <c r="B10" s="18"/>
      <c r="C10" s="18"/>
      <c r="D10" s="18"/>
      <c r="E10" s="18"/>
      <c r="F10" s="18"/>
      <c r="G10" s="18"/>
      <c r="H10" s="18"/>
      <c r="I10" s="18"/>
      <c r="J10" s="18"/>
      <c r="K10" s="18"/>
      <c r="L10" s="18"/>
      <c r="M10" s="18"/>
      <c r="N10" s="18"/>
      <c r="O10" s="17"/>
    </row>
    <row r="11" spans="1:17" ht="14.4">
      <c r="A11" s="18"/>
      <c r="B11" s="18"/>
      <c r="C11" s="18"/>
      <c r="D11" s="18"/>
      <c r="E11" s="18"/>
      <c r="F11" s="18"/>
      <c r="G11" s="18"/>
      <c r="H11" s="18"/>
      <c r="I11" s="18"/>
      <c r="J11" s="18"/>
      <c r="K11" s="18"/>
      <c r="L11" s="18"/>
      <c r="M11" s="18"/>
      <c r="N11" s="18"/>
      <c r="O11" s="17"/>
    </row>
    <row r="12" spans="1:17" ht="14.4">
      <c r="A12" s="18"/>
      <c r="B12" s="349"/>
      <c r="C12" s="350"/>
      <c r="D12" s="350"/>
      <c r="E12" s="350"/>
      <c r="F12" s="350"/>
      <c r="G12" s="350"/>
      <c r="H12" s="350"/>
      <c r="I12" s="350"/>
      <c r="J12" s="350"/>
      <c r="K12" s="350"/>
      <c r="L12" s="350"/>
      <c r="M12" s="350"/>
      <c r="N12" s="18"/>
      <c r="O12" s="17"/>
    </row>
    <row r="13" spans="1:17">
      <c r="A13" s="18"/>
      <c r="B13" s="349"/>
      <c r="C13" s="350"/>
      <c r="D13" s="350"/>
      <c r="E13" s="350"/>
      <c r="F13" s="350"/>
      <c r="G13" s="350"/>
      <c r="H13" s="350"/>
      <c r="I13" s="350"/>
      <c r="J13" s="350"/>
      <c r="K13" s="350"/>
      <c r="L13" s="350"/>
      <c r="M13" s="350"/>
      <c r="N13" s="18"/>
    </row>
    <row r="14" spans="1:17" ht="33">
      <c r="A14" s="18"/>
      <c r="B14" s="341"/>
      <c r="C14" s="341"/>
      <c r="D14" s="341"/>
      <c r="E14" s="341"/>
      <c r="F14" s="341"/>
      <c r="G14" s="341"/>
      <c r="H14" s="341"/>
      <c r="I14" s="341"/>
      <c r="J14" s="341"/>
      <c r="K14" s="341"/>
      <c r="L14" s="341"/>
      <c r="M14" s="341"/>
      <c r="N14" s="18"/>
    </row>
    <row r="15" spans="1:17" ht="33">
      <c r="A15" s="18"/>
      <c r="B15" s="341" t="s">
        <v>3</v>
      </c>
      <c r="C15" s="341"/>
      <c r="D15" s="341"/>
      <c r="E15" s="341"/>
      <c r="F15" s="341"/>
      <c r="G15" s="341"/>
      <c r="H15" s="341"/>
      <c r="I15" s="341"/>
      <c r="J15" s="341"/>
      <c r="K15" s="341"/>
      <c r="L15" s="341"/>
      <c r="M15" s="341"/>
      <c r="N15" s="18"/>
    </row>
    <row r="16" spans="1:17" ht="33.75" customHeight="1">
      <c r="A16" s="18"/>
      <c r="B16" s="341" t="s">
        <v>4</v>
      </c>
      <c r="C16" s="341"/>
      <c r="D16" s="341"/>
      <c r="E16" s="341"/>
      <c r="F16" s="341"/>
      <c r="G16" s="341"/>
      <c r="H16" s="341"/>
      <c r="I16" s="341"/>
      <c r="J16" s="341"/>
      <c r="K16" s="341"/>
      <c r="L16" s="341"/>
      <c r="M16" s="341"/>
      <c r="N16" s="18"/>
    </row>
    <row r="17" spans="1:15" ht="14.4">
      <c r="A17" s="18"/>
      <c r="B17" s="18"/>
      <c r="C17" s="227"/>
      <c r="D17" s="227"/>
      <c r="E17" s="227"/>
      <c r="F17" s="227"/>
      <c r="G17" s="227"/>
      <c r="H17" s="227"/>
      <c r="I17" s="227"/>
      <c r="J17" s="227"/>
      <c r="K17" s="227"/>
      <c r="L17" s="227"/>
      <c r="M17" s="227"/>
      <c r="N17" s="18"/>
      <c r="O17" s="17"/>
    </row>
    <row r="18" spans="1:15" ht="14.4">
      <c r="A18" s="18"/>
      <c r="B18" s="228"/>
      <c r="C18" s="229"/>
      <c r="D18" s="229"/>
      <c r="E18" s="229"/>
      <c r="F18" s="229"/>
      <c r="G18" s="229"/>
      <c r="H18" s="229"/>
      <c r="I18" s="229"/>
      <c r="J18" s="229"/>
      <c r="K18" s="229"/>
      <c r="L18" s="229"/>
      <c r="M18" s="229"/>
      <c r="N18" s="18"/>
      <c r="O18" s="17"/>
    </row>
    <row r="19" spans="1:15" ht="14.4">
      <c r="A19" s="18"/>
      <c r="B19" s="228"/>
      <c r="C19" s="229"/>
      <c r="D19" s="229"/>
      <c r="E19" s="229"/>
      <c r="F19" s="229"/>
      <c r="G19" s="229"/>
      <c r="H19" s="229"/>
      <c r="I19" s="229"/>
      <c r="J19" s="229"/>
      <c r="K19" s="229"/>
      <c r="L19" s="229"/>
      <c r="M19" s="229"/>
      <c r="N19" s="18"/>
      <c r="O19" s="17"/>
    </row>
    <row r="20" spans="1:15" ht="14.4">
      <c r="A20" s="18"/>
      <c r="B20" s="228"/>
      <c r="C20" s="227"/>
      <c r="D20" s="227"/>
      <c r="E20" s="227"/>
      <c r="F20" s="227"/>
      <c r="G20" s="227"/>
      <c r="H20" s="227"/>
      <c r="I20" s="227"/>
      <c r="J20" s="227"/>
      <c r="K20" s="227"/>
      <c r="L20" s="227"/>
      <c r="M20" s="227"/>
      <c r="N20" s="18"/>
      <c r="O20" s="17"/>
    </row>
    <row r="21" spans="1:15" ht="21.75" customHeight="1">
      <c r="A21" s="18"/>
      <c r="B21" s="229"/>
      <c r="C21" s="227"/>
      <c r="D21" s="227"/>
      <c r="E21" s="227"/>
      <c r="F21" s="227"/>
      <c r="G21" s="227"/>
      <c r="H21" s="227"/>
      <c r="I21" s="227"/>
      <c r="J21" s="227"/>
      <c r="K21" s="227"/>
      <c r="L21" s="227"/>
      <c r="M21" s="227"/>
      <c r="N21" s="18"/>
      <c r="O21" s="17"/>
    </row>
    <row r="22" spans="1:15" ht="22.8">
      <c r="A22" s="18"/>
      <c r="B22" s="343" t="s">
        <v>5</v>
      </c>
      <c r="C22" s="343"/>
      <c r="D22" s="343"/>
      <c r="E22" s="343"/>
      <c r="F22" s="343"/>
      <c r="G22" s="343"/>
      <c r="H22" s="343"/>
      <c r="I22" s="343"/>
      <c r="J22" s="343"/>
      <c r="K22" s="343"/>
      <c r="L22" s="343"/>
      <c r="M22" s="343"/>
      <c r="N22" s="18"/>
      <c r="O22" s="17"/>
    </row>
    <row r="23" spans="1:15" ht="14.4">
      <c r="A23" s="18"/>
      <c r="B23" s="228"/>
      <c r="C23" s="227"/>
      <c r="D23" s="227"/>
      <c r="E23" s="227"/>
      <c r="F23" s="227"/>
      <c r="G23" s="227"/>
      <c r="H23" s="227"/>
      <c r="I23" s="227"/>
      <c r="J23" s="227"/>
      <c r="K23" s="227"/>
      <c r="L23" s="227"/>
      <c r="M23" s="227"/>
      <c r="N23" s="18"/>
      <c r="O23" s="17"/>
    </row>
    <row r="24" spans="1:15" ht="42" customHeight="1">
      <c r="A24" s="18"/>
      <c r="B24" s="344" t="s">
        <v>6</v>
      </c>
      <c r="C24" s="344"/>
      <c r="D24" s="344"/>
      <c r="E24" s="344"/>
      <c r="F24" s="344"/>
      <c r="G24" s="344"/>
      <c r="H24" s="344"/>
      <c r="I24" s="344"/>
      <c r="J24" s="344"/>
      <c r="K24" s="344"/>
      <c r="L24" s="344"/>
      <c r="M24" s="344"/>
      <c r="N24" s="18"/>
      <c r="O24" s="17"/>
    </row>
    <row r="25" spans="1:15" ht="14.4">
      <c r="A25" s="18"/>
      <c r="B25" s="18"/>
      <c r="C25" s="18"/>
      <c r="D25" s="18"/>
      <c r="E25" s="18"/>
      <c r="F25" s="18"/>
      <c r="G25" s="18"/>
      <c r="H25" s="18"/>
      <c r="I25" s="18"/>
      <c r="J25" s="18"/>
      <c r="K25" s="18"/>
      <c r="L25" s="18"/>
      <c r="M25" s="18"/>
      <c r="N25" s="18"/>
      <c r="O25" s="17"/>
    </row>
    <row r="26" spans="1:15">
      <c r="A26" s="18"/>
      <c r="B26" s="18"/>
      <c r="C26" s="18"/>
      <c r="D26" s="18"/>
      <c r="E26" s="18"/>
      <c r="F26" s="18"/>
      <c r="G26" s="18"/>
      <c r="H26" s="18"/>
      <c r="I26" s="18"/>
      <c r="J26" s="18"/>
      <c r="K26" s="18"/>
      <c r="L26" s="18"/>
      <c r="M26" s="18"/>
      <c r="N26" s="18"/>
    </row>
    <row r="27" spans="1:15" ht="22.8">
      <c r="A27" s="18"/>
      <c r="B27" s="336"/>
      <c r="C27" s="336"/>
      <c r="D27" s="336"/>
      <c r="E27" s="336"/>
      <c r="F27" s="336"/>
      <c r="G27" s="336"/>
      <c r="H27" s="336"/>
      <c r="I27" s="336"/>
      <c r="J27" s="336"/>
      <c r="K27" s="336"/>
      <c r="L27" s="336"/>
      <c r="M27" s="336"/>
      <c r="N27" s="18"/>
    </row>
    <row r="28" spans="1:15" ht="22.8">
      <c r="A28" s="18"/>
      <c r="B28" s="336"/>
      <c r="C28" s="336"/>
      <c r="D28" s="336"/>
      <c r="E28" s="336"/>
      <c r="F28" s="336"/>
      <c r="G28" s="336"/>
      <c r="H28" s="336"/>
      <c r="I28" s="336"/>
      <c r="J28" s="336"/>
      <c r="K28" s="336"/>
      <c r="L28" s="336"/>
      <c r="M28" s="336"/>
      <c r="N28" s="18"/>
    </row>
    <row r="29" spans="1:15" ht="22.8">
      <c r="A29" s="18"/>
      <c r="B29" s="336"/>
      <c r="C29" s="336"/>
      <c r="D29" s="336"/>
      <c r="E29" s="336"/>
      <c r="F29" s="336"/>
      <c r="G29" s="336"/>
      <c r="H29" s="336"/>
      <c r="I29" s="336"/>
      <c r="J29" s="336"/>
      <c r="K29" s="336"/>
      <c r="L29" s="336"/>
      <c r="M29" s="336"/>
      <c r="N29" s="18"/>
    </row>
    <row r="30" spans="1:15">
      <c r="A30" s="18"/>
      <c r="B30" s="18"/>
      <c r="C30" s="18"/>
      <c r="D30" s="18"/>
      <c r="E30" s="18"/>
      <c r="F30" s="18"/>
      <c r="G30" s="18"/>
      <c r="H30" s="18"/>
      <c r="I30" s="18"/>
      <c r="J30" s="18"/>
      <c r="K30" s="18"/>
      <c r="L30" s="18"/>
      <c r="M30" s="18"/>
      <c r="N30" s="18"/>
    </row>
    <row r="31" spans="1:15" ht="30" customHeight="1">
      <c r="A31" s="18"/>
      <c r="B31" s="336" t="s">
        <v>7</v>
      </c>
      <c r="C31" s="336"/>
      <c r="D31" s="336"/>
      <c r="E31" s="336"/>
      <c r="F31" s="336"/>
      <c r="G31" s="336"/>
      <c r="H31" s="336"/>
      <c r="I31" s="336"/>
      <c r="J31" s="336"/>
      <c r="K31" s="336"/>
      <c r="L31" s="336"/>
      <c r="M31" s="336"/>
      <c r="N31" s="18"/>
    </row>
    <row r="32" spans="1:15" ht="22.8">
      <c r="A32" s="18"/>
      <c r="B32" s="345" t="s">
        <v>8</v>
      </c>
      <c r="C32" s="346"/>
      <c r="D32" s="346"/>
      <c r="E32" s="346"/>
      <c r="F32" s="346"/>
      <c r="G32" s="346"/>
      <c r="H32" s="346"/>
      <c r="I32" s="346"/>
      <c r="J32" s="346"/>
      <c r="K32" s="346"/>
      <c r="L32" s="346"/>
      <c r="M32" s="346"/>
      <c r="N32" s="18"/>
    </row>
    <row r="33" spans="1:14">
      <c r="A33" s="18"/>
      <c r="B33" s="18"/>
      <c r="C33" s="18"/>
      <c r="D33" s="18"/>
      <c r="E33" s="18"/>
      <c r="F33" s="18"/>
      <c r="G33" s="18"/>
      <c r="H33" s="18"/>
      <c r="I33" s="18"/>
      <c r="J33" s="18"/>
      <c r="K33" s="18"/>
      <c r="L33" s="18"/>
      <c r="M33" s="18"/>
      <c r="N33" s="18"/>
    </row>
    <row r="34" spans="1:14" ht="22.8">
      <c r="A34" s="18"/>
      <c r="B34" s="336"/>
      <c r="C34" s="336"/>
      <c r="D34" s="336"/>
      <c r="E34" s="336"/>
      <c r="F34" s="336"/>
      <c r="G34" s="336"/>
      <c r="H34" s="336"/>
      <c r="I34" s="336"/>
      <c r="J34" s="336"/>
      <c r="K34" s="336"/>
      <c r="L34" s="336"/>
      <c r="M34" s="336"/>
      <c r="N34" s="18"/>
    </row>
    <row r="35" spans="1:14" ht="22.8">
      <c r="A35" s="18"/>
      <c r="B35" s="336"/>
      <c r="C35" s="336"/>
      <c r="D35" s="336"/>
      <c r="E35" s="336"/>
      <c r="F35" s="336"/>
      <c r="G35" s="336"/>
      <c r="H35" s="336"/>
      <c r="I35" s="336"/>
      <c r="J35" s="336"/>
      <c r="K35" s="336"/>
      <c r="L35" s="336"/>
      <c r="M35" s="336"/>
      <c r="N35" s="18"/>
    </row>
    <row r="36" spans="1:14" ht="22.8">
      <c r="A36" s="18"/>
      <c r="B36" s="336"/>
      <c r="C36" s="336"/>
      <c r="D36" s="336"/>
      <c r="E36" s="336"/>
      <c r="F36" s="336"/>
      <c r="G36" s="336"/>
      <c r="H36" s="336"/>
      <c r="I36" s="336"/>
      <c r="J36" s="336"/>
      <c r="K36" s="336"/>
      <c r="L36" s="336"/>
      <c r="M36" s="336"/>
      <c r="N36" s="18"/>
    </row>
    <row r="37" spans="1:14">
      <c r="A37" s="18"/>
      <c r="B37" s="18"/>
      <c r="C37" s="18"/>
      <c r="D37" s="18"/>
      <c r="E37" s="18"/>
      <c r="F37" s="18"/>
      <c r="G37" s="18"/>
      <c r="H37" s="18"/>
      <c r="I37" s="18"/>
      <c r="J37" s="18"/>
      <c r="K37" s="18"/>
      <c r="L37" s="18"/>
      <c r="M37" s="18"/>
      <c r="N37" s="18"/>
    </row>
    <row r="38" spans="1:14" ht="22.8">
      <c r="A38" s="18"/>
      <c r="B38" s="336"/>
      <c r="C38" s="336"/>
      <c r="D38" s="336"/>
      <c r="E38" s="336"/>
      <c r="F38" s="336"/>
      <c r="G38" s="336"/>
      <c r="H38" s="336"/>
      <c r="I38" s="336"/>
      <c r="J38" s="336"/>
      <c r="K38" s="336"/>
      <c r="L38" s="336"/>
      <c r="M38" s="336"/>
      <c r="N38" s="18"/>
    </row>
    <row r="39" spans="1:14" ht="27.6">
      <c r="A39" s="18"/>
      <c r="B39" s="337"/>
      <c r="C39" s="338"/>
      <c r="D39" s="338"/>
      <c r="E39" s="338"/>
      <c r="F39" s="338"/>
      <c r="G39" s="338"/>
      <c r="H39" s="338"/>
      <c r="I39" s="338"/>
      <c r="J39" s="338"/>
      <c r="K39" s="338"/>
      <c r="L39" s="338"/>
      <c r="M39" s="338"/>
      <c r="N39" s="18"/>
    </row>
    <row r="40" spans="1:14">
      <c r="A40" s="18"/>
      <c r="B40" s="18"/>
      <c r="C40" s="18"/>
      <c r="D40" s="18"/>
      <c r="E40" s="18"/>
      <c r="F40" s="18"/>
      <c r="G40" s="18"/>
      <c r="H40" s="18"/>
      <c r="I40" s="18"/>
      <c r="J40" s="18"/>
      <c r="K40" s="18"/>
      <c r="L40" s="18"/>
      <c r="M40" s="18"/>
      <c r="N40" s="18"/>
    </row>
    <row r="41" spans="1:14" ht="15.6">
      <c r="A41" s="18"/>
      <c r="B41" s="19"/>
      <c r="C41" s="19"/>
      <c r="D41" s="19"/>
      <c r="E41" s="19"/>
      <c r="F41" s="20"/>
      <c r="G41" s="339"/>
      <c r="H41" s="339"/>
      <c r="I41" s="339"/>
      <c r="J41" s="339"/>
      <c r="K41" s="339"/>
      <c r="L41" s="339"/>
      <c r="M41" s="339"/>
      <c r="N41" s="18"/>
    </row>
    <row r="42" spans="1:14">
      <c r="A42" s="18"/>
      <c r="B42" s="18"/>
      <c r="C42" s="18"/>
      <c r="D42" s="18"/>
      <c r="E42" s="18"/>
      <c r="F42" s="18"/>
      <c r="G42" s="18"/>
      <c r="H42" s="18"/>
      <c r="I42" s="18"/>
      <c r="J42" s="18"/>
      <c r="K42" s="18"/>
      <c r="L42" s="18"/>
      <c r="M42" s="18"/>
      <c r="N42" s="18"/>
    </row>
    <row r="43" spans="1:14" ht="27" customHeight="1">
      <c r="A43" s="18"/>
      <c r="B43" s="18"/>
      <c r="C43" s="18"/>
      <c r="D43" s="230" t="s">
        <v>9</v>
      </c>
      <c r="E43" s="21"/>
      <c r="F43" s="21"/>
      <c r="G43" s="21"/>
      <c r="H43" s="21"/>
      <c r="I43" s="21"/>
      <c r="J43" s="21"/>
      <c r="K43" s="21"/>
      <c r="L43" s="18"/>
      <c r="M43" s="18"/>
      <c r="N43" s="18"/>
    </row>
    <row r="44" spans="1:14" ht="27" customHeight="1">
      <c r="A44" s="18"/>
      <c r="B44" s="18"/>
      <c r="C44" s="18"/>
      <c r="D44" s="231" t="s">
        <v>10</v>
      </c>
      <c r="E44" s="21"/>
      <c r="F44" s="21"/>
      <c r="G44" s="21"/>
      <c r="H44" s="21"/>
      <c r="I44" s="21"/>
      <c r="J44" s="21"/>
      <c r="K44" s="21"/>
      <c r="L44" s="18"/>
      <c r="M44" s="18"/>
      <c r="N44" s="18"/>
    </row>
    <row r="45" spans="1:14" ht="27" customHeight="1">
      <c r="A45" s="18"/>
      <c r="B45" s="18"/>
      <c r="C45" s="18"/>
      <c r="D45" s="231" t="s">
        <v>11</v>
      </c>
      <c r="E45" s="21"/>
      <c r="F45" s="21"/>
      <c r="G45" s="21"/>
      <c r="H45" s="21"/>
      <c r="I45" s="21"/>
      <c r="J45" s="21"/>
      <c r="K45" s="21"/>
      <c r="L45" s="18"/>
      <c r="M45" s="18"/>
      <c r="N45" s="18"/>
    </row>
    <row r="46" spans="1:14" ht="27" customHeight="1">
      <c r="A46" s="18"/>
      <c r="B46" s="18"/>
      <c r="C46" s="18"/>
      <c r="D46" s="231" t="s">
        <v>12</v>
      </c>
      <c r="E46" s="21"/>
      <c r="F46" s="21"/>
      <c r="G46" s="21"/>
      <c r="H46" s="21"/>
      <c r="I46" s="21"/>
      <c r="J46" s="21"/>
      <c r="K46" s="21"/>
      <c r="L46" s="18"/>
      <c r="M46" s="18"/>
      <c r="N46" s="18"/>
    </row>
    <row r="47" spans="1:14" ht="27" customHeight="1">
      <c r="A47" s="18"/>
      <c r="B47" s="18"/>
      <c r="C47" s="18"/>
      <c r="D47" s="231" t="s">
        <v>13</v>
      </c>
      <c r="E47" s="21"/>
      <c r="F47" s="21"/>
      <c r="G47" s="21"/>
      <c r="H47" s="21"/>
      <c r="I47" s="21"/>
      <c r="J47" s="21"/>
      <c r="K47" s="21"/>
      <c r="L47" s="18"/>
      <c r="M47" s="18"/>
      <c r="N47" s="18"/>
    </row>
    <row r="48" spans="1:14">
      <c r="A48" s="18"/>
      <c r="B48" s="18"/>
      <c r="C48" s="18"/>
      <c r="D48" s="18"/>
      <c r="E48" s="18"/>
      <c r="F48" s="18"/>
      <c r="G48" s="18"/>
      <c r="H48" s="18"/>
      <c r="I48" s="18"/>
      <c r="J48" s="18"/>
      <c r="K48" s="18"/>
      <c r="L48" s="18"/>
      <c r="M48" s="18"/>
      <c r="N48" s="18"/>
    </row>
    <row r="49" spans="1:14">
      <c r="A49" s="18"/>
      <c r="B49" s="18"/>
      <c r="C49" s="340" t="s">
        <v>14</v>
      </c>
      <c r="D49" s="340"/>
      <c r="E49" s="340"/>
      <c r="F49" s="340"/>
      <c r="G49" s="340"/>
      <c r="H49" s="340"/>
      <c r="I49" s="340"/>
      <c r="J49" s="340"/>
      <c r="K49" s="340"/>
      <c r="L49" s="340"/>
      <c r="M49" s="18"/>
      <c r="N49" s="18"/>
    </row>
    <row r="50" spans="1:14">
      <c r="A50" s="18"/>
      <c r="B50" s="18"/>
      <c r="C50" s="18"/>
      <c r="D50" s="18"/>
      <c r="E50" s="18"/>
      <c r="F50" s="18"/>
      <c r="G50" s="18"/>
      <c r="H50" s="18"/>
      <c r="I50" s="18"/>
      <c r="J50" s="18"/>
      <c r="K50" s="18"/>
      <c r="L50" s="18"/>
      <c r="M50" s="18"/>
      <c r="N50" s="18"/>
    </row>
    <row r="51" spans="1:14">
      <c r="A51" s="18"/>
      <c r="B51" s="18"/>
      <c r="C51" s="18"/>
      <c r="D51" s="18"/>
      <c r="E51" s="18"/>
      <c r="F51" s="18"/>
      <c r="G51" s="18"/>
      <c r="H51" s="18"/>
      <c r="I51" s="18"/>
      <c r="J51" s="18"/>
      <c r="K51" s="18"/>
      <c r="L51" s="18"/>
      <c r="M51" s="18"/>
      <c r="N51" s="18"/>
    </row>
    <row r="52" spans="1:14">
      <c r="A52" s="18"/>
      <c r="B52" s="18"/>
      <c r="C52" s="18"/>
      <c r="D52" s="18"/>
      <c r="E52" s="18"/>
      <c r="F52" s="18"/>
      <c r="G52" s="18"/>
      <c r="H52" s="18"/>
      <c r="I52" s="18"/>
      <c r="J52" s="18"/>
      <c r="K52" s="18"/>
      <c r="L52" s="18"/>
      <c r="M52" s="18"/>
      <c r="N52" s="18"/>
    </row>
    <row r="53" spans="1:14" ht="15" customHeight="1">
      <c r="A53" s="340"/>
      <c r="B53" s="340"/>
      <c r="C53" s="340"/>
      <c r="D53" s="340"/>
      <c r="E53" s="340"/>
      <c r="F53" s="340"/>
      <c r="G53" s="340"/>
      <c r="H53" s="340"/>
      <c r="I53" s="340"/>
      <c r="J53" s="340"/>
      <c r="K53" s="340"/>
      <c r="L53" s="340"/>
      <c r="M53" s="340"/>
      <c r="N53" s="340"/>
    </row>
    <row r="54" spans="1:14">
      <c r="A54" s="18"/>
      <c r="B54" s="18"/>
      <c r="C54" s="18"/>
      <c r="D54" s="18"/>
      <c r="E54" s="18"/>
      <c r="F54" s="18"/>
      <c r="G54" s="18"/>
      <c r="H54" s="18"/>
      <c r="I54" s="18"/>
      <c r="J54" s="18"/>
      <c r="K54" s="18"/>
      <c r="L54" s="18"/>
      <c r="M54" s="18"/>
      <c r="N54" s="18"/>
    </row>
  </sheetData>
  <sheetProtection selectLockedCells="1"/>
  <mergeCells count="24">
    <mergeCell ref="G3:N3"/>
    <mergeCell ref="G4:N4"/>
    <mergeCell ref="G5:N5"/>
    <mergeCell ref="B12:M12"/>
    <mergeCell ref="B13:M13"/>
    <mergeCell ref="B14:M14"/>
    <mergeCell ref="G6:N6"/>
    <mergeCell ref="B36:M36"/>
    <mergeCell ref="B15:M15"/>
    <mergeCell ref="B16:M16"/>
    <mergeCell ref="B22:M22"/>
    <mergeCell ref="B24:M24"/>
    <mergeCell ref="B27:M27"/>
    <mergeCell ref="B28:M28"/>
    <mergeCell ref="B29:M29"/>
    <mergeCell ref="B31:M31"/>
    <mergeCell ref="B32:M32"/>
    <mergeCell ref="B34:M34"/>
    <mergeCell ref="B35:M35"/>
    <mergeCell ref="B38:M38"/>
    <mergeCell ref="B39:M39"/>
    <mergeCell ref="G41:M41"/>
    <mergeCell ref="C49:L49"/>
    <mergeCell ref="A53:N53"/>
  </mergeCells>
  <hyperlinks>
    <hyperlink ref="B32" r:id="rId1" xr:uid="{00000000-0004-0000-0000-000001000000}"/>
  </hyperlinks>
  <printOptions horizontalCentered="1" verticalCentered="1"/>
  <pageMargins left="0.25" right="0.25" top="0.4" bottom="0.4" header="0.5" footer="0.34"/>
  <pageSetup scale="71" orientation="portrait" useFirstPageNumber="1" r:id="rId2"/>
  <headerFooter scaleWithDoc="0"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6">
    <tabColor rgb="FFFFFF00"/>
    <pageSetUpPr fitToPage="1"/>
  </sheetPr>
  <dimension ref="A1:IW340"/>
  <sheetViews>
    <sheetView tabSelected="1" zoomScale="130" zoomScaleNormal="130" workbookViewId="0">
      <selection activeCell="D3" sqref="D3:P3"/>
    </sheetView>
  </sheetViews>
  <sheetFormatPr defaultColWidth="9.33203125" defaultRowHeight="13.2"/>
  <cols>
    <col min="1" max="1" width="5.5546875" style="28" customWidth="1"/>
    <col min="2" max="4" width="4.6640625" style="28" customWidth="1"/>
    <col min="5" max="5" width="5.44140625" style="28" customWidth="1"/>
    <col min="6" max="6" width="4" style="28" customWidth="1"/>
    <col min="7" max="7" width="5.6640625" style="28" customWidth="1"/>
    <col min="8" max="8" width="6.88671875" style="28" customWidth="1"/>
    <col min="9" max="10" width="6.6640625" style="28" customWidth="1"/>
    <col min="11" max="11" width="7.6640625" style="28" customWidth="1"/>
    <col min="12" max="12" width="8.5546875" style="28" customWidth="1"/>
    <col min="13" max="13" width="6.6640625" style="28" customWidth="1"/>
    <col min="14" max="14" width="7.33203125" style="28" customWidth="1"/>
    <col min="15" max="20" width="6.6640625" style="28" customWidth="1"/>
    <col min="21" max="21" width="7.44140625" style="28" customWidth="1"/>
    <col min="22" max="22" width="8.33203125" style="28" customWidth="1"/>
    <col min="23" max="24" width="7.44140625" style="28" customWidth="1"/>
    <col min="25" max="26" width="6.6640625" style="28" customWidth="1"/>
    <col min="27" max="27" width="7.88671875" style="28" customWidth="1"/>
    <col min="28" max="28" width="7.6640625" style="51" hidden="1" customWidth="1"/>
    <col min="29" max="29" width="12" style="51" hidden="1" customWidth="1"/>
    <col min="30" max="30" width="12.33203125" style="51" hidden="1" customWidth="1"/>
    <col min="31" max="31" width="23.33203125" style="52" hidden="1" customWidth="1"/>
    <col min="32" max="32" width="16.109375" style="52" hidden="1" customWidth="1"/>
    <col min="33" max="33" width="19.88671875" style="52" hidden="1" customWidth="1"/>
    <col min="34" max="34" width="28.6640625" style="52" hidden="1" customWidth="1"/>
    <col min="35" max="35" width="9.6640625" style="52" hidden="1" customWidth="1"/>
    <col min="36" max="36" width="18.33203125" style="52" hidden="1" customWidth="1"/>
    <col min="37" max="37" width="20.44140625" style="53" hidden="1" customWidth="1"/>
    <col min="38" max="38" width="27.6640625" style="53" hidden="1" customWidth="1"/>
    <col min="39" max="39" width="66" style="52" hidden="1" customWidth="1"/>
    <col min="40" max="40" width="52.33203125" style="52" hidden="1" customWidth="1"/>
    <col min="41" max="41" width="26.5546875" style="52" hidden="1" customWidth="1"/>
    <col min="42" max="42" width="24.5546875" style="61" hidden="1" customWidth="1"/>
    <col min="43" max="43" width="26.109375" style="61" hidden="1" customWidth="1"/>
    <col min="44" max="44" width="29.44140625" style="61" hidden="1" customWidth="1"/>
    <col min="45" max="45" width="16.109375" style="61" hidden="1" customWidth="1"/>
    <col min="46" max="46" width="11.6640625" style="61" hidden="1" customWidth="1"/>
    <col min="47" max="47" width="30.44140625" style="51" hidden="1" customWidth="1"/>
    <col min="48" max="48" width="24.6640625" style="51" hidden="1" customWidth="1"/>
    <col min="49" max="49" width="19.88671875" style="57" hidden="1" customWidth="1"/>
    <col min="50" max="51" width="19.5546875" style="57" hidden="1" customWidth="1"/>
    <col min="52" max="52" width="16.109375" style="57" hidden="1" customWidth="1"/>
    <col min="53" max="53" width="12.44140625" style="57" hidden="1" customWidth="1"/>
    <col min="54" max="54" width="9.5546875" style="57" hidden="1" customWidth="1"/>
    <col min="55" max="55" width="18.6640625" style="28" hidden="1" customWidth="1"/>
    <col min="56" max="56" width="16.109375" style="28" hidden="1" customWidth="1"/>
    <col min="57" max="57" width="22.44140625" style="28" hidden="1" customWidth="1"/>
    <col min="58" max="58" width="40.33203125" style="28" hidden="1" customWidth="1"/>
    <col min="59" max="59" width="26.109375" style="28" hidden="1" customWidth="1"/>
    <col min="60" max="60" width="29.88671875" style="28" hidden="1" customWidth="1"/>
    <col min="61" max="61" width="37.88671875" style="28" hidden="1" customWidth="1"/>
    <col min="62" max="63" width="11.6640625" style="28" hidden="1" customWidth="1"/>
    <col min="64" max="64" width="23.109375" style="28" hidden="1" customWidth="1"/>
    <col min="65" max="65" width="21.6640625" style="28" hidden="1" customWidth="1"/>
    <col min="66" max="66" width="22.44140625" style="28" hidden="1" customWidth="1"/>
    <col min="67" max="67" width="28" style="28" hidden="1" customWidth="1"/>
    <col min="68" max="68" width="15.44140625" style="28" hidden="1" customWidth="1"/>
    <col min="69" max="69" width="13.109375" style="28" hidden="1" customWidth="1"/>
    <col min="70" max="70" width="15.109375" style="28" hidden="1" customWidth="1"/>
    <col min="71" max="72" width="9.109375" style="28" hidden="1" customWidth="1"/>
    <col min="73" max="255" width="9.109375" style="28" customWidth="1"/>
    <col min="256" max="798" width="9.33203125" style="28" customWidth="1"/>
    <col min="799" max="16384" width="9.33203125" style="28"/>
  </cols>
  <sheetData>
    <row r="1" spans="1:257" s="1" customFormat="1" ht="18" customHeight="1">
      <c r="A1" s="421" t="s">
        <v>15</v>
      </c>
      <c r="B1" s="422"/>
      <c r="C1" s="422"/>
      <c r="D1" s="422"/>
      <c r="E1" s="422"/>
      <c r="F1" s="422"/>
      <c r="G1" s="422"/>
      <c r="H1" s="422"/>
      <c r="I1" s="422"/>
      <c r="J1" s="422"/>
      <c r="K1" s="422"/>
      <c r="L1" s="422"/>
      <c r="M1" s="422"/>
      <c r="N1" s="423"/>
      <c r="O1" s="409" t="s">
        <v>16</v>
      </c>
      <c r="P1" s="410"/>
      <c r="Q1" s="410"/>
      <c r="R1" s="410"/>
      <c r="S1" s="410"/>
      <c r="T1" s="410"/>
      <c r="U1" s="410"/>
      <c r="V1" s="411"/>
      <c r="W1" s="407"/>
      <c r="X1" s="407"/>
      <c r="Y1" s="407"/>
      <c r="Z1" s="407"/>
      <c r="AA1" s="407"/>
      <c r="AB1" s="28"/>
      <c r="AC1" s="28"/>
      <c r="AD1" s="28"/>
      <c r="AE1" s="246"/>
      <c r="AF1" s="246"/>
      <c r="AG1" s="246"/>
      <c r="AH1" s="246"/>
      <c r="AI1" s="246"/>
      <c r="AJ1" s="246"/>
      <c r="AK1" s="246"/>
      <c r="AL1" s="53"/>
      <c r="AM1" s="53"/>
      <c r="AN1" s="54"/>
      <c r="AO1" s="52"/>
      <c r="AP1" s="61"/>
      <c r="AQ1" s="61"/>
      <c r="AR1" s="61"/>
      <c r="AS1" s="61"/>
      <c r="AT1" s="54"/>
      <c r="AU1" s="54"/>
      <c r="AV1" s="54"/>
      <c r="AW1" s="54"/>
      <c r="AX1" s="56"/>
      <c r="AY1" s="57"/>
      <c r="AZ1" s="57"/>
      <c r="BA1" s="57"/>
      <c r="BB1" s="57"/>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c r="IW1" s="28"/>
    </row>
    <row r="2" spans="1:257" s="1" customFormat="1" ht="36" customHeight="1" thickBot="1">
      <c r="A2" s="427" t="s">
        <v>17</v>
      </c>
      <c r="B2" s="427"/>
      <c r="C2" s="427"/>
      <c r="D2" s="427"/>
      <c r="E2" s="427"/>
      <c r="F2" s="427"/>
      <c r="G2" s="427"/>
      <c r="H2" s="427"/>
      <c r="I2" s="404">
        <v>45016</v>
      </c>
      <c r="J2" s="405"/>
      <c r="K2" s="405"/>
      <c r="L2" s="405"/>
      <c r="M2" s="405"/>
      <c r="N2" s="406"/>
      <c r="O2" s="412"/>
      <c r="P2" s="413"/>
      <c r="Q2" s="413"/>
      <c r="R2" s="413"/>
      <c r="S2" s="413"/>
      <c r="T2" s="413"/>
      <c r="U2" s="413"/>
      <c r="V2" s="414"/>
      <c r="W2" s="408"/>
      <c r="X2" s="408"/>
      <c r="Y2" s="408"/>
      <c r="Z2" s="408"/>
      <c r="AA2" s="408"/>
      <c r="AB2" s="28"/>
      <c r="AC2" s="28"/>
      <c r="AD2" s="28"/>
      <c r="AE2" s="246"/>
      <c r="AF2" s="246"/>
      <c r="AG2" s="246"/>
      <c r="AH2" s="246"/>
      <c r="AI2" s="246"/>
      <c r="AJ2" s="246"/>
      <c r="AK2" s="246"/>
      <c r="AL2" s="53"/>
      <c r="AM2" s="53"/>
      <c r="AN2" s="52"/>
      <c r="AO2" s="52"/>
      <c r="AP2" s="61"/>
      <c r="AQ2" s="61"/>
      <c r="AR2" s="61"/>
      <c r="AS2" s="61"/>
      <c r="AT2" s="61"/>
      <c r="AU2" s="61"/>
      <c r="AV2" s="51"/>
      <c r="AW2" s="51"/>
      <c r="AX2" s="57"/>
      <c r="AY2" s="57"/>
      <c r="AZ2" s="57"/>
      <c r="BA2" s="57"/>
      <c r="BB2" s="57"/>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row>
    <row r="3" spans="1:257" s="1" customFormat="1" ht="17.25" customHeight="1">
      <c r="A3" s="428" t="s">
        <v>18</v>
      </c>
      <c r="B3" s="429"/>
      <c r="C3" s="430"/>
      <c r="D3" s="435"/>
      <c r="E3" s="436"/>
      <c r="F3" s="436"/>
      <c r="G3" s="436"/>
      <c r="H3" s="436"/>
      <c r="I3" s="436"/>
      <c r="J3" s="436"/>
      <c r="K3" s="436"/>
      <c r="L3" s="436"/>
      <c r="M3" s="436"/>
      <c r="N3" s="436"/>
      <c r="O3" s="436"/>
      <c r="P3" s="437"/>
      <c r="Q3" s="431" t="s">
        <v>19</v>
      </c>
      <c r="R3" s="432"/>
      <c r="S3" s="432"/>
      <c r="T3" s="433"/>
      <c r="U3" s="388"/>
      <c r="V3" s="389"/>
      <c r="W3" s="389"/>
      <c r="X3" s="389"/>
      <c r="Y3" s="389"/>
      <c r="Z3" s="390"/>
      <c r="AA3" s="390"/>
      <c r="AB3" s="247"/>
      <c r="AC3" s="248"/>
      <c r="AD3" s="248"/>
      <c r="AE3" s="246"/>
      <c r="AF3" s="246"/>
      <c r="AG3" s="246"/>
      <c r="AH3" s="246"/>
      <c r="AI3" s="28"/>
      <c r="AJ3" s="28"/>
      <c r="AK3" s="28"/>
      <c r="AL3" s="28"/>
      <c r="AM3" s="53"/>
      <c r="AN3" s="52"/>
      <c r="AO3" s="52"/>
      <c r="AP3" s="61"/>
      <c r="AQ3" s="61"/>
      <c r="AR3" s="61"/>
      <c r="AS3" s="61"/>
      <c r="AT3" s="61"/>
      <c r="AU3" s="61"/>
      <c r="AV3" s="51"/>
      <c r="AW3" s="62"/>
      <c r="AX3" s="62"/>
      <c r="AY3" s="62"/>
      <c r="AZ3" s="62"/>
      <c r="BA3" s="62"/>
      <c r="BB3" s="62"/>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row>
    <row r="4" spans="1:257" s="24" customFormat="1" ht="20.25" customHeight="1">
      <c r="A4" s="418" t="s">
        <v>20</v>
      </c>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20"/>
      <c r="AB4" s="249"/>
      <c r="AC4" s="250"/>
      <c r="AD4" s="250"/>
      <c r="AM4" s="58"/>
      <c r="AN4" s="63"/>
      <c r="AT4" s="63"/>
      <c r="AU4" s="63"/>
      <c r="AV4" s="63"/>
      <c r="AW4" s="65"/>
      <c r="AX4" s="65"/>
      <c r="AY4" s="65"/>
      <c r="AZ4" s="65"/>
      <c r="BA4" s="65"/>
      <c r="BB4" s="65"/>
    </row>
    <row r="5" spans="1:257" s="24" customFormat="1" ht="18" customHeight="1">
      <c r="A5" s="38"/>
      <c r="B5" s="38"/>
      <c r="C5" s="38"/>
      <c r="D5" s="38"/>
      <c r="E5" s="38"/>
      <c r="F5" s="38"/>
      <c r="G5" s="438" t="s">
        <v>21</v>
      </c>
      <c r="H5" s="438"/>
      <c r="I5" s="415" t="s">
        <v>22</v>
      </c>
      <c r="J5" s="416"/>
      <c r="K5" s="416"/>
      <c r="L5" s="416"/>
      <c r="M5" s="416"/>
      <c r="N5" s="416"/>
      <c r="O5" s="416"/>
      <c r="P5" s="416"/>
      <c r="Q5" s="416"/>
      <c r="R5" s="416"/>
      <c r="S5" s="416"/>
      <c r="T5" s="416"/>
      <c r="U5" s="416"/>
      <c r="V5" s="416"/>
      <c r="W5" s="416"/>
      <c r="X5" s="416"/>
      <c r="Y5" s="416"/>
      <c r="Z5" s="416"/>
      <c r="AA5" s="417"/>
      <c r="AB5" s="249"/>
      <c r="AC5" s="250"/>
      <c r="AD5" s="250"/>
      <c r="AM5" s="58"/>
      <c r="AN5" s="63"/>
      <c r="AT5" s="63"/>
      <c r="AU5" s="63"/>
      <c r="AV5" s="63"/>
      <c r="AW5" s="65"/>
      <c r="AX5" s="65"/>
      <c r="AY5" s="65"/>
      <c r="AZ5" s="65"/>
      <c r="BA5" s="65"/>
      <c r="BB5" s="65"/>
    </row>
    <row r="6" spans="1:257" s="24" customFormat="1" ht="23.25" customHeight="1">
      <c r="A6" s="434" t="s">
        <v>23</v>
      </c>
      <c r="B6" s="434"/>
      <c r="C6" s="434"/>
      <c r="D6" s="434"/>
      <c r="E6" s="434"/>
      <c r="F6" s="434"/>
      <c r="G6" s="439"/>
      <c r="H6" s="439"/>
      <c r="I6" s="134">
        <v>0.75</v>
      </c>
      <c r="J6" s="134">
        <v>1</v>
      </c>
      <c r="K6" s="134">
        <v>1.25</v>
      </c>
      <c r="L6" s="134">
        <v>2</v>
      </c>
      <c r="M6" s="134">
        <v>2.5</v>
      </c>
      <c r="N6" s="134">
        <v>3</v>
      </c>
      <c r="O6" s="134">
        <v>3.5</v>
      </c>
      <c r="P6" s="134">
        <v>4</v>
      </c>
      <c r="Q6" s="134">
        <v>5</v>
      </c>
      <c r="R6" s="135" t="s">
        <v>24</v>
      </c>
      <c r="S6" s="135" t="s">
        <v>25</v>
      </c>
      <c r="T6" s="135" t="s">
        <v>26</v>
      </c>
      <c r="U6" s="134" t="s">
        <v>27</v>
      </c>
      <c r="V6" s="135" t="s">
        <v>28</v>
      </c>
      <c r="W6" s="135" t="s">
        <v>29</v>
      </c>
      <c r="X6" s="136" t="s">
        <v>30</v>
      </c>
      <c r="Y6" s="136" t="s">
        <v>31</v>
      </c>
      <c r="Z6" s="311" t="s">
        <v>32</v>
      </c>
      <c r="AA6" s="134" t="s">
        <v>33</v>
      </c>
      <c r="AB6" s="251"/>
      <c r="AC6" s="245"/>
      <c r="AD6" s="245"/>
      <c r="AM6" s="58"/>
      <c r="AN6" s="63"/>
      <c r="AT6" s="63"/>
      <c r="AU6" s="63"/>
      <c r="AV6" s="63"/>
      <c r="AW6" s="66"/>
      <c r="AX6" s="66"/>
      <c r="AY6" s="66"/>
      <c r="AZ6" s="66"/>
      <c r="BA6" s="66"/>
      <c r="BB6" s="66"/>
    </row>
    <row r="7" spans="1:257" s="24" customFormat="1" ht="24" customHeight="1">
      <c r="A7" s="370" t="s">
        <v>34</v>
      </c>
      <c r="B7" s="371"/>
      <c r="C7" s="371"/>
      <c r="D7" s="371"/>
      <c r="E7" s="371"/>
      <c r="F7" s="372"/>
      <c r="G7" s="358" t="s">
        <v>35</v>
      </c>
      <c r="H7" s="359"/>
      <c r="I7" s="144"/>
      <c r="J7" s="143"/>
      <c r="K7" s="133"/>
      <c r="L7" s="351" t="s">
        <v>36</v>
      </c>
      <c r="M7" s="352"/>
      <c r="N7" s="352"/>
      <c r="O7" s="352"/>
      <c r="P7" s="352"/>
      <c r="Q7" s="353"/>
      <c r="R7" s="222"/>
      <c r="S7" s="223"/>
      <c r="T7" s="223"/>
      <c r="V7" s="223"/>
      <c r="W7" s="223"/>
      <c r="X7" s="223"/>
      <c r="Y7" s="223"/>
      <c r="Z7" s="143"/>
      <c r="AA7" s="145"/>
      <c r="AB7" s="251"/>
      <c r="AC7" s="245"/>
      <c r="AD7" s="245"/>
      <c r="AM7" s="63"/>
      <c r="AN7" s="63"/>
      <c r="AT7" s="63"/>
      <c r="AU7" s="63"/>
      <c r="AV7" s="63"/>
      <c r="AW7" s="66"/>
      <c r="AX7" s="66"/>
      <c r="AY7" s="66"/>
      <c r="AZ7" s="66"/>
      <c r="BA7" s="66"/>
      <c r="BB7" s="66"/>
    </row>
    <row r="8" spans="1:257" s="24" customFormat="1" ht="24" customHeight="1">
      <c r="A8" s="370" t="s">
        <v>37</v>
      </c>
      <c r="B8" s="371"/>
      <c r="C8" s="371"/>
      <c r="D8" s="371"/>
      <c r="E8" s="371"/>
      <c r="F8" s="372"/>
      <c r="G8" s="358" t="s">
        <v>38</v>
      </c>
      <c r="H8" s="359"/>
      <c r="I8" s="144"/>
      <c r="J8" s="143"/>
      <c r="K8" s="145"/>
      <c r="L8" s="351" t="s">
        <v>39</v>
      </c>
      <c r="M8" s="352"/>
      <c r="N8" s="352"/>
      <c r="O8" s="352"/>
      <c r="P8" s="352"/>
      <c r="Q8" s="353"/>
      <c r="R8" s="144"/>
      <c r="S8" s="143"/>
      <c r="T8" s="143"/>
      <c r="V8" s="143"/>
      <c r="W8" s="143"/>
      <c r="X8" s="143"/>
      <c r="Y8" s="143"/>
      <c r="Z8" s="143"/>
      <c r="AA8" s="145"/>
      <c r="AB8" s="251"/>
      <c r="AD8" s="250"/>
      <c r="AF8" s="244"/>
      <c r="AG8" s="244"/>
      <c r="AM8" s="58"/>
      <c r="AN8" s="63"/>
      <c r="AT8" s="63"/>
      <c r="AU8" s="63"/>
      <c r="AV8" s="63"/>
      <c r="AW8" s="66"/>
      <c r="AX8" s="66"/>
      <c r="AY8" s="66"/>
      <c r="AZ8" s="66"/>
      <c r="BA8" s="66"/>
      <c r="BB8" s="66"/>
    </row>
    <row r="9" spans="1:257" s="24" customFormat="1" ht="24" customHeight="1">
      <c r="A9" s="370" t="s">
        <v>37</v>
      </c>
      <c r="B9" s="371"/>
      <c r="C9" s="371"/>
      <c r="D9" s="371"/>
      <c r="E9" s="371"/>
      <c r="F9" s="372"/>
      <c r="G9" s="358" t="s">
        <v>40</v>
      </c>
      <c r="H9" s="359"/>
      <c r="I9" s="144"/>
      <c r="J9" s="143"/>
      <c r="K9" s="145"/>
      <c r="L9" s="351" t="s">
        <v>41</v>
      </c>
      <c r="M9" s="352"/>
      <c r="N9" s="352"/>
      <c r="O9" s="352"/>
      <c r="P9" s="352"/>
      <c r="Q9" s="353"/>
      <c r="R9" s="144"/>
      <c r="S9" s="143"/>
      <c r="T9" s="143"/>
      <c r="V9" s="143"/>
      <c r="W9" s="143"/>
      <c r="X9" s="143"/>
      <c r="Y9" s="143"/>
      <c r="Z9" s="143"/>
      <c r="AA9" s="145"/>
      <c r="AB9" s="251"/>
      <c r="AC9" s="252"/>
      <c r="AD9" s="252"/>
      <c r="AF9" s="244"/>
      <c r="AG9" s="244"/>
      <c r="AM9" s="58"/>
      <c r="AN9" s="63"/>
      <c r="AT9" s="63"/>
      <c r="AU9" s="63"/>
      <c r="AV9" s="63"/>
      <c r="AW9" s="66"/>
      <c r="AX9" s="66"/>
      <c r="AY9" s="66"/>
      <c r="AZ9" s="66"/>
      <c r="BA9" s="66"/>
      <c r="BB9" s="66"/>
    </row>
    <row r="10" spans="1:257" s="24" customFormat="1" ht="24" customHeight="1" thickBot="1">
      <c r="A10" s="373" t="s">
        <v>37</v>
      </c>
      <c r="B10" s="374"/>
      <c r="C10" s="374"/>
      <c r="D10" s="374"/>
      <c r="E10" s="374"/>
      <c r="F10" s="375"/>
      <c r="G10" s="391" t="s">
        <v>42</v>
      </c>
      <c r="H10" s="392"/>
      <c r="I10" s="144"/>
      <c r="J10" s="143"/>
      <c r="K10" s="145"/>
      <c r="L10" s="354" t="s">
        <v>43</v>
      </c>
      <c r="M10" s="355"/>
      <c r="N10" s="355"/>
      <c r="O10" s="355"/>
      <c r="P10" s="355"/>
      <c r="Q10" s="356"/>
      <c r="R10" s="144"/>
      <c r="S10" s="143"/>
      <c r="T10" s="143"/>
      <c r="V10" s="143"/>
      <c r="W10" s="143"/>
      <c r="X10" s="143"/>
      <c r="Y10" s="143"/>
      <c r="Z10" s="143"/>
      <c r="AA10" s="145"/>
      <c r="AB10" s="251"/>
      <c r="AC10" s="252"/>
      <c r="AD10" s="252"/>
      <c r="AF10" s="244"/>
      <c r="AG10" s="244"/>
      <c r="AM10" s="58"/>
      <c r="AN10" s="63"/>
      <c r="AT10" s="63"/>
      <c r="AU10" s="63"/>
      <c r="AV10" s="63"/>
      <c r="AW10" s="66"/>
      <c r="AX10" s="66"/>
      <c r="AY10" s="66"/>
      <c r="AZ10" s="66"/>
      <c r="BA10" s="66"/>
      <c r="BB10" s="66"/>
    </row>
    <row r="11" spans="1:257" s="24" customFormat="1" ht="24" customHeight="1">
      <c r="A11" s="424" t="s">
        <v>44</v>
      </c>
      <c r="B11" s="425"/>
      <c r="C11" s="425"/>
      <c r="D11" s="425"/>
      <c r="E11" s="425"/>
      <c r="F11" s="426"/>
      <c r="G11" s="358" t="s">
        <v>35</v>
      </c>
      <c r="H11" s="359"/>
      <c r="I11" s="144"/>
      <c r="J11" s="143"/>
      <c r="K11" s="145"/>
      <c r="L11" s="351" t="s">
        <v>45</v>
      </c>
      <c r="M11" s="352"/>
      <c r="N11" s="352"/>
      <c r="O11" s="352"/>
      <c r="P11" s="352"/>
      <c r="Q11" s="353"/>
      <c r="R11" s="144"/>
      <c r="S11" s="143"/>
      <c r="T11" s="143"/>
      <c r="V11" s="143"/>
      <c r="W11" s="143"/>
      <c r="X11" s="143"/>
      <c r="Y11" s="143"/>
      <c r="Z11" s="143"/>
      <c r="AA11" s="145"/>
      <c r="AB11" s="251"/>
      <c r="AC11" s="252"/>
      <c r="AD11" s="252"/>
      <c r="AF11" s="244"/>
      <c r="AG11" s="244"/>
      <c r="AM11" s="58"/>
      <c r="AN11" s="63"/>
      <c r="AT11" s="63"/>
      <c r="AU11" s="63"/>
      <c r="AV11" s="63"/>
      <c r="AW11" s="66"/>
      <c r="AX11" s="66"/>
      <c r="AY11" s="66"/>
      <c r="AZ11" s="66"/>
      <c r="BA11" s="66"/>
      <c r="BB11" s="66"/>
    </row>
    <row r="12" spans="1:257" s="24" customFormat="1" ht="24" customHeight="1">
      <c r="A12" s="424" t="s">
        <v>46</v>
      </c>
      <c r="B12" s="425"/>
      <c r="C12" s="425"/>
      <c r="D12" s="425"/>
      <c r="E12" s="425"/>
      <c r="F12" s="426"/>
      <c r="G12" s="358" t="s">
        <v>38</v>
      </c>
      <c r="H12" s="359"/>
      <c r="I12" s="144"/>
      <c r="J12" s="143"/>
      <c r="K12" s="145"/>
      <c r="L12" s="351" t="s">
        <v>47</v>
      </c>
      <c r="M12" s="352"/>
      <c r="N12" s="352"/>
      <c r="O12" s="352"/>
      <c r="P12" s="352"/>
      <c r="Q12" s="353"/>
      <c r="R12" s="144"/>
      <c r="S12" s="143"/>
      <c r="T12" s="143"/>
      <c r="V12" s="143"/>
      <c r="W12" s="143"/>
      <c r="X12" s="143"/>
      <c r="Y12" s="143"/>
      <c r="Z12" s="143"/>
      <c r="AA12" s="145"/>
      <c r="AB12" s="251"/>
      <c r="AC12" s="252"/>
      <c r="AD12" s="252"/>
      <c r="AF12" s="244"/>
      <c r="AG12" s="244"/>
      <c r="AM12" s="58"/>
      <c r="AN12" s="63"/>
      <c r="AT12" s="63"/>
      <c r="AU12" s="63"/>
      <c r="AV12" s="63"/>
      <c r="AW12" s="66"/>
      <c r="AX12" s="66"/>
      <c r="AY12" s="66"/>
      <c r="AZ12" s="66"/>
      <c r="BA12" s="66"/>
      <c r="BB12" s="66"/>
    </row>
    <row r="13" spans="1:257" s="24" customFormat="1" ht="24" customHeight="1">
      <c r="A13" s="424" t="s">
        <v>46</v>
      </c>
      <c r="B13" s="425"/>
      <c r="C13" s="425"/>
      <c r="D13" s="425"/>
      <c r="E13" s="425"/>
      <c r="F13" s="426"/>
      <c r="G13" s="358" t="s">
        <v>40</v>
      </c>
      <c r="H13" s="359"/>
      <c r="I13" s="144"/>
      <c r="J13" s="143"/>
      <c r="K13" s="145"/>
      <c r="L13" s="351" t="s">
        <v>48</v>
      </c>
      <c r="M13" s="352"/>
      <c r="N13" s="352"/>
      <c r="O13" s="352"/>
      <c r="P13" s="352"/>
      <c r="Q13" s="353"/>
      <c r="R13" s="144"/>
      <c r="S13" s="143"/>
      <c r="T13" s="143"/>
      <c r="V13" s="143"/>
      <c r="W13" s="143"/>
      <c r="X13" s="143"/>
      <c r="Y13" s="143"/>
      <c r="Z13" s="143"/>
      <c r="AA13" s="145"/>
      <c r="AB13" s="251"/>
      <c r="AC13" s="252"/>
      <c r="AD13" s="252"/>
      <c r="AF13" s="244"/>
      <c r="AG13" s="244"/>
      <c r="AM13" s="58"/>
      <c r="AN13" s="63"/>
      <c r="AT13" s="63"/>
      <c r="AU13" s="63"/>
      <c r="AV13" s="63"/>
      <c r="AW13" s="66"/>
      <c r="AX13" s="66"/>
      <c r="AY13" s="66"/>
      <c r="AZ13" s="66"/>
      <c r="BA13" s="66"/>
      <c r="BB13" s="66"/>
    </row>
    <row r="14" spans="1:257" s="24" customFormat="1" ht="24" customHeight="1" thickBot="1">
      <c r="A14" s="373" t="s">
        <v>46</v>
      </c>
      <c r="B14" s="374"/>
      <c r="C14" s="374"/>
      <c r="D14" s="374"/>
      <c r="E14" s="374"/>
      <c r="F14" s="375"/>
      <c r="G14" s="391" t="s">
        <v>42</v>
      </c>
      <c r="H14" s="392"/>
      <c r="I14" s="144"/>
      <c r="J14" s="143"/>
      <c r="K14" s="145"/>
      <c r="L14" s="354" t="s">
        <v>49</v>
      </c>
      <c r="M14" s="355"/>
      <c r="N14" s="355"/>
      <c r="O14" s="355"/>
      <c r="P14" s="355"/>
      <c r="Q14" s="356"/>
      <c r="R14" s="286"/>
      <c r="S14" s="143"/>
      <c r="T14" s="143"/>
      <c r="V14" s="143"/>
      <c r="W14" s="143"/>
      <c r="X14" s="143"/>
      <c r="Y14" s="143"/>
      <c r="Z14" s="143"/>
      <c r="AA14" s="145"/>
      <c r="AB14" s="251"/>
      <c r="AC14" s="252"/>
      <c r="AD14" s="252"/>
      <c r="AF14" s="244"/>
      <c r="AG14" s="244"/>
      <c r="AM14" s="58"/>
      <c r="AN14" s="63"/>
      <c r="AT14" s="63"/>
      <c r="AU14" s="63"/>
      <c r="AV14" s="63"/>
      <c r="AW14" s="66"/>
      <c r="AX14" s="66"/>
      <c r="AY14" s="66"/>
      <c r="AZ14" s="66"/>
      <c r="BA14" s="66"/>
      <c r="BB14" s="66"/>
    </row>
    <row r="15" spans="1:257" s="24" customFormat="1">
      <c r="A15" s="378" t="s">
        <v>50</v>
      </c>
      <c r="B15" s="378"/>
      <c r="C15" s="378"/>
      <c r="D15" s="378"/>
      <c r="E15" s="378"/>
      <c r="F15" s="378"/>
      <c r="G15" s="376" t="s">
        <v>51</v>
      </c>
      <c r="H15" s="377"/>
      <c r="I15" s="144"/>
      <c r="J15" s="143"/>
      <c r="K15" s="143"/>
      <c r="L15" s="143"/>
      <c r="M15" s="143"/>
      <c r="N15" s="319"/>
      <c r="O15" s="319"/>
      <c r="P15" s="320"/>
      <c r="Q15" s="319"/>
      <c r="R15" s="293" t="s">
        <v>52</v>
      </c>
      <c r="S15" s="321"/>
      <c r="T15" s="321"/>
      <c r="V15" s="319"/>
      <c r="W15" s="143"/>
      <c r="X15" s="143"/>
      <c r="Y15" s="143"/>
      <c r="Z15" s="143"/>
      <c r="AA15" s="145"/>
      <c r="AB15" s="251"/>
      <c r="AC15" s="250"/>
      <c r="AD15" s="252"/>
      <c r="AF15" s="244"/>
      <c r="AG15" s="244"/>
      <c r="AM15" s="58"/>
      <c r="AN15" s="63"/>
      <c r="AT15" s="63"/>
      <c r="AU15" s="63"/>
      <c r="AV15" s="63"/>
      <c r="AW15" s="66"/>
      <c r="AX15" s="66"/>
      <c r="AY15" s="66"/>
      <c r="AZ15" s="66"/>
      <c r="BA15" s="66"/>
      <c r="BB15" s="66"/>
    </row>
    <row r="16" spans="1:257" s="24" customFormat="1" ht="15.6" customHeight="1">
      <c r="A16" s="357" t="s">
        <v>53</v>
      </c>
      <c r="B16" s="357"/>
      <c r="C16" s="357"/>
      <c r="D16" s="357"/>
      <c r="E16" s="357"/>
      <c r="F16" s="357"/>
      <c r="G16" s="358" t="s">
        <v>54</v>
      </c>
      <c r="H16" s="359"/>
      <c r="I16" s="144"/>
      <c r="J16" s="143"/>
      <c r="K16" s="143"/>
      <c r="L16" s="143"/>
      <c r="M16" s="143"/>
      <c r="N16" s="319"/>
      <c r="O16" s="319"/>
      <c r="P16" s="320"/>
      <c r="Q16" s="319"/>
      <c r="S16" s="294" t="s">
        <v>55</v>
      </c>
      <c r="T16" s="321"/>
      <c r="V16" s="319"/>
      <c r="W16" s="143"/>
      <c r="X16" s="143"/>
      <c r="Y16" s="143"/>
      <c r="Z16" s="143"/>
      <c r="AA16" s="145"/>
      <c r="AD16" s="252"/>
      <c r="AF16" s="244"/>
      <c r="AM16" s="69"/>
      <c r="AN16" s="69"/>
      <c r="AT16" s="69"/>
      <c r="AU16" s="69"/>
      <c r="AV16" s="69"/>
      <c r="AW16" s="69"/>
      <c r="AX16" s="69"/>
      <c r="AY16" s="69"/>
      <c r="AZ16" s="69"/>
      <c r="BA16" s="69"/>
      <c r="BB16" s="69"/>
    </row>
    <row r="17" spans="1:54" s="24" customFormat="1" ht="15.6">
      <c r="A17" s="357" t="s">
        <v>53</v>
      </c>
      <c r="B17" s="357"/>
      <c r="C17" s="357"/>
      <c r="D17" s="357"/>
      <c r="E17" s="357"/>
      <c r="F17" s="357"/>
      <c r="G17" s="358" t="s">
        <v>56</v>
      </c>
      <c r="H17" s="359"/>
      <c r="I17" s="144"/>
      <c r="J17" s="143"/>
      <c r="K17" s="143"/>
      <c r="L17" s="143"/>
      <c r="M17" s="321"/>
      <c r="N17" s="319"/>
      <c r="O17" s="322"/>
      <c r="P17" s="319"/>
      <c r="Q17" s="143"/>
      <c r="R17" s="321"/>
      <c r="T17" s="294" t="s">
        <v>55</v>
      </c>
      <c r="V17" s="143"/>
      <c r="W17" s="319"/>
      <c r="X17" s="319"/>
      <c r="Y17" s="319"/>
      <c r="Z17" s="319"/>
      <c r="AA17" s="323"/>
      <c r="AB17" s="251"/>
      <c r="AC17" s="245"/>
      <c r="AD17" s="252"/>
      <c r="AF17" s="244"/>
      <c r="AM17" s="69"/>
      <c r="AN17" s="69"/>
      <c r="AT17" s="69"/>
      <c r="AU17" s="69"/>
      <c r="AV17" s="69"/>
      <c r="AW17" s="69"/>
      <c r="AX17" s="69"/>
      <c r="AY17" s="69"/>
      <c r="AZ17" s="69"/>
      <c r="BA17" s="69"/>
      <c r="BB17" s="69"/>
    </row>
    <row r="18" spans="1:54" s="24" customFormat="1" ht="15.6" customHeight="1">
      <c r="A18" s="357" t="s">
        <v>53</v>
      </c>
      <c r="B18" s="357"/>
      <c r="C18" s="357"/>
      <c r="D18" s="357"/>
      <c r="E18" s="357"/>
      <c r="F18" s="357"/>
      <c r="G18" s="358" t="s">
        <v>57</v>
      </c>
      <c r="H18" s="359"/>
      <c r="I18" s="144"/>
      <c r="J18" s="143"/>
      <c r="K18" s="143"/>
      <c r="L18" s="143"/>
      <c r="M18" s="321"/>
      <c r="N18" s="319"/>
      <c r="O18" s="322"/>
      <c r="P18" s="319"/>
      <c r="Q18" s="143"/>
      <c r="R18" s="321"/>
      <c r="T18" s="321"/>
      <c r="U18" s="294" t="s">
        <v>55</v>
      </c>
      <c r="V18" s="143"/>
      <c r="W18" s="319"/>
      <c r="X18" s="319"/>
      <c r="Y18" s="319"/>
      <c r="Z18" s="319"/>
      <c r="AA18" s="323"/>
      <c r="AB18" s="251"/>
      <c r="AC18" s="245"/>
      <c r="AD18" s="245"/>
      <c r="AE18" s="253"/>
      <c r="AM18" s="69"/>
      <c r="AN18" s="69"/>
      <c r="AT18" s="69"/>
      <c r="AU18" s="69"/>
      <c r="AV18" s="69"/>
      <c r="AW18" s="69"/>
      <c r="AX18" s="69"/>
      <c r="AY18" s="69"/>
      <c r="AZ18" s="69"/>
      <c r="BA18" s="69"/>
      <c r="BB18" s="69"/>
    </row>
    <row r="19" spans="1:54" s="24" customFormat="1" ht="15.6">
      <c r="A19" s="357" t="s">
        <v>58</v>
      </c>
      <c r="B19" s="357"/>
      <c r="C19" s="357"/>
      <c r="D19" s="357"/>
      <c r="E19" s="357"/>
      <c r="F19" s="357"/>
      <c r="G19" s="358" t="s">
        <v>59</v>
      </c>
      <c r="H19" s="359"/>
      <c r="I19" s="144"/>
      <c r="J19" s="143"/>
      <c r="K19" s="143"/>
      <c r="L19" s="143"/>
      <c r="M19" s="321"/>
      <c r="N19" s="319"/>
      <c r="O19" s="322"/>
      <c r="P19" s="319"/>
      <c r="Q19" s="143"/>
      <c r="R19" s="294" t="s">
        <v>52</v>
      </c>
      <c r="S19" s="321"/>
      <c r="V19" s="143"/>
      <c r="W19" s="319"/>
      <c r="X19" s="319"/>
      <c r="Y19" s="319"/>
      <c r="Z19" s="319"/>
      <c r="AA19" s="323"/>
      <c r="AB19" s="251"/>
      <c r="AE19" s="253"/>
      <c r="AM19" s="69"/>
      <c r="AN19" s="69"/>
      <c r="AT19" s="69"/>
      <c r="AU19" s="69"/>
      <c r="AV19" s="69"/>
      <c r="AW19" s="69"/>
      <c r="AX19" s="69"/>
      <c r="AY19" s="69"/>
      <c r="AZ19" s="69"/>
      <c r="BA19" s="69"/>
      <c r="BB19" s="69"/>
    </row>
    <row r="20" spans="1:54" s="24" customFormat="1" ht="15.6">
      <c r="A20" s="357" t="s">
        <v>58</v>
      </c>
      <c r="B20" s="357"/>
      <c r="C20" s="357"/>
      <c r="D20" s="357"/>
      <c r="E20" s="357"/>
      <c r="F20" s="357"/>
      <c r="G20" s="358" t="s">
        <v>60</v>
      </c>
      <c r="H20" s="359"/>
      <c r="I20" s="144"/>
      <c r="J20" s="143"/>
      <c r="K20" s="143"/>
      <c r="L20" s="143"/>
      <c r="M20" s="321"/>
      <c r="N20" s="319"/>
      <c r="O20" s="322"/>
      <c r="P20" s="319"/>
      <c r="Q20" s="143"/>
      <c r="R20" s="321"/>
      <c r="S20" s="294" t="s">
        <v>55</v>
      </c>
      <c r="T20" s="321"/>
      <c r="V20" s="143"/>
      <c r="W20" s="319"/>
      <c r="X20" s="319"/>
      <c r="Y20" s="319"/>
      <c r="Z20" s="319"/>
      <c r="AA20" s="323"/>
      <c r="AB20" s="251"/>
      <c r="AE20" s="253"/>
      <c r="AM20" s="69"/>
      <c r="AN20" s="69"/>
      <c r="AT20" s="69"/>
      <c r="AU20" s="69"/>
      <c r="AV20" s="69"/>
      <c r="AW20" s="69"/>
      <c r="AX20" s="69"/>
      <c r="AY20" s="69"/>
      <c r="AZ20" s="69"/>
      <c r="BA20" s="69"/>
      <c r="BB20" s="69"/>
    </row>
    <row r="21" spans="1:54" s="24" customFormat="1" ht="13.8" thickBot="1">
      <c r="A21" s="382" t="s">
        <v>58</v>
      </c>
      <c r="B21" s="382"/>
      <c r="C21" s="382"/>
      <c r="D21" s="382"/>
      <c r="E21" s="382"/>
      <c r="F21" s="382"/>
      <c r="G21" s="391" t="s">
        <v>61</v>
      </c>
      <c r="H21" s="392"/>
      <c r="I21" s="144"/>
      <c r="J21" s="143"/>
      <c r="K21" s="143"/>
      <c r="L21" s="143"/>
      <c r="M21" s="143"/>
      <c r="N21" s="213"/>
      <c r="O21" s="321"/>
      <c r="P21" s="321"/>
      <c r="Q21" s="321"/>
      <c r="R21" s="321"/>
      <c r="S21" s="321"/>
      <c r="T21" s="225" t="s">
        <v>55</v>
      </c>
      <c r="V21" s="321"/>
      <c r="W21" s="143"/>
      <c r="X21" s="143"/>
      <c r="Y21" s="143"/>
      <c r="Z21" s="143"/>
      <c r="AA21" s="145"/>
      <c r="AB21" s="251"/>
      <c r="AC21" s="245"/>
      <c r="AD21" s="245"/>
      <c r="AE21" s="253"/>
      <c r="AM21" s="58"/>
      <c r="AN21" s="63"/>
      <c r="AT21" s="63"/>
      <c r="AU21" s="63"/>
      <c r="AV21" s="63"/>
      <c r="AW21" s="66"/>
      <c r="AX21" s="66"/>
      <c r="AY21" s="66"/>
      <c r="AZ21" s="66"/>
      <c r="BA21" s="66"/>
      <c r="BB21" s="66"/>
    </row>
    <row r="22" spans="1:54" s="24" customFormat="1" ht="12.75" customHeight="1">
      <c r="A22" s="378" t="s">
        <v>62</v>
      </c>
      <c r="B22" s="378"/>
      <c r="C22" s="378"/>
      <c r="D22" s="378"/>
      <c r="E22" s="378"/>
      <c r="F22" s="378"/>
      <c r="G22" s="376" t="str">
        <f>AF157</f>
        <v>0.396 IPLV</v>
      </c>
      <c r="H22" s="377"/>
      <c r="I22" s="310"/>
      <c r="K22" s="321"/>
      <c r="L22" s="321"/>
      <c r="M22" s="321"/>
      <c r="N22" s="321"/>
      <c r="O22" s="321"/>
      <c r="P22" s="321"/>
      <c r="Q22" s="321"/>
      <c r="R22" s="321"/>
      <c r="S22" s="321"/>
      <c r="V22" s="364" t="s">
        <v>63</v>
      </c>
      <c r="W22" s="365"/>
      <c r="X22" s="321"/>
      <c r="Y22" s="321"/>
      <c r="Z22" s="321"/>
      <c r="AA22" s="324"/>
      <c r="AB22" s="251"/>
      <c r="AC22" s="245"/>
      <c r="AD22" s="245"/>
      <c r="AE22" s="253"/>
      <c r="AL22" s="58"/>
      <c r="AM22" s="58"/>
      <c r="AN22" s="63"/>
      <c r="AT22" s="63"/>
      <c r="AU22" s="63"/>
      <c r="AV22" s="63"/>
      <c r="AW22" s="66"/>
      <c r="AX22" s="66"/>
      <c r="AY22" s="66"/>
      <c r="AZ22" s="66"/>
      <c r="BA22" s="66"/>
    </row>
    <row r="23" spans="1:54" s="24" customFormat="1" ht="12.75" customHeight="1">
      <c r="A23" s="357" t="s">
        <v>62</v>
      </c>
      <c r="B23" s="357"/>
      <c r="C23" s="357"/>
      <c r="D23" s="357"/>
      <c r="E23" s="357"/>
      <c r="F23" s="357"/>
      <c r="G23" s="376" t="str">
        <f t="shared" ref="G23:G24" si="0">AF158</f>
        <v>0.36 IPLV</v>
      </c>
      <c r="H23" s="377"/>
      <c r="I23" s="224"/>
      <c r="K23" s="321"/>
      <c r="L23" s="321"/>
      <c r="M23" s="321"/>
      <c r="N23" s="321"/>
      <c r="O23" s="321"/>
      <c r="P23" s="321"/>
      <c r="Q23" s="321"/>
      <c r="R23" s="321"/>
      <c r="S23" s="321"/>
      <c r="T23" s="321"/>
      <c r="V23" s="321"/>
      <c r="W23" s="321"/>
      <c r="X23" s="315" t="s">
        <v>63</v>
      </c>
      <c r="Y23" s="321"/>
      <c r="Z23" s="321"/>
      <c r="AA23" s="324"/>
      <c r="AB23" s="251"/>
      <c r="AC23" s="245"/>
      <c r="AD23" s="245"/>
      <c r="AE23" s="253"/>
      <c r="AL23" s="58"/>
      <c r="AM23" s="58"/>
      <c r="AN23" s="63"/>
      <c r="AT23" s="63"/>
      <c r="AU23" s="71"/>
      <c r="AV23" s="72"/>
      <c r="AW23" s="66"/>
      <c r="AX23" s="66"/>
      <c r="AY23" s="66"/>
      <c r="AZ23" s="66"/>
      <c r="BA23" s="66"/>
    </row>
    <row r="24" spans="1:54" s="24" customFormat="1" ht="12.75" customHeight="1">
      <c r="A24" s="357" t="s">
        <v>62</v>
      </c>
      <c r="B24" s="357"/>
      <c r="C24" s="357"/>
      <c r="D24" s="357"/>
      <c r="E24" s="357"/>
      <c r="F24" s="357"/>
      <c r="G24" s="357" t="str">
        <f t="shared" si="0"/>
        <v>0.351 IPLV</v>
      </c>
      <c r="H24" s="370"/>
      <c r="I24" s="224"/>
      <c r="K24" s="321"/>
      <c r="L24" s="221"/>
      <c r="M24" s="221"/>
      <c r="N24" s="221"/>
      <c r="O24" s="221"/>
      <c r="P24" s="221"/>
      <c r="Q24" s="221"/>
      <c r="R24" s="221"/>
      <c r="S24" s="221"/>
      <c r="T24" s="221"/>
      <c r="W24" s="213"/>
      <c r="X24" s="213"/>
      <c r="Y24" s="315" t="s">
        <v>64</v>
      </c>
      <c r="Z24" s="325"/>
      <c r="AA24" s="326"/>
      <c r="AB24" s="251"/>
      <c r="AD24" s="245"/>
      <c r="AE24" s="253"/>
      <c r="AL24" s="58"/>
      <c r="AM24" s="58"/>
      <c r="AN24" s="63"/>
      <c r="AT24" s="63"/>
      <c r="AU24" s="71"/>
      <c r="AV24" s="66"/>
      <c r="AW24" s="58"/>
      <c r="AX24" s="58"/>
      <c r="AY24" s="66"/>
      <c r="AZ24" s="66"/>
      <c r="BA24" s="66"/>
    </row>
    <row r="25" spans="1:54" s="24" customFormat="1" ht="12.75" customHeight="1">
      <c r="A25" s="357" t="s">
        <v>62</v>
      </c>
      <c r="B25" s="357"/>
      <c r="C25" s="357"/>
      <c r="D25" s="357"/>
      <c r="E25" s="357"/>
      <c r="F25" s="357"/>
      <c r="G25" s="357" t="str">
        <f t="shared" ref="G25" si="1">AF160</f>
        <v>0.342 IPLV</v>
      </c>
      <c r="H25" s="370"/>
      <c r="I25" s="224"/>
      <c r="K25" s="321"/>
      <c r="L25" s="221"/>
      <c r="M25" s="221"/>
      <c r="N25" s="221"/>
      <c r="O25" s="221"/>
      <c r="P25" s="221"/>
      <c r="Q25" s="221"/>
      <c r="R25" s="221"/>
      <c r="S25" s="221"/>
      <c r="T25" s="221"/>
      <c r="W25" s="213"/>
      <c r="X25" s="213"/>
      <c r="Y25" s="213"/>
      <c r="Z25" s="315" t="s">
        <v>64</v>
      </c>
      <c r="AA25" s="327"/>
      <c r="AB25" s="251"/>
      <c r="AD25" s="245"/>
      <c r="AL25" s="58"/>
      <c r="AM25" s="58"/>
      <c r="AN25" s="63"/>
      <c r="AT25" s="63"/>
      <c r="AU25" s="71"/>
      <c r="AV25" s="66"/>
      <c r="AW25" s="58"/>
      <c r="AX25" s="58"/>
      <c r="AY25" s="66"/>
      <c r="AZ25" s="66"/>
      <c r="BA25" s="66"/>
    </row>
    <row r="26" spans="1:54" s="24" customFormat="1" ht="12.75" customHeight="1" thickBot="1">
      <c r="A26" s="362" t="s">
        <v>62</v>
      </c>
      <c r="B26" s="362"/>
      <c r="C26" s="362"/>
      <c r="D26" s="362"/>
      <c r="E26" s="362"/>
      <c r="F26" s="362"/>
      <c r="G26" s="362" t="str">
        <f t="shared" ref="G26" si="2">AF161</f>
        <v>0.342 IPLV</v>
      </c>
      <c r="H26" s="363"/>
      <c r="I26" s="224"/>
      <c r="K26" s="321"/>
      <c r="L26" s="221"/>
      <c r="M26" s="221"/>
      <c r="N26" s="221"/>
      <c r="O26" s="221"/>
      <c r="P26" s="221"/>
      <c r="Q26" s="221"/>
      <c r="R26" s="221"/>
      <c r="S26" s="221"/>
      <c r="T26" s="221"/>
      <c r="V26" s="316"/>
      <c r="W26" s="213"/>
      <c r="X26" s="213"/>
      <c r="Y26" s="213"/>
      <c r="Z26" s="213"/>
      <c r="AA26" s="317" t="s">
        <v>64</v>
      </c>
      <c r="AB26" s="251"/>
      <c r="AD26" s="245"/>
      <c r="AL26" s="58"/>
      <c r="AM26" s="58"/>
      <c r="AN26" s="63"/>
      <c r="AT26" s="63"/>
      <c r="AU26" s="71"/>
      <c r="AV26" s="66"/>
      <c r="AW26" s="58"/>
      <c r="AX26" s="58"/>
      <c r="AY26" s="66"/>
      <c r="AZ26" s="66"/>
      <c r="BA26" s="66"/>
    </row>
    <row r="27" spans="1:54" s="24" customFormat="1" ht="12.75" customHeight="1">
      <c r="A27" s="357" t="s">
        <v>65</v>
      </c>
      <c r="B27" s="357"/>
      <c r="C27" s="357"/>
      <c r="D27" s="357"/>
      <c r="E27" s="357"/>
      <c r="F27" s="357"/>
      <c r="G27" s="376" t="str">
        <f t="shared" ref="G27:G30" si="3">AF161</f>
        <v>0.342 IPLV</v>
      </c>
      <c r="H27" s="377"/>
      <c r="I27" s="224"/>
      <c r="K27" s="321"/>
      <c r="L27" s="321"/>
      <c r="M27" s="321"/>
      <c r="N27" s="321"/>
      <c r="O27" s="321"/>
      <c r="P27" s="321"/>
      <c r="Q27" s="321"/>
      <c r="R27" s="321"/>
      <c r="S27" s="321"/>
      <c r="T27" s="321"/>
      <c r="V27" s="318" t="s">
        <v>63</v>
      </c>
      <c r="W27" s="321"/>
      <c r="Z27" s="321"/>
      <c r="AA27" s="324"/>
      <c r="AB27" s="251"/>
      <c r="AI27" s="254"/>
      <c r="AL27" s="64"/>
      <c r="AM27" s="58"/>
      <c r="AN27" s="63"/>
      <c r="AT27" s="63"/>
      <c r="AU27" s="71"/>
      <c r="AV27" s="66"/>
      <c r="AW27" s="58"/>
      <c r="AX27" s="58"/>
      <c r="AY27" s="66"/>
      <c r="AZ27" s="66"/>
      <c r="BA27" s="66"/>
    </row>
    <row r="28" spans="1:54" s="24" customFormat="1" ht="12.75" customHeight="1">
      <c r="A28" s="357" t="s">
        <v>65</v>
      </c>
      <c r="B28" s="357"/>
      <c r="C28" s="357"/>
      <c r="D28" s="357"/>
      <c r="E28" s="357"/>
      <c r="F28" s="357"/>
      <c r="G28" s="376" t="str">
        <f t="shared" ref="G28" si="4">AF162</f>
        <v>0.45 IPLV</v>
      </c>
      <c r="H28" s="377"/>
      <c r="I28" s="224"/>
      <c r="K28" s="321"/>
      <c r="L28" s="321"/>
      <c r="M28" s="321"/>
      <c r="N28" s="321"/>
      <c r="O28" s="321"/>
      <c r="P28" s="321"/>
      <c r="Q28" s="321"/>
      <c r="R28" s="321"/>
      <c r="S28" s="321"/>
      <c r="T28" s="321"/>
      <c r="W28" s="315" t="s">
        <v>63</v>
      </c>
      <c r="X28" s="213"/>
      <c r="Z28" s="325"/>
      <c r="AA28" s="326"/>
      <c r="AB28" s="251"/>
      <c r="AI28" s="255"/>
      <c r="AL28" s="64"/>
      <c r="AM28" s="58"/>
      <c r="AN28" s="63"/>
      <c r="AT28" s="63"/>
      <c r="AU28" s="71"/>
      <c r="AV28" s="66"/>
      <c r="AW28" s="58"/>
      <c r="AX28" s="58"/>
      <c r="AY28" s="66"/>
      <c r="AZ28" s="66"/>
      <c r="BA28" s="66"/>
    </row>
    <row r="29" spans="1:54" s="24" customFormat="1" ht="12.75" customHeight="1">
      <c r="A29" s="357" t="s">
        <v>65</v>
      </c>
      <c r="B29" s="357"/>
      <c r="C29" s="357"/>
      <c r="D29" s="357"/>
      <c r="E29" s="357"/>
      <c r="F29" s="357"/>
      <c r="G29" s="376" t="str">
        <f t="shared" ref="G29" si="5">AF163</f>
        <v>0.441 IPLV</v>
      </c>
      <c r="H29" s="377"/>
      <c r="I29" s="224"/>
      <c r="K29" s="321"/>
      <c r="L29" s="143"/>
      <c r="M29" s="213"/>
      <c r="N29" s="213"/>
      <c r="O29" s="143"/>
      <c r="P29" s="143"/>
      <c r="Q29" s="143"/>
      <c r="R29" s="143"/>
      <c r="S29" s="213"/>
      <c r="T29" s="213"/>
      <c r="V29" s="143"/>
      <c r="W29" s="143"/>
      <c r="X29" s="315" t="s">
        <v>63</v>
      </c>
      <c r="Y29" s="213"/>
      <c r="Z29" s="213"/>
      <c r="AA29" s="327"/>
      <c r="AI29" s="255"/>
      <c r="AL29" s="64"/>
      <c r="AM29" s="58"/>
      <c r="AN29" s="63"/>
      <c r="AT29" s="63"/>
      <c r="AU29" s="71"/>
      <c r="AV29" s="66"/>
      <c r="AW29" s="58"/>
      <c r="AX29" s="58"/>
      <c r="AY29" s="66"/>
      <c r="AZ29" s="66"/>
      <c r="BA29" s="66"/>
    </row>
    <row r="30" spans="1:54" s="24" customFormat="1" ht="12.75" customHeight="1">
      <c r="A30" s="357" t="s">
        <v>65</v>
      </c>
      <c r="B30" s="357"/>
      <c r="C30" s="357"/>
      <c r="D30" s="357"/>
      <c r="E30" s="357"/>
      <c r="F30" s="357"/>
      <c r="G30" s="376" t="str">
        <f t="shared" si="3"/>
        <v>0.396 IPLV</v>
      </c>
      <c r="H30" s="377"/>
      <c r="I30" s="224"/>
      <c r="K30" s="321"/>
      <c r="L30" s="143"/>
      <c r="M30" s="143"/>
      <c r="N30" s="143"/>
      <c r="O30" s="143"/>
      <c r="P30" s="143"/>
      <c r="Q30" s="143"/>
      <c r="R30" s="143"/>
      <c r="S30" s="143"/>
      <c r="T30" s="143"/>
      <c r="V30" s="143"/>
      <c r="W30" s="143"/>
      <c r="Y30" s="368" t="s">
        <v>64</v>
      </c>
      <c r="Z30" s="369"/>
      <c r="AA30" s="145"/>
      <c r="AI30" s="246"/>
      <c r="AL30" s="51"/>
      <c r="AM30" s="58"/>
      <c r="AN30" s="63"/>
      <c r="AT30" s="63"/>
      <c r="AU30" s="71"/>
      <c r="AV30" s="66"/>
      <c r="AW30" s="58"/>
      <c r="AX30" s="58"/>
      <c r="AY30" s="66"/>
      <c r="AZ30" s="66"/>
      <c r="BA30" s="66"/>
    </row>
    <row r="31" spans="1:54" s="24" customFormat="1" ht="12.75" customHeight="1" thickBot="1">
      <c r="A31" s="382" t="s">
        <v>65</v>
      </c>
      <c r="B31" s="382"/>
      <c r="C31" s="382"/>
      <c r="D31" s="382"/>
      <c r="E31" s="382"/>
      <c r="F31" s="382"/>
      <c r="G31" s="382" t="str">
        <f>AF166</f>
        <v>0.342 IPLV</v>
      </c>
      <c r="H31" s="373"/>
      <c r="I31" s="224"/>
      <c r="K31" s="321"/>
      <c r="L31" s="143"/>
      <c r="M31" s="143"/>
      <c r="N31" s="143"/>
      <c r="O31" s="143"/>
      <c r="P31" s="143"/>
      <c r="Q31" s="143"/>
      <c r="R31" s="143"/>
      <c r="S31" s="143"/>
      <c r="T31" s="143"/>
      <c r="V31" s="287"/>
      <c r="W31" s="287"/>
      <c r="X31" s="143"/>
      <c r="Y31" s="143"/>
      <c r="Z31" s="143"/>
      <c r="AA31" s="317" t="s">
        <v>64</v>
      </c>
      <c r="AI31" s="246"/>
      <c r="AL31" s="67"/>
      <c r="AM31" s="58"/>
      <c r="AN31" s="63"/>
      <c r="AT31" s="63"/>
      <c r="AU31" s="71"/>
      <c r="AV31" s="66"/>
      <c r="AW31" s="58"/>
      <c r="AX31" s="58"/>
      <c r="AY31" s="66"/>
      <c r="AZ31" s="66"/>
      <c r="BA31" s="66"/>
    </row>
    <row r="32" spans="1:54" s="24" customFormat="1" ht="12.75" customHeight="1">
      <c r="A32" s="378" t="s">
        <v>66</v>
      </c>
      <c r="B32" s="378"/>
      <c r="C32" s="378"/>
      <c r="D32" s="378"/>
      <c r="E32" s="378"/>
      <c r="F32" s="378"/>
      <c r="G32" s="376" t="str">
        <f>AF167</f>
        <v>0.796 IPLV</v>
      </c>
      <c r="H32" s="377"/>
      <c r="I32" s="224"/>
      <c r="K32" s="321"/>
      <c r="L32" s="143"/>
      <c r="M32" s="143"/>
      <c r="N32" s="143"/>
      <c r="O32" s="143"/>
      <c r="P32" s="143"/>
      <c r="Q32" s="143"/>
      <c r="R32" s="143"/>
      <c r="S32" s="143"/>
      <c r="T32" s="143"/>
      <c r="V32" s="367" t="s">
        <v>67</v>
      </c>
      <c r="W32" s="367"/>
      <c r="X32" s="143"/>
      <c r="Y32" s="143"/>
      <c r="Z32" s="143"/>
      <c r="AA32" s="145"/>
      <c r="AI32" s="246"/>
      <c r="AL32" s="68"/>
      <c r="AM32" s="58"/>
      <c r="AN32" s="63"/>
      <c r="AT32" s="63"/>
      <c r="AU32" s="71"/>
      <c r="AV32" s="66"/>
      <c r="AW32" s="58"/>
      <c r="AX32" s="58"/>
      <c r="AY32" s="66"/>
      <c r="AZ32" s="66"/>
      <c r="BA32" s="66"/>
    </row>
    <row r="33" spans="1:56" s="24" customFormat="1" ht="12.75" customHeight="1" thickBot="1">
      <c r="A33" s="382" t="s">
        <v>66</v>
      </c>
      <c r="B33" s="382"/>
      <c r="C33" s="382"/>
      <c r="D33" s="382"/>
      <c r="E33" s="382"/>
      <c r="F33" s="382"/>
      <c r="G33" s="376" t="str">
        <f>AF168</f>
        <v>0.779 IPLV</v>
      </c>
      <c r="H33" s="377"/>
      <c r="I33" s="224"/>
      <c r="K33" s="321"/>
      <c r="L33" s="143"/>
      <c r="M33" s="143"/>
      <c r="N33" s="287"/>
      <c r="O33" s="143"/>
      <c r="P33" s="287"/>
      <c r="Q33" s="287"/>
      <c r="R33" s="143"/>
      <c r="S33" s="143"/>
      <c r="T33" s="143"/>
      <c r="V33" s="143"/>
      <c r="X33" s="366" t="s">
        <v>68</v>
      </c>
      <c r="Y33" s="366"/>
      <c r="Z33" s="366"/>
      <c r="AA33" s="366"/>
      <c r="AB33" s="256"/>
      <c r="AC33" s="245"/>
      <c r="AD33" s="245"/>
      <c r="AI33" s="246"/>
      <c r="AL33" s="68"/>
      <c r="AM33" s="58"/>
      <c r="AN33" s="63"/>
      <c r="AT33" s="63"/>
      <c r="AU33" s="71"/>
      <c r="AV33" s="66"/>
      <c r="AW33" s="58"/>
      <c r="AX33" s="58"/>
      <c r="AY33" s="66"/>
      <c r="AZ33" s="66"/>
      <c r="BA33" s="66"/>
    </row>
    <row r="34" spans="1:56" s="24" customFormat="1" ht="24.75" customHeight="1" thickBot="1">
      <c r="A34" s="383" t="s">
        <v>69</v>
      </c>
      <c r="B34" s="383"/>
      <c r="C34" s="383"/>
      <c r="D34" s="383"/>
      <c r="E34" s="383"/>
      <c r="F34" s="383"/>
      <c r="G34" s="550" t="s">
        <v>70</v>
      </c>
      <c r="H34" s="551"/>
      <c r="I34" s="328"/>
      <c r="J34" s="329"/>
      <c r="K34" s="329"/>
      <c r="L34" s="329"/>
      <c r="M34" s="329"/>
      <c r="N34" s="293" t="s">
        <v>71</v>
      </c>
      <c r="O34" s="330"/>
      <c r="P34" s="293" t="s">
        <v>71</v>
      </c>
      <c r="Q34" s="293" t="s">
        <v>71</v>
      </c>
      <c r="R34" s="329"/>
      <c r="S34" s="329"/>
      <c r="T34" s="329"/>
      <c r="U34" s="331"/>
      <c r="V34" s="329"/>
      <c r="W34" s="329"/>
      <c r="X34" s="329"/>
      <c r="Y34" s="329"/>
      <c r="Z34" s="329"/>
      <c r="AA34" s="332"/>
      <c r="AC34" s="279" t="s">
        <v>72</v>
      </c>
      <c r="AD34" s="280" t="s">
        <v>73</v>
      </c>
      <c r="AE34" s="279" t="s">
        <v>74</v>
      </c>
      <c r="AF34" s="279" t="str">
        <f t="shared" ref="AF34:AF44" si="6">AP46</f>
        <v>Base</v>
      </c>
      <c r="AG34" s="279" t="s">
        <v>75</v>
      </c>
      <c r="AH34" s="279" t="s">
        <v>76</v>
      </c>
      <c r="AI34" s="279" t="s">
        <v>77</v>
      </c>
      <c r="AJ34" s="279" t="s">
        <v>78</v>
      </c>
      <c r="AK34" s="279" t="s">
        <v>79</v>
      </c>
      <c r="AM34" s="58"/>
      <c r="AN34" s="63"/>
      <c r="AT34" s="63"/>
      <c r="AU34" s="71"/>
      <c r="AV34" s="58"/>
      <c r="AW34" s="58"/>
      <c r="AX34" s="58"/>
      <c r="AY34" s="58"/>
      <c r="AZ34" s="58"/>
      <c r="BA34" s="58"/>
    </row>
    <row r="35" spans="1:56" s="24" customFormat="1" ht="12.75" customHeight="1">
      <c r="A35" s="131"/>
      <c r="B35" s="131"/>
      <c r="C35" s="131"/>
      <c r="D35" s="131"/>
      <c r="E35" s="131"/>
      <c r="F35" s="131"/>
      <c r="G35" s="132"/>
      <c r="H35" s="132"/>
      <c r="I35" s="130"/>
      <c r="J35" s="130"/>
      <c r="K35" s="130"/>
      <c r="L35" s="130"/>
      <c r="M35" s="130"/>
      <c r="N35" s="130"/>
      <c r="O35" s="130"/>
      <c r="P35" s="130"/>
      <c r="Q35" s="130"/>
      <c r="R35" s="130"/>
      <c r="S35" s="130"/>
      <c r="T35" s="130"/>
      <c r="U35" s="130"/>
      <c r="V35" s="130"/>
      <c r="W35" s="130"/>
      <c r="X35" s="130"/>
      <c r="Y35" s="130"/>
      <c r="Z35" s="130"/>
      <c r="AA35" s="22"/>
      <c r="AC35" s="281" t="e">
        <f>Y47/O47/W47</f>
        <v>#VALUE!</v>
      </c>
      <c r="AD35" s="282" t="str">
        <f>IF(AS47&lt;&gt;"",IF(AK35&lt;&gt;Y47,Y47/O47/W47,""),"")</f>
        <v/>
      </c>
      <c r="AE35" s="220" t="str">
        <f>IF(A47="Add_Economizers","",IF(AB47="C",IF(AU47="Tier1",VLOOKUP(CONCATENATE(A47,G47),$AE$157:$AK$168,7,FALSE),VLOOKUP(CONCATENATE(A47,G47),$AE$157:$AN$168,9,FALSE)),IF(AJ47&lt;&gt;"",VLOOKUP(CONCATENATE(A47,AJ47),$AV$43:$AY$58,4,FALSE),"")))</f>
        <v/>
      </c>
      <c r="AF35" s="283" t="str">
        <f t="shared" si="6"/>
        <v xml:space="preserve"> </v>
      </c>
      <c r="AG35" s="279" t="e">
        <f>AF35*O47*W47</f>
        <v>#VALUE!</v>
      </c>
      <c r="AH35" s="333" t="e">
        <f t="shared" ref="AH35:AH44" si="7">IF(AB47="C",ABS(U47-AL47),ABS(AK47-U47))</f>
        <v>#N/A</v>
      </c>
      <c r="AI35" s="284" t="str">
        <f t="shared" ref="AI35:AI44" si="8">AQ47</f>
        <v xml:space="preserve"> </v>
      </c>
      <c r="AJ35" s="285" t="e">
        <f>AI35*AH35*O47*W47</f>
        <v>#VALUE!</v>
      </c>
      <c r="AK35" s="126" t="e">
        <f t="shared" ref="AK35:AK44" si="9">AJ35+AG35</f>
        <v>#VALUE!</v>
      </c>
      <c r="AM35" s="58"/>
      <c r="AN35" s="63"/>
      <c r="AT35" s="63"/>
      <c r="AU35" s="70"/>
      <c r="AV35" s="58"/>
      <c r="AW35" s="63"/>
      <c r="AX35" s="57"/>
      <c r="AY35" s="58"/>
      <c r="AZ35" s="58"/>
      <c r="BA35" s="58"/>
    </row>
    <row r="36" spans="1:56" s="24" customFormat="1" ht="12.75" customHeight="1">
      <c r="A36" s="370" t="s">
        <v>80</v>
      </c>
      <c r="B36" s="371"/>
      <c r="C36" s="371"/>
      <c r="D36" s="371"/>
      <c r="E36" s="371"/>
      <c r="F36" s="372"/>
      <c r="G36" s="379" t="s">
        <v>81</v>
      </c>
      <c r="H36" s="380"/>
      <c r="I36" s="380"/>
      <c r="J36" s="381"/>
      <c r="K36" s="38"/>
      <c r="L36" s="38"/>
      <c r="M36" s="38"/>
      <c r="N36" s="38"/>
      <c r="O36" s="38"/>
      <c r="P36" s="38"/>
      <c r="Q36" s="400" t="s">
        <v>82</v>
      </c>
      <c r="R36" s="400"/>
      <c r="S36" s="400"/>
      <c r="T36" s="400"/>
      <c r="U36" s="400"/>
      <c r="V36" s="400"/>
      <c r="W36" s="400"/>
      <c r="X36" s="400"/>
      <c r="Y36" s="400"/>
      <c r="Z36" s="400"/>
      <c r="AA36" s="400"/>
      <c r="AC36" s="281" t="e">
        <f>Y48/O48/W48</f>
        <v>#VALUE!</v>
      </c>
      <c r="AD36" s="282" t="str">
        <f>IF(AS48&lt;&gt;"",IF(AK36&lt;&gt;Y48,Y48/O48/W48,""),"")</f>
        <v/>
      </c>
      <c r="AE36" s="220" t="str">
        <f t="shared" ref="AE36:AE44" si="10">IF(A48="Add_Economizers","",IF(AB48="C",IF(AU48="Tier1",VLOOKUP(CONCATENATE(A48,G48),$AE$157:$AK$168,7,FALSE),VLOOKUP(CONCATENATE(A48,G48),$AE$157:$AN$168,9,FALSE)),IF(AJ48&lt;&gt;"",VLOOKUP(CONCATENATE(A48,AJ48),$AV$43:$AY$58,4,FALSE),"")))</f>
        <v/>
      </c>
      <c r="AF36" s="283" t="str">
        <f t="shared" si="6"/>
        <v xml:space="preserve"> </v>
      </c>
      <c r="AG36" s="279" t="e">
        <f>AF36*O48*W48</f>
        <v>#VALUE!</v>
      </c>
      <c r="AH36" s="333" t="e">
        <f t="shared" si="7"/>
        <v>#N/A</v>
      </c>
      <c r="AI36" s="284" t="str">
        <f t="shared" si="8"/>
        <v xml:space="preserve"> </v>
      </c>
      <c r="AJ36" s="285" t="e">
        <f>AI36*AH36*O48*W48</f>
        <v>#VALUE!</v>
      </c>
      <c r="AK36" s="126" t="e">
        <f t="shared" si="9"/>
        <v>#VALUE!</v>
      </c>
      <c r="AM36" s="58"/>
      <c r="AN36" s="63"/>
      <c r="AT36" s="63"/>
      <c r="AU36" s="70"/>
      <c r="AV36" s="58"/>
      <c r="AW36" s="63"/>
      <c r="AX36" s="57"/>
      <c r="AY36" s="58"/>
      <c r="AZ36" s="58"/>
      <c r="BA36" s="58"/>
    </row>
    <row r="37" spans="1:56" s="24" customFormat="1" ht="12.75" customHeight="1">
      <c r="A37" s="370" t="s">
        <v>83</v>
      </c>
      <c r="B37" s="371"/>
      <c r="C37" s="371"/>
      <c r="D37" s="371"/>
      <c r="E37" s="371"/>
      <c r="F37" s="372"/>
      <c r="G37" s="379" t="s">
        <v>84</v>
      </c>
      <c r="H37" s="380"/>
      <c r="I37" s="380"/>
      <c r="J37" s="381"/>
      <c r="K37" s="38"/>
      <c r="L37" s="38"/>
      <c r="M37" s="38"/>
      <c r="N37" s="38"/>
      <c r="O37" s="38"/>
      <c r="P37" s="38"/>
      <c r="Q37" s="361" t="s">
        <v>85</v>
      </c>
      <c r="R37" s="361"/>
      <c r="S37" s="361"/>
      <c r="T37" s="361"/>
      <c r="U37" s="361"/>
      <c r="V37" s="361"/>
      <c r="W37" s="361"/>
      <c r="X37" s="361"/>
      <c r="Y37" s="361"/>
      <c r="Z37" s="361"/>
      <c r="AA37" s="361"/>
      <c r="AC37" s="281" t="e">
        <f t="shared" ref="AC37:AC44" si="11">Y49/O49/W49</f>
        <v>#VALUE!</v>
      </c>
      <c r="AD37" s="282" t="str">
        <f t="shared" ref="AD37:AD44" si="12">IF(AS49&lt;&gt;"",IF(AK37&lt;&gt;Y49,Y49/O49/W49,""),"")</f>
        <v/>
      </c>
      <c r="AE37" s="220" t="str">
        <f t="shared" si="10"/>
        <v/>
      </c>
      <c r="AF37" s="283" t="str">
        <f t="shared" si="6"/>
        <v xml:space="preserve"> </v>
      </c>
      <c r="AG37" s="279" t="e">
        <f t="shared" ref="AG37:AG44" si="13">AF37*O49*W49</f>
        <v>#VALUE!</v>
      </c>
      <c r="AH37" s="333" t="e">
        <f t="shared" si="7"/>
        <v>#N/A</v>
      </c>
      <c r="AI37" s="284" t="str">
        <f t="shared" si="8"/>
        <v xml:space="preserve"> </v>
      </c>
      <c r="AJ37" s="285" t="e">
        <f t="shared" ref="AJ37:AJ44" si="14">AI37*AH37*O49*W49</f>
        <v>#VALUE!</v>
      </c>
      <c r="AK37" s="126" t="e">
        <f t="shared" si="9"/>
        <v>#VALUE!</v>
      </c>
      <c r="AM37" s="58"/>
      <c r="AN37" s="63"/>
      <c r="AT37" s="74"/>
      <c r="AU37" s="74"/>
      <c r="AV37" s="74"/>
      <c r="AX37" s="75"/>
      <c r="AY37" s="58"/>
      <c r="AZ37" s="58"/>
      <c r="BA37" s="58"/>
    </row>
    <row r="38" spans="1:56" s="24" customFormat="1" ht="12.75" customHeight="1">
      <c r="A38" s="370" t="s">
        <v>86</v>
      </c>
      <c r="B38" s="371"/>
      <c r="C38" s="371"/>
      <c r="D38" s="371"/>
      <c r="E38" s="371"/>
      <c r="F38" s="372"/>
      <c r="G38" s="379" t="s">
        <v>87</v>
      </c>
      <c r="H38" s="380"/>
      <c r="I38" s="380"/>
      <c r="J38" s="381"/>
      <c r="K38" s="38"/>
      <c r="L38" s="38"/>
      <c r="M38" s="38"/>
      <c r="N38" s="38"/>
      <c r="O38" s="38"/>
      <c r="P38" s="38"/>
      <c r="Q38" s="361" t="s">
        <v>88</v>
      </c>
      <c r="R38" s="361"/>
      <c r="S38" s="361"/>
      <c r="T38" s="361"/>
      <c r="U38" s="361"/>
      <c r="V38" s="361"/>
      <c r="W38" s="361"/>
      <c r="X38" s="361"/>
      <c r="Y38" s="361"/>
      <c r="Z38" s="361"/>
      <c r="AA38" s="361"/>
      <c r="AC38" s="281" t="e">
        <f t="shared" si="11"/>
        <v>#VALUE!</v>
      </c>
      <c r="AD38" s="282" t="str">
        <f t="shared" si="12"/>
        <v/>
      </c>
      <c r="AE38" s="220" t="str">
        <f t="shared" si="10"/>
        <v/>
      </c>
      <c r="AF38" s="283" t="str">
        <f t="shared" si="6"/>
        <v xml:space="preserve"> </v>
      </c>
      <c r="AG38" s="279" t="e">
        <f t="shared" si="13"/>
        <v>#VALUE!</v>
      </c>
      <c r="AH38" s="126" t="e">
        <f t="shared" si="7"/>
        <v>#N/A</v>
      </c>
      <c r="AI38" s="284" t="str">
        <f t="shared" si="8"/>
        <v xml:space="preserve"> </v>
      </c>
      <c r="AJ38" s="285" t="e">
        <f t="shared" si="14"/>
        <v>#VALUE!</v>
      </c>
      <c r="AK38" s="126" t="e">
        <f t="shared" si="9"/>
        <v>#VALUE!</v>
      </c>
      <c r="AM38" s="58"/>
      <c r="AN38" s="63"/>
      <c r="AV38" s="197"/>
      <c r="AX38" s="198"/>
      <c r="AY38" s="58"/>
      <c r="AZ38" s="58"/>
      <c r="BA38" s="58"/>
    </row>
    <row r="39" spans="1:56" s="24" customFormat="1" ht="12.75" customHeight="1">
      <c r="A39" s="370" t="s">
        <v>89</v>
      </c>
      <c r="B39" s="371"/>
      <c r="C39" s="371"/>
      <c r="D39" s="371"/>
      <c r="E39" s="371"/>
      <c r="F39" s="372"/>
      <c r="G39" s="379" t="s">
        <v>90</v>
      </c>
      <c r="H39" s="380"/>
      <c r="I39" s="380"/>
      <c r="J39" s="381"/>
      <c r="K39" s="38"/>
      <c r="L39" s="38"/>
      <c r="M39" s="38"/>
      <c r="N39" s="38"/>
      <c r="O39" s="38"/>
      <c r="P39" s="38"/>
      <c r="Q39" s="361" t="s">
        <v>91</v>
      </c>
      <c r="R39" s="361"/>
      <c r="S39" s="361"/>
      <c r="T39" s="361"/>
      <c r="U39" s="361"/>
      <c r="V39" s="361"/>
      <c r="W39" s="361"/>
      <c r="X39" s="361"/>
      <c r="Y39" s="361"/>
      <c r="Z39" s="361"/>
      <c r="AA39" s="361"/>
      <c r="AC39" s="281" t="e">
        <f t="shared" si="11"/>
        <v>#VALUE!</v>
      </c>
      <c r="AD39" s="282" t="str">
        <f t="shared" si="12"/>
        <v/>
      </c>
      <c r="AE39" s="220" t="str">
        <f t="shared" si="10"/>
        <v/>
      </c>
      <c r="AF39" s="283" t="str">
        <f t="shared" si="6"/>
        <v xml:space="preserve"> </v>
      </c>
      <c r="AG39" s="279" t="e">
        <f t="shared" si="13"/>
        <v>#VALUE!</v>
      </c>
      <c r="AH39" s="126" t="e">
        <f t="shared" si="7"/>
        <v>#N/A</v>
      </c>
      <c r="AI39" s="284" t="str">
        <f t="shared" si="8"/>
        <v xml:space="preserve"> </v>
      </c>
      <c r="AJ39" s="285" t="e">
        <f>AI39*AH39*O51*W51</f>
        <v>#VALUE!</v>
      </c>
      <c r="AK39" s="126" t="e">
        <f t="shared" si="9"/>
        <v>#VALUE!</v>
      </c>
      <c r="AM39" s="58"/>
      <c r="AN39" s="63"/>
      <c r="AX39" s="196"/>
      <c r="AY39" s="58"/>
      <c r="AZ39" s="58"/>
      <c r="BA39" s="58"/>
    </row>
    <row r="40" spans="1:56" s="24" customFormat="1" ht="12.75" customHeight="1">
      <c r="A40" s="370" t="s">
        <v>92</v>
      </c>
      <c r="B40" s="371"/>
      <c r="C40" s="371"/>
      <c r="D40" s="371"/>
      <c r="E40" s="371"/>
      <c r="F40" s="372"/>
      <c r="G40" s="379" t="s">
        <v>93</v>
      </c>
      <c r="H40" s="380"/>
      <c r="I40" s="380"/>
      <c r="J40" s="381"/>
      <c r="K40" s="38"/>
      <c r="L40" s="38"/>
      <c r="M40" s="38"/>
      <c r="N40" s="38"/>
      <c r="O40" s="38"/>
      <c r="P40" s="38"/>
      <c r="Q40" s="361" t="s">
        <v>94</v>
      </c>
      <c r="R40" s="361"/>
      <c r="S40" s="361"/>
      <c r="T40" s="361"/>
      <c r="U40" s="361"/>
      <c r="V40" s="361"/>
      <c r="W40" s="361"/>
      <c r="X40" s="361"/>
      <c r="Y40" s="361"/>
      <c r="Z40" s="361"/>
      <c r="AA40" s="361"/>
      <c r="AC40" s="281" t="e">
        <f>Y52/O52/W52</f>
        <v>#VALUE!</v>
      </c>
      <c r="AD40" s="282" t="str">
        <f t="shared" si="12"/>
        <v/>
      </c>
      <c r="AE40" s="220" t="str">
        <f t="shared" si="10"/>
        <v/>
      </c>
      <c r="AF40" s="283" t="str">
        <f t="shared" si="6"/>
        <v xml:space="preserve"> </v>
      </c>
      <c r="AG40" s="279" t="e">
        <f t="shared" si="13"/>
        <v>#VALUE!</v>
      </c>
      <c r="AH40" s="126" t="e">
        <f t="shared" si="7"/>
        <v>#N/A</v>
      </c>
      <c r="AI40" s="284" t="str">
        <f t="shared" si="8"/>
        <v xml:space="preserve"> </v>
      </c>
      <c r="AJ40" s="285" t="e">
        <f t="shared" si="14"/>
        <v>#VALUE!</v>
      </c>
      <c r="AK40" s="126" t="e">
        <f t="shared" si="9"/>
        <v>#VALUE!</v>
      </c>
      <c r="AM40" s="58"/>
      <c r="AN40" s="63"/>
      <c r="AV40" s="195"/>
      <c r="AX40" s="196"/>
      <c r="AY40" s="58"/>
      <c r="AZ40" s="58"/>
      <c r="BA40" s="58"/>
    </row>
    <row r="41" spans="1:56" s="24" customFormat="1" ht="12.75" customHeight="1">
      <c r="A41" s="130"/>
      <c r="B41" s="130"/>
      <c r="C41" s="130"/>
      <c r="D41" s="130"/>
      <c r="E41" s="130"/>
      <c r="F41" s="130"/>
      <c r="G41" s="130"/>
      <c r="H41" s="130"/>
      <c r="I41" s="130"/>
      <c r="J41" s="130"/>
      <c r="K41" s="130"/>
      <c r="L41" s="130"/>
      <c r="M41" s="130"/>
      <c r="N41" s="38"/>
      <c r="O41" s="38"/>
      <c r="P41" s="130"/>
      <c r="Q41" s="361" t="s">
        <v>95</v>
      </c>
      <c r="R41" s="361"/>
      <c r="S41" s="361"/>
      <c r="T41" s="361"/>
      <c r="U41" s="361"/>
      <c r="V41" s="361"/>
      <c r="W41" s="361"/>
      <c r="X41" s="361"/>
      <c r="Y41" s="361"/>
      <c r="Z41" s="361"/>
      <c r="AA41" s="361"/>
      <c r="AC41" s="281" t="e">
        <f>Y53/O53/W53</f>
        <v>#VALUE!</v>
      </c>
      <c r="AD41" s="282" t="str">
        <f t="shared" si="12"/>
        <v/>
      </c>
      <c r="AE41" s="220" t="str">
        <f t="shared" si="10"/>
        <v/>
      </c>
      <c r="AF41" s="283" t="str">
        <f t="shared" si="6"/>
        <v xml:space="preserve"> </v>
      </c>
      <c r="AG41" s="279" t="e">
        <f t="shared" si="13"/>
        <v>#VALUE!</v>
      </c>
      <c r="AH41" s="126" t="e">
        <f t="shared" si="7"/>
        <v>#N/A</v>
      </c>
      <c r="AI41" s="284" t="str">
        <f t="shared" si="8"/>
        <v xml:space="preserve"> </v>
      </c>
      <c r="AJ41" s="285" t="e">
        <f t="shared" si="14"/>
        <v>#VALUE!</v>
      </c>
      <c r="AK41" s="126" t="e">
        <f t="shared" si="9"/>
        <v>#VALUE!</v>
      </c>
      <c r="AM41" s="58"/>
      <c r="AN41" s="63"/>
      <c r="AV41" s="195"/>
      <c r="AX41" s="196"/>
      <c r="AY41" s="58" t="s">
        <v>96</v>
      </c>
      <c r="AZ41" s="58"/>
      <c r="BA41" s="58"/>
    </row>
    <row r="42" spans="1:56" s="24" customFormat="1" ht="12.75" customHeight="1" thickBot="1">
      <c r="A42" s="360"/>
      <c r="B42" s="360"/>
      <c r="C42" s="360"/>
      <c r="D42" s="360"/>
      <c r="E42" s="360"/>
      <c r="F42" s="360"/>
      <c r="G42" s="360"/>
      <c r="H42" s="360"/>
      <c r="I42" s="360"/>
      <c r="J42" s="360"/>
      <c r="K42" s="130"/>
      <c r="L42" s="130"/>
      <c r="M42" s="130"/>
      <c r="N42" s="130"/>
      <c r="O42" s="130"/>
      <c r="P42" s="130"/>
      <c r="Q42" s="130"/>
      <c r="R42" s="130"/>
      <c r="S42" s="130"/>
      <c r="T42" s="130"/>
      <c r="U42" s="130"/>
      <c r="V42" s="130"/>
      <c r="W42" s="130"/>
      <c r="X42" s="130"/>
      <c r="Y42" s="130"/>
      <c r="Z42" s="130"/>
      <c r="AA42" s="22"/>
      <c r="AC42" s="281" t="e">
        <f t="shared" si="11"/>
        <v>#VALUE!</v>
      </c>
      <c r="AD42" s="282" t="str">
        <f t="shared" si="12"/>
        <v/>
      </c>
      <c r="AE42" s="220" t="str">
        <f t="shared" si="10"/>
        <v/>
      </c>
      <c r="AF42" s="283" t="str">
        <f t="shared" si="6"/>
        <v xml:space="preserve"> </v>
      </c>
      <c r="AG42" s="279" t="e">
        <f t="shared" si="13"/>
        <v>#VALUE!</v>
      </c>
      <c r="AH42" s="126" t="e">
        <f t="shared" si="7"/>
        <v>#N/A</v>
      </c>
      <c r="AI42" s="284" t="str">
        <f t="shared" si="8"/>
        <v xml:space="preserve"> </v>
      </c>
      <c r="AJ42" s="285" t="e">
        <f t="shared" si="14"/>
        <v>#VALUE!</v>
      </c>
      <c r="AK42" s="126" t="e">
        <f t="shared" si="9"/>
        <v>#VALUE!</v>
      </c>
      <c r="AM42" s="58"/>
      <c r="AN42" s="63"/>
      <c r="AV42" s="195"/>
      <c r="AX42" s="196" t="s">
        <v>97</v>
      </c>
      <c r="AY42" s="24">
        <v>0.5</v>
      </c>
      <c r="AZ42" s="58"/>
      <c r="BA42" s="58"/>
    </row>
    <row r="43" spans="1:56" s="24" customFormat="1" ht="13.8" thickBot="1">
      <c r="A43" s="393" t="s">
        <v>98</v>
      </c>
      <c r="B43" s="393"/>
      <c r="C43" s="393"/>
      <c r="D43" s="393"/>
      <c r="E43" s="393"/>
      <c r="F43" s="393"/>
      <c r="G43" s="393"/>
      <c r="H43" s="393"/>
      <c r="I43" s="393"/>
      <c r="J43" s="393"/>
      <c r="K43" s="393"/>
      <c r="L43" s="394" t="s">
        <v>99</v>
      </c>
      <c r="M43" s="394"/>
      <c r="N43" s="394"/>
      <c r="O43" s="394"/>
      <c r="P43" s="394"/>
      <c r="Q43" s="394"/>
      <c r="R43" s="394"/>
      <c r="S43" s="440" t="s">
        <v>100</v>
      </c>
      <c r="T43" s="440"/>
      <c r="U43" s="440"/>
      <c r="V43" s="440"/>
      <c r="W43" s="440"/>
      <c r="X43" s="440"/>
      <c r="Y43" s="440"/>
      <c r="Z43" s="440"/>
      <c r="AA43" s="440"/>
      <c r="AC43" s="281" t="e">
        <f t="shared" si="11"/>
        <v>#VALUE!</v>
      </c>
      <c r="AD43" s="282" t="str">
        <f t="shared" si="12"/>
        <v/>
      </c>
      <c r="AE43" s="220" t="str">
        <f t="shared" si="10"/>
        <v/>
      </c>
      <c r="AF43" s="283" t="str">
        <f t="shared" si="6"/>
        <v xml:space="preserve"> </v>
      </c>
      <c r="AG43" s="279" t="e">
        <f t="shared" si="13"/>
        <v>#VALUE!</v>
      </c>
      <c r="AH43" s="126" t="e">
        <f t="shared" si="7"/>
        <v>#N/A</v>
      </c>
      <c r="AI43" s="284" t="str">
        <f t="shared" si="8"/>
        <v xml:space="preserve"> </v>
      </c>
      <c r="AJ43" s="285" t="e">
        <f t="shared" si="14"/>
        <v>#VALUE!</v>
      </c>
      <c r="AK43" s="126" t="e">
        <f t="shared" si="9"/>
        <v>#VALUE!</v>
      </c>
      <c r="AM43" s="58"/>
      <c r="AN43" s="63"/>
      <c r="AV43" s="59" t="s">
        <v>101</v>
      </c>
      <c r="AW43" s="215">
        <v>5.39</v>
      </c>
      <c r="AX43" s="216">
        <v>46.15</v>
      </c>
      <c r="AY43" s="216">
        <f>$AY$42*AX43</f>
        <v>23.074999999999999</v>
      </c>
      <c r="AZ43" s="219" t="s">
        <v>102</v>
      </c>
      <c r="BA43" s="57"/>
      <c r="BB43" s="55" t="s">
        <v>103</v>
      </c>
      <c r="BC43" s="55" t="s">
        <v>104</v>
      </c>
      <c r="BD43" s="55" t="s">
        <v>105</v>
      </c>
    </row>
    <row r="44" spans="1:56" s="24" customFormat="1" ht="17.25" customHeight="1" thickBot="1">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C44" s="281" t="e">
        <f t="shared" si="11"/>
        <v>#VALUE!</v>
      </c>
      <c r="AD44" s="282" t="str">
        <f t="shared" si="12"/>
        <v/>
      </c>
      <c r="AE44" s="220" t="str">
        <f t="shared" si="10"/>
        <v/>
      </c>
      <c r="AF44" s="283" t="str">
        <f t="shared" si="6"/>
        <v xml:space="preserve"> </v>
      </c>
      <c r="AG44" s="279" t="e">
        <f t="shared" si="13"/>
        <v>#VALUE!</v>
      </c>
      <c r="AH44" s="126" t="e">
        <f t="shared" si="7"/>
        <v>#N/A</v>
      </c>
      <c r="AI44" s="284" t="str">
        <f t="shared" si="8"/>
        <v xml:space="preserve"> </v>
      </c>
      <c r="AJ44" s="285" t="e">
        <f t="shared" si="14"/>
        <v>#VALUE!</v>
      </c>
      <c r="AK44" s="126" t="e">
        <f t="shared" si="9"/>
        <v>#VALUE!</v>
      </c>
      <c r="AM44" s="58"/>
      <c r="AN44" s="63"/>
      <c r="AV44" s="59" t="s">
        <v>106</v>
      </c>
      <c r="AW44" s="215">
        <v>11.249000000000001</v>
      </c>
      <c r="AX44" s="216">
        <v>85.33</v>
      </c>
      <c r="AY44" s="216">
        <f t="shared" ref="AY44:AY47" si="15">$AY$42*AX44</f>
        <v>42.664999999999999</v>
      </c>
      <c r="AZ44" s="219" t="s">
        <v>107</v>
      </c>
      <c r="BA44" s="57"/>
      <c r="BB44" s="59" t="s">
        <v>108</v>
      </c>
      <c r="BC44" s="60">
        <v>0.57999999999999996</v>
      </c>
      <c r="BD44" s="60">
        <v>0.74</v>
      </c>
    </row>
    <row r="45" spans="1:56" s="24" customFormat="1" ht="14.4" thickBot="1">
      <c r="A45" s="553" t="s">
        <v>109</v>
      </c>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5"/>
      <c r="AB45" s="257"/>
      <c r="AC45" s="258"/>
      <c r="AD45" s="258"/>
      <c r="AV45" s="59" t="s">
        <v>110</v>
      </c>
      <c r="AW45" s="215">
        <v>19.989999999999998</v>
      </c>
      <c r="AX45" s="216">
        <v>56.33</v>
      </c>
      <c r="AY45" s="216">
        <f t="shared" ref="AY45" si="16">$AY$42*AX45</f>
        <v>28.164999999999999</v>
      </c>
      <c r="AZ45" s="219" t="s">
        <v>111</v>
      </c>
      <c r="BA45" s="75"/>
      <c r="BB45" s="59" t="s">
        <v>112</v>
      </c>
      <c r="BC45" s="60">
        <v>0.75</v>
      </c>
      <c r="BD45" s="60">
        <v>0.99</v>
      </c>
    </row>
    <row r="46" spans="1:56" s="24" customFormat="1" ht="37.5" customHeight="1">
      <c r="A46" s="442" t="s">
        <v>23</v>
      </c>
      <c r="B46" s="443"/>
      <c r="C46" s="443"/>
      <c r="D46" s="443"/>
      <c r="E46" s="443"/>
      <c r="F46" s="444"/>
      <c r="G46" s="441" t="s">
        <v>113</v>
      </c>
      <c r="H46" s="441"/>
      <c r="I46" s="441"/>
      <c r="J46" s="441"/>
      <c r="K46" s="401" t="s">
        <v>114</v>
      </c>
      <c r="L46" s="403"/>
      <c r="M46" s="401" t="s">
        <v>115</v>
      </c>
      <c r="N46" s="403"/>
      <c r="O46" s="401" t="s">
        <v>116</v>
      </c>
      <c r="P46" s="402"/>
      <c r="Q46" s="402"/>
      <c r="R46" s="403"/>
      <c r="S46" s="401" t="s">
        <v>21</v>
      </c>
      <c r="T46" s="403"/>
      <c r="U46" s="401" t="s">
        <v>117</v>
      </c>
      <c r="V46" s="403"/>
      <c r="W46" s="401" t="s">
        <v>118</v>
      </c>
      <c r="X46" s="403"/>
      <c r="Y46" s="401" t="s">
        <v>119</v>
      </c>
      <c r="Z46" s="402"/>
      <c r="AA46" s="403"/>
      <c r="AB46" s="259" t="s">
        <v>120</v>
      </c>
      <c r="AC46" s="260" t="s">
        <v>121</v>
      </c>
      <c r="AD46" s="260" t="s">
        <v>122</v>
      </c>
      <c r="AE46" s="261" t="s">
        <v>123</v>
      </c>
      <c r="AF46" s="261" t="s">
        <v>124</v>
      </c>
      <c r="AG46" s="126" t="s">
        <v>125</v>
      </c>
      <c r="AH46" s="149" t="s">
        <v>126</v>
      </c>
      <c r="AI46" s="262"/>
      <c r="AJ46" s="126"/>
      <c r="AK46" s="126" t="s">
        <v>127</v>
      </c>
      <c r="AL46" s="126" t="s">
        <v>128</v>
      </c>
      <c r="AM46" s="59"/>
      <c r="AN46" s="59"/>
      <c r="AO46" s="59" t="s">
        <v>129</v>
      </c>
      <c r="AP46" s="199" t="s">
        <v>130</v>
      </c>
      <c r="AQ46" s="199" t="s">
        <v>131</v>
      </c>
      <c r="AR46" s="126"/>
      <c r="AS46" s="126" t="s">
        <v>132</v>
      </c>
      <c r="AT46" s="24" t="s">
        <v>133</v>
      </c>
      <c r="AU46" s="63" t="s">
        <v>134</v>
      </c>
      <c r="AV46" s="59" t="s">
        <v>135</v>
      </c>
      <c r="AW46" s="215">
        <v>63.29</v>
      </c>
      <c r="AX46" s="216">
        <v>48.98</v>
      </c>
      <c r="AY46" s="216">
        <f t="shared" si="15"/>
        <v>24.49</v>
      </c>
      <c r="AZ46" s="219" t="s">
        <v>136</v>
      </c>
      <c r="BA46" s="55"/>
      <c r="BB46" s="59" t="s">
        <v>137</v>
      </c>
      <c r="BC46" s="60">
        <v>1</v>
      </c>
      <c r="BD46" s="60">
        <v>1.24</v>
      </c>
    </row>
    <row r="47" spans="1:56" s="24" customFormat="1" ht="12.75" customHeight="1">
      <c r="A47" s="471"/>
      <c r="B47" s="472"/>
      <c r="C47" s="472"/>
      <c r="D47" s="472"/>
      <c r="E47" s="472"/>
      <c r="F47" s="473"/>
      <c r="G47" s="476"/>
      <c r="H47" s="477"/>
      <c r="I47" s="477"/>
      <c r="J47" s="478"/>
      <c r="K47" s="493"/>
      <c r="L47" s="494"/>
      <c r="M47" s="395"/>
      <c r="N47" s="395"/>
      <c r="O47" s="396"/>
      <c r="P47" s="397"/>
      <c r="Q47" s="397"/>
      <c r="R47" s="398"/>
      <c r="S47" s="445" t="str">
        <f>IF(AND(A47&lt;&gt;"",G47="",K47=""),"",IF(NOT(OR(ISNA(AO47),ISNA(AH47))),AO47,IF(OR(AND(ISBLANK(K47),ISNA(AO47)),AND(OR(AB47="AC1",AB47="X",AB47="AC3U5",AB47="HP3U5"),OR(ISNA(AH47),ISNA(AO47)))),"CK CAT","CK SEER Rating")))</f>
        <v xml:space="preserve"> </v>
      </c>
      <c r="T47" s="446"/>
      <c r="U47" s="384"/>
      <c r="V47" s="385"/>
      <c r="W47" s="386"/>
      <c r="X47" s="387"/>
      <c r="Y47" s="458" t="str">
        <f>IF(S47="CK SEER Rating","CK or Delete SEER",IF(S47="CK CAT","Size/Usage CAT",IF(AC47="Incomplete","Incomplete",IF(AE47,"CK SIZE",IF(AF47,"CK Efficiency",IF(AS47="",AG47,IF(AG47/W47&gt;AS47,AS47*W47,AG47)))))))</f>
        <v xml:space="preserve"> </v>
      </c>
      <c r="Z47" s="459"/>
      <c r="AA47" s="460"/>
      <c r="AB47" s="263" t="str">
        <f>IF(A47="HP_Unit_Single_Phase","X",IF(AR47&lt;&gt;"",AR47,IF(OR(A47="Hotel_Room_Control_AC_Only",A47="Hotel_Room_Control_Heat_Pumps",A47="System_Test_And_Repair",A47="Programable_Thermostat",A47="CO_Sensors",A47="CO2_Sensors"),"T",IF(OR(A47="Chiller_Centrifugal",A47="Chiller_Positive_Displacement",A47="Chiller_Reciprocating",A47="Chiller_Air_Cooled"),"C",IF(OR(A47="PTAC",A47="Add_Economizers"),"E",IF(A47="AC_Unit_Single_Phase","AC1",IF(A47="","",IF(A47="AC_Unit_Three_Phase","AC3","3"))))))))</f>
        <v/>
      </c>
      <c r="AC47" s="260" t="str">
        <f>IF(AND(AB47="X",OR(A47="",G47="",K47="",M47="",W47="")),"Incomplete",IF(AND(AB47="3",OR(A47="",G47="",O47="",M47="",U47="",W47="")),"Incomplete",IF(AND(AB47="T",OR(A47="",G47="",W47="")),"Incomplete",IF(AND(OR(AB47="C",AB47="DTR"),OR(G47="",O47="",U47="",W47="")),"Incomplete",IF(AND(AB47="AC1",OR(G47="",K47="",W47="")),"Incomplete",IF(AND(AB47="AC3",OR(G47="",O47="",U47="",W47="")),"Incomplete",IF(AN47="","",AN47)))))))</f>
        <v/>
      </c>
      <c r="AD47" s="260" t="str">
        <f t="shared" ref="AD47:AD56" si="17">IF(ISBLANK(A47),"",IF(OR(AE47,AF47,S47="CK CAT"),1,""))</f>
        <v/>
      </c>
      <c r="AE47" s="126" t="b">
        <f>IF(OR(A47="",AB47="X",AB47="AC1",AB47="AC3U5",AB47="HP3U5",ISNA(VLOOKUP(G47,$BB$44:$BD$93,2,FALSE))),FALSE,NOT(AND(O47&gt;=VLOOKUP(G47,$BB$44:$BD$93,2,FALSE),O47&lt;=VLOOKUP(G47,$BB$44:$BD$93,3,FALSE))))</f>
        <v>0</v>
      </c>
      <c r="AF47" s="126" t="b">
        <f t="shared" ref="AF47:AF64" si="18">IF(OR(A47="",AB47="X",AB47="AC1",AB47="AC3U5",AB47="HP3U5",ISNA(VLOOKUP(S47,$AF$148:$AJ$240,4,FALSE))),FALSE,NOT(AND(U47&gt;=VLOOKUP(S47,$AF$148:$AJ$240,4,FALSE),U47&lt;=VLOOKUP(S47,$AF$148:$AJ$240,5,FALSE))))</f>
        <v>0</v>
      </c>
      <c r="AG47" s="151" t="str">
        <f>IF(OR(AC47="Incomplete",AD47=1),"Incomplete",IF(OR(ISBLANK(A47),ISBLANK(G47),ISBLANK(W47))," ",IF(OR(AB47="AC3U5",AB47="HP3U5"),W47*AP47,IF(OR($A47="Chiller_Centrifugal",$A47="Chiller_Screw",$A47="Chiller_Positive_Displacement",$A47="Chiller_Air_Cooled"),(ABS(AL47-$U47)*$AQ47*O47+$AP47*$O47)*$W47,IF(AND(AB47="AC3",S47="per Ton"),O47*AP47*W47,IF(AB47="DTR",(AP47+AQ47*O47)*W47,IF(OR(AB47="AC3",AB47="HP3"),(O47*AP47+(U47-AK47)*AQ47*O47)*W47,W47*AP47)))))))</f>
        <v xml:space="preserve"> </v>
      </c>
      <c r="AH47" s="126" t="str">
        <f t="shared" ref="AH47:AH64" si="19">IF(A47="","",IF(OR(AB47="X",AB47="AC1",AB47="AC3U5",AB47="HP3U5"),IF(G47="","",VLOOKUP(CONCATENATE(A47,G47),$AE$317:$AE$340,1,FALSE)),""))</f>
        <v/>
      </c>
      <c r="AI47" s="262"/>
      <c r="AJ47" s="126" t="str">
        <f>IF(OR(AB47="AC3",AB47="HP3"),IF(O47&lt;=$AW$43,$AZ$43,IF(O47&lt;=$AW$44,$AZ$44,IF(O47&lt;$AW$45,$AZ$45,IF(O47&lt;=$AW$46,$AZ$46,IF(O47&lt;=$AW$47,$AZ$47,IF(O47&lt;=#REF!,$AZ$48,IF(O47&lt;=#REF!,$AZ$49,$AZ$50))))))),IF(AB47="C","YES",""))</f>
        <v/>
      </c>
      <c r="AK47" s="126" t="e">
        <f t="shared" ref="AK47:AK64" si="20">VLOOKUP(S47,$AF$148:$AJ$240,4,FALSE)</f>
        <v>#N/A</v>
      </c>
      <c r="AL47" s="126" t="e">
        <f t="shared" ref="AL47:AL64" si="21">VLOOKUP(S47,$AF$148:$AJ$240,5,FALSE)</f>
        <v>#N/A</v>
      </c>
      <c r="AM47" s="126" t="str">
        <f>IF(G47="&lt;5.4_tons",IF(O47&gt;=5,"_5.0_tons",IF(O47&gt;=4,"_4.0_tons",IF(O47&gt;=3.5,"_3.5_tons",IF(O47&gt;=3,"_3.0_tons",IF(O47&gt;=2.5,"_2.5_tons",IF(O47&gt;=2,"_2.0_tons","_2.0_tons")))))),"")</f>
        <v/>
      </c>
      <c r="AN47" s="126" t="str">
        <f>IF(AND(AB47="AC3",OR(G47="",O47="",U47="",W47="")),"Incomplete",IF(AND(AB47="PTHP",OR(M47="",U47="",W47="")),"Incomplete",IF(AND(AB47="HP3U5",OR(G47="",W47="",K47="",M47="")),"Incomplete",IF(AND(AB47="AC3U5",OR(G47="",W47="",K47="")),"Incomplete",IF(AND(AB47="E",OR(U47="",W47="")),"Incomplete","")))))</f>
        <v/>
      </c>
      <c r="AO47" s="126" t="str">
        <f t="shared" ref="AO47:AO64" si="22">IF(AND(OR($A47="AC_Unit_Single_Phase",$A47="HP_Unit_Single_Phase",$AB47="AC3U5",$AB47="HP3U5"),K47=""),"CK SEER2 Rating",IF(AND(OR($A47="AC_Unit_Single_Phase",$A47="HP_Unit_Single_Phase",$A47="AC_Unit_Three_Phase",$A47="HP_Unit_Three_Phase"),K47&lt;&gt;""),VLOOKUP(CONCATENATE($A47,$G47,$K47),$AE$147:$AH$316,2,FALSE),IF(AND(OR($A47="AC_Unit_Single_Phase",$A47="HP_Unit_Single_Phase"),M47=""),"",IF(ISBLANK($G47)," ",IF(AND(OR($A47="AC_Unit_Three_Phase",$A47="HP_Unit_Three_Phase"),G47="&lt;5.4_tons"),"ENTER SEER",VLOOKUP(CONCATENATE($A47,$G47),$AE$147:$AH$316,2,FALSE))))))</f>
        <v xml:space="preserve"> </v>
      </c>
      <c r="AP47" s="309" t="str">
        <f t="shared" ref="AP47:AP64" si="23">IF(OR($A47="AC_Unit_Single_Phase",$A47="HP_Unit_Single_Phase",AB47="AC3U5",AB47="HP3U5"),VLOOKUP(CONCATENATE($A47,$G47,$K47),$AE$147:$AH$316,3,FALSE),IF(ISBLANK($G47)," ",VLOOKUP(CONCATENATE($A47,$G47),$AE$147:$AH$316,3,FALSE)))</f>
        <v xml:space="preserve"> </v>
      </c>
      <c r="AQ47" s="274" t="str">
        <f t="shared" ref="AQ47:AQ64" si="24">IF(OR($A47="AC_Unit_Single_Phase",$A47="HP_Unit_Single_Phase"),VLOOKUP(CONCATENATE($A47,$G47,K47),$AE$147:$AH$240,4,FALSE), IF(ISBLANK($G47)," ",VLOOKUP(CONCATENATE($A47,$G47),$AE$147:$AH$258,4,FALSE)))</f>
        <v xml:space="preserve"> </v>
      </c>
      <c r="AR47" s="126" t="str">
        <f t="shared" ref="AR47:AR64" si="25">IF(OR(AND(A47="AC_Unit_Three_Phase",G47=$AX$154),AND(A47="AC_Unit_Three_Phase",G47=$AX$155),AND(A47="AC_Unit_Three_Phase",G47=$AX$156),AND(A47="AC_Unit_Three_Phase",G47=$AX$157)),"AC3",IF(A47="AC_Unit_Three_Phase","AC3U5",IF(OR(AND(A47="HP_Unit_Three_Phase",G47=$AY$154),AND(A47="HP_Unit_Three_Phase",G47=$AY$155),AND(A47="HP_Unit_Three_Phase",G47=$AY$156),AND(A47="HP_Unit_Three_Phase",G47=$AY$157)),"HP3",IF(A47="HP_Unit_Three_Phase","HP3U5",IF(A47="PTHP","PTHP","")))))</f>
        <v/>
      </c>
      <c r="AS47" s="220" t="str">
        <f>IF(A47="Add_Economizers","",IF(AB47="C",IF(AU47="Tier1",VLOOKUP(CONCATENATE(A47,G47),$AE$157:$AK$168,7,FALSE)*O47,VLOOKUP(CONCATENATE(A47,G47),$AE$157:$AN$168,9,FALSE)*O47),IF(AJ47&lt;&gt;"",VLOOKUP(CONCATENATE(A47,AJ47),$AV$43:$AY$58,4,FALSE)*O47,"")))</f>
        <v/>
      </c>
      <c r="AT47" s="24" t="str">
        <f>IF(AB47="C",VLOOKUP(CONCATENATE($A47,$G47),$AE$147:$AM$316,8,FALSE),"")</f>
        <v/>
      </c>
      <c r="AU47" s="24" t="str">
        <f>IF(AB47="C",IF(U47&lt;=AT47,"Tier2","Tier1"),"")</f>
        <v/>
      </c>
      <c r="AV47" s="59" t="s">
        <v>138</v>
      </c>
      <c r="AW47" s="289">
        <v>10000</v>
      </c>
      <c r="AX47" s="226">
        <v>27.45</v>
      </c>
      <c r="AY47" s="216">
        <f t="shared" si="15"/>
        <v>13.725</v>
      </c>
      <c r="AZ47" s="219" t="s">
        <v>139</v>
      </c>
      <c r="BA47" s="77"/>
      <c r="BB47" s="59" t="s">
        <v>140</v>
      </c>
      <c r="BC47" s="60">
        <v>1.25</v>
      </c>
      <c r="BD47" s="60">
        <v>1.5</v>
      </c>
    </row>
    <row r="48" spans="1:56" s="24" customFormat="1" ht="12.75" customHeight="1">
      <c r="A48" s="471"/>
      <c r="B48" s="472"/>
      <c r="C48" s="472"/>
      <c r="D48" s="472"/>
      <c r="E48" s="472"/>
      <c r="F48" s="473"/>
      <c r="G48" s="464"/>
      <c r="H48" s="464"/>
      <c r="I48" s="464"/>
      <c r="J48" s="464"/>
      <c r="K48" s="399"/>
      <c r="L48" s="399"/>
      <c r="M48" s="395"/>
      <c r="N48" s="395"/>
      <c r="O48" s="396"/>
      <c r="P48" s="397"/>
      <c r="Q48" s="397"/>
      <c r="R48" s="398"/>
      <c r="S48" s="445" t="str">
        <f t="shared" ref="S48:S56" si="26">IF(AND(A48&lt;&gt;"",G48="",K48=""),"",IF(NOT(OR(ISNA(AO48),ISNA(AH48))),AO48,IF(OR(AND(ISBLANK(K48),ISNA(AO48)),AND(OR(AB48="AC1",AB48="X",AB48="AC3U5",AB48="HP3U5"),OR(ISNA(AH48),ISNA(AO48)))),"CK CAT","CK SEER Rating")))</f>
        <v xml:space="preserve"> </v>
      </c>
      <c r="T48" s="446"/>
      <c r="U48" s="384"/>
      <c r="V48" s="385"/>
      <c r="W48" s="386"/>
      <c r="X48" s="387"/>
      <c r="Y48" s="458" t="str">
        <f>IF(S48="CK SEER Rating","CK or Delete SEER",IF(S48="CK CAT","Size/Usage CAT",IF(AC48="Incomplete","Incomplete",IF(AE48,"CK SIZE",IF(AF48,"CK Efficiency",IF(AS48="",AG48,IF(AG48/W48&gt;AS48,AS48*W48,AG48)))))))</f>
        <v xml:space="preserve"> </v>
      </c>
      <c r="Z48" s="459"/>
      <c r="AA48" s="460"/>
      <c r="AB48" s="263" t="str">
        <f t="shared" ref="AB48:AB64" si="27">IF(A48="HP_Unit_Single_Phase","X",IF(AR48&lt;&gt;"",AR48,IF(OR(A48="Hotel_Room_Control_AC_Only",A48="Hotel_Room_Control_Heat_Pumps",A48="System_Test_And_Repair",A48="Programable_Thermostat",A48="CO_Sensors",A48="CO2_Sensors"),"T",IF(OR(A48="Chiller_Centrifugal",A48="Chiller_Positive_Displacement",A48="Chiller_Reciprocating",A48="Chiller_Air_Cooled"),"C",IF(OR(A48="PTAC",A48="Add_Economizers"),"E",IF(A48="AC_Unit_Single_Phase","AC1",IF(A48="","",IF(A48="AC_Unit_Three_Phase","AC3","3"))))))))</f>
        <v/>
      </c>
      <c r="AC48" s="260" t="str">
        <f>IF(AND(AB48="X",OR(A48="",G48="",K48="",M48="",W48="")),"Incomplete",IF(AND(AB48="3",OR(A48="",G48="",O48="",M48="",U48="",W48="")),"Incomplete",IF(AND(AB48="T",OR(A48="",G48="",W48="")),"Incomplete",IF(AND(OR(AB48="C",AB48="DTR"),OR(G48="",O48="",U48="",W48="")),"Incomplete",IF(AND(AB48="AC1",OR(G48="",K48="",W48="")),"Incomplete",IF(AND(AB48="AC3",OR(G48="",O48="",U48="",W48="")),"Incomplete",IF(AN48="","",AN48)))))))</f>
        <v/>
      </c>
      <c r="AD48" s="260" t="str">
        <f t="shared" si="17"/>
        <v/>
      </c>
      <c r="AE48" s="126" t="b">
        <f>IF(OR(A48="",AB48="X",AB48="AC1",AB48="AC3U5",AB48="HP3U5",ISNA(VLOOKUP(G48,$BB$44:$BD$93,2,FALSE))),FALSE,NOT(AND(O48&gt;=VLOOKUP(G48,$BB$44:$BD$93,2,FALSE),O48&lt;=VLOOKUP(G48,$BB$44:$BD$93,3,FALSE))))</f>
        <v>0</v>
      </c>
      <c r="AF48" s="126" t="b">
        <f t="shared" si="18"/>
        <v>0</v>
      </c>
      <c r="AG48" s="151" t="str">
        <f t="shared" ref="AG48:AG64" si="28">IF(OR(AC48="Incomplete",AD48=1),"Incomplete",IF(OR(ISBLANK(A48),ISBLANK(G48),ISBLANK(W48))," ",IF(OR(AB48="AC3U5",AB48="HP3U5"),W48*AP48,IF(OR($A48="Chiller_Centrifugal",$A48="Chiller_Screw",$A48="Chiller_Positive_Displacement",$A48="Chiller_Air_Cooled"),(ABS(AL48-$U48)*$AQ48*O48+$AP48*$O48)*$W48,IF(AND(AB48="AC3",S48="per Ton"),O48*AP48*W48,IF(AB48="DTR",(AP48+AQ48*O48)*W48,IF(OR(AB48="AC3",AB48="HP3"),(O48*AP48+(U48-AK48)*AQ48*O48)*W48,W48*AP48)))))))</f>
        <v xml:space="preserve"> </v>
      </c>
      <c r="AH48" s="126" t="str">
        <f t="shared" si="19"/>
        <v/>
      </c>
      <c r="AI48" s="262"/>
      <c r="AJ48" s="126" t="str">
        <f>IF(OR(AB48="AC3",AB48="HP3"),IF(O48&lt;=$AW$43,$AZ$43,IF(O48&lt;=$AW$44,$AZ$44,IF(O48&lt;$AW$45,$AZ$45,IF(O48&lt;=$AW$46,$AZ$46,IF(O48&lt;=$AW$47,$AZ$47,IF(O48&lt;=#REF!,$AZ$48,IF(O48&lt;=#REF!,$AZ$49,$AZ$50))))))),IF(AB48="C","YES",""))</f>
        <v/>
      </c>
      <c r="AK48" s="126" t="e">
        <f t="shared" si="20"/>
        <v>#N/A</v>
      </c>
      <c r="AL48" s="335" t="e">
        <f t="shared" si="21"/>
        <v>#N/A</v>
      </c>
      <c r="AM48" s="126" t="str">
        <f>IF(G48="&lt;5.4_tons",IF(O48&gt;=5,"_5.0_tons",IF(O48&gt;=4,"_4.0_tons",IF(O48&gt;=3.5,"_3.5_tons",IF(O48&gt;=3,"_3.0_tons",IF(O48&gt;=2.5,"_2.5_tons",IF(O48&gt;=2,"_2.0_tons","_2.0_tons")))))),"")</f>
        <v/>
      </c>
      <c r="AN48" s="126" t="str">
        <f>IF(AND(AB48="AC3",OR(G48="",O48="",U48="",W48="")),"Incomplete",IF(AND(AB48="PTHP",OR(M48="",U48="",W48="")),"Incomplete",IF(AND(AB48="HP3U5",OR(G48="",W48="",K48="",M48="")),"Incomplete",IF(AND(AB48="AC3U5",OR(G48="",W48="",K48="")),"Incomplete",IF(AND(AB48="E",OR(U48="",W48="")),"Incomplete","")))))</f>
        <v/>
      </c>
      <c r="AO48" s="126" t="str">
        <f t="shared" si="22"/>
        <v xml:space="preserve"> </v>
      </c>
      <c r="AP48" s="266" t="str">
        <f t="shared" si="23"/>
        <v xml:space="preserve"> </v>
      </c>
      <c r="AQ48" s="274" t="str">
        <f t="shared" si="24"/>
        <v xml:space="preserve"> </v>
      </c>
      <c r="AR48" s="126" t="str">
        <f t="shared" si="25"/>
        <v/>
      </c>
      <c r="AS48" s="220" t="str">
        <f t="shared" ref="AS48:AS64" si="29">IF(A48="Add_Economizers","",IF(AB48="C",IF(AU48="Tier1",VLOOKUP(CONCATENATE(A48,G48),$AE$157:$AK$168,7,FALSE)*O48,VLOOKUP(CONCATENATE(A48,G48),$AE$157:$AN$168,9,FALSE)*O48),IF(AJ48&lt;&gt;"",VLOOKUP(CONCATENATE(A48,AJ48),$AV$43:$AY$58,4,FALSE)*O48,"")))</f>
        <v/>
      </c>
      <c r="AT48" s="24" t="str">
        <f t="shared" ref="AT48:AT64" si="30">IF(AB48="C",VLOOKUP(CONCATENATE($A48,$G48),$AE$147:$AM$316,8,FALSE),"")</f>
        <v/>
      </c>
      <c r="AU48" s="24" t="str">
        <f t="shared" ref="AU48:AU64" si="31">IF(AB48="C",IF(U48&lt;=AT48,"Tier2","Tier1"),"")</f>
        <v/>
      </c>
      <c r="AV48" s="59" t="s">
        <v>141</v>
      </c>
      <c r="AW48" s="215">
        <v>5.39</v>
      </c>
      <c r="AX48" s="288">
        <v>72.81</v>
      </c>
      <c r="AY48" s="216">
        <f>$AY$42*AX48</f>
        <v>36.405000000000001</v>
      </c>
      <c r="AZ48" s="57"/>
      <c r="BA48" s="77"/>
      <c r="BB48" s="59" t="s">
        <v>142</v>
      </c>
      <c r="BC48" s="60">
        <v>0</v>
      </c>
      <c r="BD48" s="60">
        <v>2.4990000000000001</v>
      </c>
    </row>
    <row r="49" spans="1:257" s="24" customFormat="1" ht="12.75" customHeight="1">
      <c r="A49" s="471"/>
      <c r="B49" s="472"/>
      <c r="C49" s="472"/>
      <c r="D49" s="472"/>
      <c r="E49" s="472"/>
      <c r="F49" s="473"/>
      <c r="G49" s="464"/>
      <c r="H49" s="464"/>
      <c r="I49" s="464"/>
      <c r="J49" s="464"/>
      <c r="K49" s="399"/>
      <c r="L49" s="399"/>
      <c r="M49" s="395"/>
      <c r="N49" s="395"/>
      <c r="O49" s="396"/>
      <c r="P49" s="397"/>
      <c r="Q49" s="397"/>
      <c r="R49" s="398"/>
      <c r="S49" s="447" t="str">
        <f t="shared" si="26"/>
        <v xml:space="preserve"> </v>
      </c>
      <c r="T49" s="448"/>
      <c r="U49" s="384"/>
      <c r="V49" s="385"/>
      <c r="W49" s="386"/>
      <c r="X49" s="387"/>
      <c r="Y49" s="458" t="str">
        <f t="shared" ref="Y49:Y56" si="32">IF(S49="CK SEER Rating","CK or Delete SEER",IF(S49="CK CAT","Size/Usage CAT",IF(AC49="Incomplete","Incomplete",IF(AE49,"CK SIZE",IF(AF49,"CK Efficiency",IF(AS49="",AG49,IF(AG49/W49&gt;AS49,AS49*W49,AG49)))))))</f>
        <v xml:space="preserve"> </v>
      </c>
      <c r="Z49" s="459"/>
      <c r="AA49" s="460"/>
      <c r="AB49" s="263" t="str">
        <f t="shared" si="27"/>
        <v/>
      </c>
      <c r="AC49" s="260" t="str">
        <f t="shared" ref="AC49:AC56" si="33">IF(AND(AB49="X",OR(A49="",G49="",K49="",M49="",W49="")),"Incomplete",IF(AND(AB49="3",OR(A49="",G49="",O49="",M49="",U49="",W49="")),"Incomplete",IF(AND(AB49="T",OR(A49="",G49="",W49="")),"Incomplete",IF(AND(OR(AB49="C",AB49="DTR"),OR(G49="",O49="",U49="",W49="")),"Incomplete",IF(AND(AB49="AC1",OR(G49="",K49="",W49="")),"Incomplete",IF(AND(AB49="AC3",OR(G49="",O49="",U49="",W49="")),"Incomplete",IF(AN49="","",AN49)))))))</f>
        <v/>
      </c>
      <c r="AD49" s="260" t="str">
        <f t="shared" si="17"/>
        <v/>
      </c>
      <c r="AE49" s="126" t="b">
        <f t="shared" ref="AE49:AE64" si="34">IF(OR(A49="",AB49="X",AB49="AC1",AB49="AC3U5",AB49="HP3U5",ISNA(VLOOKUP(G49,$BB$44:$BD$93,2,FALSE))),FALSE,NOT(AND(O49&gt;=VLOOKUP(G49,$BB$44:$BD$93,2,FALSE),O49&lt;=VLOOKUP(G49,$BB$44:$BD$93,3,FALSE))))</f>
        <v>0</v>
      </c>
      <c r="AF49" s="126" t="b">
        <f t="shared" si="18"/>
        <v>0</v>
      </c>
      <c r="AG49" s="151" t="str">
        <f t="shared" si="28"/>
        <v xml:space="preserve"> </v>
      </c>
      <c r="AH49" s="126" t="str">
        <f t="shared" si="19"/>
        <v/>
      </c>
      <c r="AI49" s="262"/>
      <c r="AJ49" s="126" t="str">
        <f>IF(OR(AB49="AC3",AB49="HP3"),IF(O49&lt;=$AW$43,$AZ$43,IF(O49&lt;=$AW$44,$AZ$44,IF(O49&lt;$AW$45,$AZ$45,IF(O49&lt;=$AW$46,$AZ$46,IF(O49&lt;=$AW$47,$AZ$47,IF(O49&lt;=#REF!,$AZ$48,IF(O49&lt;=#REF!,$AZ$49,$AZ$50))))))),IF(AB49="C","YES",""))</f>
        <v/>
      </c>
      <c r="AK49" s="126" t="e">
        <f t="shared" si="20"/>
        <v>#N/A</v>
      </c>
      <c r="AL49" s="126" t="e">
        <f t="shared" si="21"/>
        <v>#N/A</v>
      </c>
      <c r="AM49" s="126" t="str">
        <f t="shared" ref="AM49:AM56" si="35">IF(G49="&lt;5.4_tons",IF(O49&gt;=5,"_5.0_tons",IF(O49&gt;=4,"_4.0_tons",IF(O49&gt;=3.5,"_3.5_tons",IF(O49&gt;=3,"_3.0_tons",IF(O49&gt;=2.5,"_2.5_tons",IF(O49&gt;=2,"_2.0_tons","_2.0_tons")))))),"")</f>
        <v/>
      </c>
      <c r="AN49" s="126" t="str">
        <f t="shared" ref="AN49:AN56" si="36">IF(AND(AB49="AC3",OR(G49="",O49="",U49="",W49="")),"Incomplete",IF(AND(AB49="PTHP",OR(M49="",U49="",W49="")),"Incomplete",IF(AND(AB49="HP3U5",OR(G49="",W49="",K49="",M49="")),"Incomplete",IF(AND(AB49="AC3U5",OR(G49="",W49="",K49="")),"Incomplete",IF(AND(AB49="E",OR(U49="",W49="")),"Incomplete","")))))</f>
        <v/>
      </c>
      <c r="AO49" s="126" t="str">
        <f t="shared" si="22"/>
        <v xml:space="preserve"> </v>
      </c>
      <c r="AP49" s="266" t="str">
        <f t="shared" si="23"/>
        <v xml:space="preserve"> </v>
      </c>
      <c r="AQ49" s="274" t="str">
        <f t="shared" si="24"/>
        <v xml:space="preserve"> </v>
      </c>
      <c r="AR49" s="126" t="str">
        <f t="shared" si="25"/>
        <v/>
      </c>
      <c r="AS49" s="220" t="str">
        <f t="shared" si="29"/>
        <v/>
      </c>
      <c r="AT49" s="24" t="str">
        <f t="shared" si="30"/>
        <v/>
      </c>
      <c r="AU49" s="24" t="str">
        <f t="shared" si="31"/>
        <v/>
      </c>
      <c r="AV49" s="59" t="s">
        <v>143</v>
      </c>
      <c r="AW49" s="215">
        <v>11.249000000000001</v>
      </c>
      <c r="AX49" s="288">
        <v>96.19</v>
      </c>
      <c r="AY49" s="216">
        <f>$AY$42*AX49</f>
        <v>48.094999999999999</v>
      </c>
      <c r="AZ49" s="57"/>
      <c r="BA49" s="77"/>
      <c r="BB49" s="59" t="s">
        <v>144</v>
      </c>
      <c r="BC49" s="60">
        <v>0</v>
      </c>
      <c r="BD49" s="60">
        <v>2.4990000000000001</v>
      </c>
    </row>
    <row r="50" spans="1:257" s="24" customFormat="1" ht="12.75" customHeight="1">
      <c r="A50" s="471"/>
      <c r="B50" s="472"/>
      <c r="C50" s="472"/>
      <c r="D50" s="472"/>
      <c r="E50" s="472"/>
      <c r="F50" s="473"/>
      <c r="G50" s="464"/>
      <c r="H50" s="464"/>
      <c r="I50" s="464"/>
      <c r="J50" s="464"/>
      <c r="K50" s="399"/>
      <c r="L50" s="399"/>
      <c r="M50" s="395"/>
      <c r="N50" s="395"/>
      <c r="O50" s="396"/>
      <c r="P50" s="397"/>
      <c r="Q50" s="397"/>
      <c r="R50" s="398"/>
      <c r="S50" s="445" t="str">
        <f t="shared" si="26"/>
        <v xml:space="preserve"> </v>
      </c>
      <c r="T50" s="446"/>
      <c r="U50" s="384"/>
      <c r="V50" s="385"/>
      <c r="W50" s="386"/>
      <c r="X50" s="387"/>
      <c r="Y50" s="458" t="str">
        <f t="shared" si="32"/>
        <v xml:space="preserve"> </v>
      </c>
      <c r="Z50" s="459"/>
      <c r="AA50" s="460"/>
      <c r="AB50" s="263" t="str">
        <f t="shared" si="27"/>
        <v/>
      </c>
      <c r="AC50" s="260" t="str">
        <f t="shared" si="33"/>
        <v/>
      </c>
      <c r="AD50" s="260" t="str">
        <f t="shared" si="17"/>
        <v/>
      </c>
      <c r="AE50" s="126" t="b">
        <f t="shared" si="34"/>
        <v>0</v>
      </c>
      <c r="AF50" s="126" t="b">
        <f t="shared" si="18"/>
        <v>0</v>
      </c>
      <c r="AG50" s="151" t="str">
        <f t="shared" si="28"/>
        <v xml:space="preserve"> </v>
      </c>
      <c r="AH50" s="126" t="str">
        <f t="shared" si="19"/>
        <v/>
      </c>
      <c r="AI50" s="262"/>
      <c r="AJ50" s="300" t="str">
        <f>IF(OR(AB50="AC3",AB50="HP3"),IF(O50&lt;=$AW$43,$AZ$43,IF(O50&lt;=$AW$44,$AZ$44,IF(O50&lt;$AW$45,$AZ$45,IF(O50&lt;=$AW$46,$AZ$46,IF(O50&lt;=$AW$47,$AZ$47,IF(O50&lt;=#REF!,$AZ$48,IF(O50&lt;=#REF!,$AZ$49,$AZ$50))))))),IF(AB50="C","YES",""))</f>
        <v/>
      </c>
      <c r="AK50" s="126" t="e">
        <f t="shared" si="20"/>
        <v>#N/A</v>
      </c>
      <c r="AL50" s="126" t="e">
        <f t="shared" si="21"/>
        <v>#N/A</v>
      </c>
      <c r="AM50" s="126" t="str">
        <f t="shared" si="35"/>
        <v/>
      </c>
      <c r="AN50" s="126" t="str">
        <f t="shared" si="36"/>
        <v/>
      </c>
      <c r="AO50" s="126" t="str">
        <f t="shared" si="22"/>
        <v xml:space="preserve"> </v>
      </c>
      <c r="AP50" s="266" t="str">
        <f t="shared" si="23"/>
        <v xml:space="preserve"> </v>
      </c>
      <c r="AQ50" s="274" t="str">
        <f t="shared" si="24"/>
        <v xml:space="preserve"> </v>
      </c>
      <c r="AR50" s="126" t="str">
        <f>IF(OR(AND(A50="AC_Unit_Three_Phase",G50=$AX$154),AND(A50="AC_Unit_Three_Phase",G50=$AX$155),AND(A50="AC_Unit_Three_Phase",G50=$AX$156),AND(A50="AC_Unit_Three_Phase",G50=$AX$157)),"AC3",IF(A50="AC_Unit_Three_Phase","AC3U5",IF(OR(AND(A50="HP_Unit_Three_Phase",G50=$AY$154),AND(A50="HP_Unit_Three_Phase",G50=$AY$155),AND(A50="HP_Unit_Three_Phase",G50=$AY$156),AND(A50="HP_Unit_Three_Phase",G50=$AY$157)),"HP3",IF(A50="HP_Unit_Three_Phase","HP3U5",IF(A50="PTHP","PTHP","")))))</f>
        <v/>
      </c>
      <c r="AS50" s="220" t="str">
        <f t="shared" si="29"/>
        <v/>
      </c>
      <c r="AT50" s="24" t="str">
        <f t="shared" si="30"/>
        <v/>
      </c>
      <c r="AU50" s="24" t="str">
        <f t="shared" si="31"/>
        <v/>
      </c>
      <c r="AV50" s="59" t="s">
        <v>145</v>
      </c>
      <c r="AW50" s="215">
        <v>19.989999999999998</v>
      </c>
      <c r="AX50" s="288">
        <v>71.45</v>
      </c>
      <c r="AY50" s="216">
        <f>$AY$42*AX50</f>
        <v>35.725000000000001</v>
      </c>
      <c r="AZ50" s="57"/>
      <c r="BA50" s="77"/>
      <c r="BB50" s="59" t="s">
        <v>146</v>
      </c>
      <c r="BC50" s="60">
        <v>2.5</v>
      </c>
      <c r="BD50" s="60">
        <v>2.9990000000000001</v>
      </c>
    </row>
    <row r="51" spans="1:257" s="24" customFormat="1" ht="12.75" customHeight="1">
      <c r="A51" s="471"/>
      <c r="B51" s="472"/>
      <c r="C51" s="472"/>
      <c r="D51" s="472"/>
      <c r="E51" s="472"/>
      <c r="F51" s="473"/>
      <c r="G51" s="464"/>
      <c r="H51" s="464"/>
      <c r="I51" s="464"/>
      <c r="J51" s="464"/>
      <c r="K51" s="399"/>
      <c r="L51" s="399"/>
      <c r="M51" s="395"/>
      <c r="N51" s="395"/>
      <c r="O51" s="396"/>
      <c r="P51" s="397"/>
      <c r="Q51" s="397"/>
      <c r="R51" s="398"/>
      <c r="S51" s="445" t="str">
        <f t="shared" si="26"/>
        <v xml:space="preserve"> </v>
      </c>
      <c r="T51" s="446"/>
      <c r="U51" s="384"/>
      <c r="V51" s="385"/>
      <c r="W51" s="386"/>
      <c r="X51" s="387"/>
      <c r="Y51" s="458" t="str">
        <f t="shared" si="32"/>
        <v xml:space="preserve"> </v>
      </c>
      <c r="Z51" s="459"/>
      <c r="AA51" s="460"/>
      <c r="AB51" s="263" t="str">
        <f t="shared" si="27"/>
        <v/>
      </c>
      <c r="AC51" s="260" t="str">
        <f t="shared" si="33"/>
        <v/>
      </c>
      <c r="AD51" s="260" t="str">
        <f t="shared" si="17"/>
        <v/>
      </c>
      <c r="AE51" s="126" t="b">
        <f t="shared" si="34"/>
        <v>0</v>
      </c>
      <c r="AF51" s="126" t="b">
        <f t="shared" si="18"/>
        <v>0</v>
      </c>
      <c r="AG51" s="151" t="str">
        <f t="shared" si="28"/>
        <v xml:space="preserve"> </v>
      </c>
      <c r="AH51" s="126" t="str">
        <f t="shared" si="19"/>
        <v/>
      </c>
      <c r="AI51" s="262"/>
      <c r="AJ51" s="300" t="str">
        <f>IF(OR(AB51="AC3",AB51="HP3"),IF(O51&lt;=$AW$43,$AZ$43,IF(O51&lt;=$AW$44,$AZ$44,IF(O51&lt;$AW$45,$AZ$45,IF(O51&lt;=$AW$46,$AZ$46,IF(O51&lt;=$AW$47,$AZ$47,IF(O51&lt;=#REF!,$AZ$48,IF(O51&lt;=#REF!,$AZ$49,$AZ$50))))))),IF(AB51="C","YES",""))</f>
        <v/>
      </c>
      <c r="AK51" s="126" t="e">
        <f t="shared" si="20"/>
        <v>#N/A</v>
      </c>
      <c r="AL51" s="126" t="e">
        <f t="shared" si="21"/>
        <v>#N/A</v>
      </c>
      <c r="AM51" s="126" t="str">
        <f t="shared" si="35"/>
        <v/>
      </c>
      <c r="AN51" s="126" t="str">
        <f t="shared" si="36"/>
        <v/>
      </c>
      <c r="AO51" s="126" t="str">
        <f t="shared" si="22"/>
        <v xml:space="preserve"> </v>
      </c>
      <c r="AP51" s="266" t="str">
        <f t="shared" si="23"/>
        <v xml:space="preserve"> </v>
      </c>
      <c r="AQ51" s="274" t="str">
        <f t="shared" si="24"/>
        <v xml:space="preserve"> </v>
      </c>
      <c r="AR51" s="126" t="str">
        <f t="shared" si="25"/>
        <v/>
      </c>
      <c r="AS51" s="220" t="str">
        <f t="shared" si="29"/>
        <v/>
      </c>
      <c r="AT51" s="24" t="str">
        <f t="shared" si="30"/>
        <v/>
      </c>
      <c r="AU51" s="24" t="str">
        <f t="shared" si="31"/>
        <v/>
      </c>
      <c r="AV51" s="24" t="s">
        <v>147</v>
      </c>
      <c r="AW51" s="215">
        <v>63.29</v>
      </c>
      <c r="AX51" s="288">
        <v>146.91999999999999</v>
      </c>
      <c r="AY51" s="216">
        <f>$AY$42*AX51</f>
        <v>73.459999999999994</v>
      </c>
      <c r="AZ51" s="57"/>
      <c r="BA51" s="77"/>
      <c r="BB51" s="63" t="s">
        <v>148</v>
      </c>
      <c r="BC51" s="60">
        <v>2.5</v>
      </c>
      <c r="BD51" s="60">
        <v>2.9990000000000001</v>
      </c>
    </row>
    <row r="52" spans="1:257" s="24" customFormat="1" ht="12.75" customHeight="1">
      <c r="A52" s="471"/>
      <c r="B52" s="472"/>
      <c r="C52" s="472"/>
      <c r="D52" s="472"/>
      <c r="E52" s="472"/>
      <c r="F52" s="473"/>
      <c r="G52" s="464"/>
      <c r="H52" s="464"/>
      <c r="I52" s="464"/>
      <c r="J52" s="464"/>
      <c r="K52" s="399"/>
      <c r="L52" s="399"/>
      <c r="M52" s="395"/>
      <c r="N52" s="395"/>
      <c r="O52" s="396"/>
      <c r="P52" s="397"/>
      <c r="Q52" s="397"/>
      <c r="R52" s="398"/>
      <c r="S52" s="445" t="str">
        <f t="shared" si="26"/>
        <v xml:space="preserve"> </v>
      </c>
      <c r="T52" s="446"/>
      <c r="U52" s="384"/>
      <c r="V52" s="385"/>
      <c r="W52" s="386"/>
      <c r="X52" s="387"/>
      <c r="Y52" s="458" t="str">
        <f t="shared" si="32"/>
        <v xml:space="preserve"> </v>
      </c>
      <c r="Z52" s="459"/>
      <c r="AA52" s="460"/>
      <c r="AB52" s="263" t="str">
        <f t="shared" si="27"/>
        <v/>
      </c>
      <c r="AC52" s="260" t="str">
        <f t="shared" si="33"/>
        <v/>
      </c>
      <c r="AD52" s="260" t="str">
        <f t="shared" si="17"/>
        <v/>
      </c>
      <c r="AE52" s="126" t="b">
        <f t="shared" si="34"/>
        <v>0</v>
      </c>
      <c r="AF52" s="126" t="b">
        <f t="shared" si="18"/>
        <v>0</v>
      </c>
      <c r="AG52" s="151" t="str">
        <f t="shared" si="28"/>
        <v xml:space="preserve"> </v>
      </c>
      <c r="AH52" s="126" t="str">
        <f t="shared" si="19"/>
        <v/>
      </c>
      <c r="AI52" s="262"/>
      <c r="AJ52" s="126" t="str">
        <f>IF(OR(AB52="AC3",AB52="HP3"),IF(O52&lt;=$AW$43,$AZ$43,IF(O52&lt;=$AW$44,$AZ$44,IF(O52&lt;$AW$45,$AZ$45,IF(O52&lt;=$AW$46,$AZ$46,IF(O52&lt;=$AW$47,$AZ$47,IF(O52&lt;=#REF!,$AZ$48,IF(O52&lt;=#REF!,$AZ$49,$AZ$50))))))),IF(AB52="C","YES",""))</f>
        <v/>
      </c>
      <c r="AK52" s="126" t="e">
        <f t="shared" si="20"/>
        <v>#N/A</v>
      </c>
      <c r="AL52" s="126" t="e">
        <f t="shared" si="21"/>
        <v>#N/A</v>
      </c>
      <c r="AM52" s="126" t="str">
        <f t="shared" si="35"/>
        <v/>
      </c>
      <c r="AN52" s="126" t="str">
        <f t="shared" si="36"/>
        <v/>
      </c>
      <c r="AO52" s="126" t="str">
        <f t="shared" si="22"/>
        <v xml:space="preserve"> </v>
      </c>
      <c r="AP52" s="266" t="str">
        <f t="shared" si="23"/>
        <v xml:space="preserve"> </v>
      </c>
      <c r="AQ52" s="274" t="str">
        <f t="shared" si="24"/>
        <v xml:space="preserve"> </v>
      </c>
      <c r="AR52" s="126" t="str">
        <f t="shared" si="25"/>
        <v/>
      </c>
      <c r="AS52" s="220" t="str">
        <f t="shared" si="29"/>
        <v/>
      </c>
      <c r="AT52" s="24" t="str">
        <f t="shared" si="30"/>
        <v/>
      </c>
      <c r="AU52" s="24" t="str">
        <f t="shared" si="31"/>
        <v/>
      </c>
      <c r="AV52" s="59" t="s">
        <v>149</v>
      </c>
      <c r="AW52" s="289">
        <v>10000</v>
      </c>
      <c r="AX52" s="288">
        <v>146.91999999999999</v>
      </c>
      <c r="AY52" s="216">
        <f>$AY$42*AX52</f>
        <v>73.459999999999994</v>
      </c>
      <c r="AZ52" s="57"/>
      <c r="BA52" s="77"/>
      <c r="BB52" s="63" t="s">
        <v>150</v>
      </c>
      <c r="BC52" s="60">
        <v>3</v>
      </c>
      <c r="BD52" s="60">
        <v>3.4990000000000001</v>
      </c>
    </row>
    <row r="53" spans="1:257" s="24" customFormat="1" ht="12.75" customHeight="1">
      <c r="A53" s="471"/>
      <c r="B53" s="472"/>
      <c r="C53" s="472"/>
      <c r="D53" s="472"/>
      <c r="E53" s="472"/>
      <c r="F53" s="473"/>
      <c r="G53" s="464"/>
      <c r="H53" s="464"/>
      <c r="I53" s="464"/>
      <c r="J53" s="464"/>
      <c r="K53" s="399"/>
      <c r="L53" s="399"/>
      <c r="M53" s="395"/>
      <c r="N53" s="395"/>
      <c r="O53" s="396"/>
      <c r="P53" s="397"/>
      <c r="Q53" s="397"/>
      <c r="R53" s="398"/>
      <c r="S53" s="445" t="str">
        <f t="shared" si="26"/>
        <v xml:space="preserve"> </v>
      </c>
      <c r="T53" s="446"/>
      <c r="U53" s="384"/>
      <c r="V53" s="385"/>
      <c r="W53" s="386"/>
      <c r="X53" s="387"/>
      <c r="Y53" s="458" t="str">
        <f t="shared" si="32"/>
        <v xml:space="preserve"> </v>
      </c>
      <c r="Z53" s="459"/>
      <c r="AA53" s="460"/>
      <c r="AB53" s="263" t="str">
        <f t="shared" si="27"/>
        <v/>
      </c>
      <c r="AC53" s="260" t="str">
        <f t="shared" si="33"/>
        <v/>
      </c>
      <c r="AD53" s="260" t="str">
        <f t="shared" si="17"/>
        <v/>
      </c>
      <c r="AE53" s="126" t="b">
        <f t="shared" si="34"/>
        <v>0</v>
      </c>
      <c r="AF53" s="126" t="b">
        <f t="shared" si="18"/>
        <v>0</v>
      </c>
      <c r="AG53" s="151" t="str">
        <f t="shared" si="28"/>
        <v xml:space="preserve"> </v>
      </c>
      <c r="AH53" s="126" t="str">
        <f t="shared" si="19"/>
        <v/>
      </c>
      <c r="AI53" s="262"/>
      <c r="AJ53" s="126" t="str">
        <f>IF(OR(AB53="AC3",AB53="HP3"),IF(O53&lt;=$AW$43,$AZ$43,IF(O53&lt;=$AW$44,$AZ$44,IF(O53&lt;$AW$45,$AZ$45,IF(O53&lt;=$AW$46,$AZ$46,IF(O53&lt;=$AW$47,$AZ$47,IF(O53&lt;=#REF!,$AZ$48,IF(O53&lt;=#REF!,$AZ$49,$AZ$50))))))),IF(AB53="C","YES",""))</f>
        <v/>
      </c>
      <c r="AK53" s="126" t="e">
        <f t="shared" si="20"/>
        <v>#N/A</v>
      </c>
      <c r="AL53" s="126" t="e">
        <f t="shared" si="21"/>
        <v>#N/A</v>
      </c>
      <c r="AM53" s="126" t="str">
        <f t="shared" si="35"/>
        <v/>
      </c>
      <c r="AN53" s="126" t="str">
        <f t="shared" si="36"/>
        <v/>
      </c>
      <c r="AO53" s="126" t="str">
        <f t="shared" si="22"/>
        <v xml:space="preserve"> </v>
      </c>
      <c r="AP53" s="266" t="str">
        <f t="shared" si="23"/>
        <v xml:space="preserve"> </v>
      </c>
      <c r="AQ53" s="274" t="str">
        <f t="shared" si="24"/>
        <v xml:space="preserve"> </v>
      </c>
      <c r="AR53" s="126" t="str">
        <f t="shared" si="25"/>
        <v/>
      </c>
      <c r="AS53" s="220" t="str">
        <f t="shared" si="29"/>
        <v/>
      </c>
      <c r="AT53" s="24" t="str">
        <f t="shared" si="30"/>
        <v/>
      </c>
      <c r="AU53" s="24" t="str">
        <f t="shared" si="31"/>
        <v/>
      </c>
      <c r="AZ53" s="57"/>
      <c r="BA53" s="77"/>
      <c r="BB53" s="63" t="s">
        <v>151</v>
      </c>
      <c r="BC53" s="60">
        <v>3</v>
      </c>
      <c r="BD53" s="60">
        <v>3.4990000000000001</v>
      </c>
    </row>
    <row r="54" spans="1:257" s="24" customFormat="1" ht="12.75" customHeight="1">
      <c r="A54" s="471"/>
      <c r="B54" s="472"/>
      <c r="C54" s="472"/>
      <c r="D54" s="472"/>
      <c r="E54" s="472"/>
      <c r="F54" s="473"/>
      <c r="G54" s="464"/>
      <c r="H54" s="464"/>
      <c r="I54" s="464"/>
      <c r="J54" s="464"/>
      <c r="K54" s="399"/>
      <c r="L54" s="399"/>
      <c r="M54" s="395"/>
      <c r="N54" s="395"/>
      <c r="O54" s="396"/>
      <c r="P54" s="397"/>
      <c r="Q54" s="397"/>
      <c r="R54" s="398"/>
      <c r="S54" s="445" t="str">
        <f t="shared" si="26"/>
        <v xml:space="preserve"> </v>
      </c>
      <c r="T54" s="446"/>
      <c r="U54" s="384"/>
      <c r="V54" s="385"/>
      <c r="W54" s="386"/>
      <c r="X54" s="387"/>
      <c r="Y54" s="458" t="str">
        <f t="shared" si="32"/>
        <v xml:space="preserve"> </v>
      </c>
      <c r="Z54" s="459"/>
      <c r="AA54" s="460"/>
      <c r="AB54" s="263" t="str">
        <f t="shared" si="27"/>
        <v/>
      </c>
      <c r="AC54" s="260" t="str">
        <f t="shared" si="33"/>
        <v/>
      </c>
      <c r="AD54" s="260" t="str">
        <f t="shared" si="17"/>
        <v/>
      </c>
      <c r="AE54" s="126" t="b">
        <f t="shared" si="34"/>
        <v>0</v>
      </c>
      <c r="AF54" s="126" t="b">
        <f t="shared" si="18"/>
        <v>0</v>
      </c>
      <c r="AG54" s="151" t="str">
        <f t="shared" si="28"/>
        <v xml:space="preserve"> </v>
      </c>
      <c r="AH54" s="126" t="str">
        <f t="shared" si="19"/>
        <v/>
      </c>
      <c r="AI54" s="262"/>
      <c r="AJ54" s="126" t="str">
        <f>IF(OR(AB54="AC3",AB54="HP3"),IF(O54&lt;=$AW$43,$AZ$43,IF(O54&lt;=$AW$44,$AZ$44,IF(O54&lt;$AW$45,$AZ$45,IF(O54&lt;=$AW$46,$AZ$46,IF(O54&lt;=$AW$47,$AZ$47,IF(O54&lt;=#REF!,$AZ$48,IF(O54&lt;=#REF!,$AZ$49,$AZ$50))))))),IF(AB54="C","YES",""))</f>
        <v/>
      </c>
      <c r="AK54" s="126" t="e">
        <f t="shared" si="20"/>
        <v>#N/A</v>
      </c>
      <c r="AL54" s="126" t="e">
        <f t="shared" si="21"/>
        <v>#N/A</v>
      </c>
      <c r="AM54" s="126" t="str">
        <f t="shared" si="35"/>
        <v/>
      </c>
      <c r="AN54" s="126" t="str">
        <f t="shared" si="36"/>
        <v/>
      </c>
      <c r="AO54" s="126" t="str">
        <f t="shared" si="22"/>
        <v xml:space="preserve"> </v>
      </c>
      <c r="AP54" s="266" t="str">
        <f t="shared" si="23"/>
        <v xml:space="preserve"> </v>
      </c>
      <c r="AQ54" s="274" t="str">
        <f t="shared" si="24"/>
        <v xml:space="preserve"> </v>
      </c>
      <c r="AR54" s="126" t="str">
        <f t="shared" si="25"/>
        <v/>
      </c>
      <c r="AS54" s="220" t="str">
        <f t="shared" si="29"/>
        <v/>
      </c>
      <c r="AT54" s="24" t="str">
        <f t="shared" si="30"/>
        <v/>
      </c>
      <c r="AU54" s="24" t="str">
        <f t="shared" si="31"/>
        <v/>
      </c>
      <c r="AZ54" s="57"/>
      <c r="BA54" s="77"/>
      <c r="BB54" s="63" t="s">
        <v>152</v>
      </c>
      <c r="BC54" s="60">
        <v>3.5</v>
      </c>
      <c r="BD54" s="60">
        <v>3.9990000000000001</v>
      </c>
    </row>
    <row r="55" spans="1:257" s="24" customFormat="1" ht="12.75" customHeight="1">
      <c r="A55" s="471"/>
      <c r="B55" s="472"/>
      <c r="C55" s="472"/>
      <c r="D55" s="472"/>
      <c r="E55" s="472"/>
      <c r="F55" s="473"/>
      <c r="G55" s="464"/>
      <c r="H55" s="464"/>
      <c r="I55" s="464"/>
      <c r="J55" s="464"/>
      <c r="K55" s="399"/>
      <c r="L55" s="399"/>
      <c r="M55" s="395"/>
      <c r="N55" s="395"/>
      <c r="O55" s="396"/>
      <c r="P55" s="397"/>
      <c r="Q55" s="397"/>
      <c r="R55" s="398"/>
      <c r="S55" s="445" t="str">
        <f t="shared" si="26"/>
        <v xml:space="preserve"> </v>
      </c>
      <c r="T55" s="446"/>
      <c r="U55" s="384"/>
      <c r="V55" s="385"/>
      <c r="W55" s="386"/>
      <c r="X55" s="387"/>
      <c r="Y55" s="458" t="str">
        <f t="shared" si="32"/>
        <v xml:space="preserve"> </v>
      </c>
      <c r="Z55" s="459"/>
      <c r="AA55" s="460"/>
      <c r="AB55" s="263" t="str">
        <f t="shared" si="27"/>
        <v/>
      </c>
      <c r="AC55" s="260" t="str">
        <f t="shared" si="33"/>
        <v/>
      </c>
      <c r="AD55" s="260" t="str">
        <f t="shared" si="17"/>
        <v/>
      </c>
      <c r="AE55" s="126" t="b">
        <f t="shared" si="34"/>
        <v>0</v>
      </c>
      <c r="AF55" s="126" t="b">
        <f t="shared" si="18"/>
        <v>0</v>
      </c>
      <c r="AG55" s="151" t="str">
        <f t="shared" si="28"/>
        <v xml:space="preserve"> </v>
      </c>
      <c r="AH55" s="126" t="str">
        <f t="shared" si="19"/>
        <v/>
      </c>
      <c r="AI55" s="262"/>
      <c r="AJ55" s="126" t="str">
        <f>IF(OR(AB55="AC3",AB55="HP3"),IF(O55&lt;=$AW$43,$AZ$43,IF(O55&lt;=$AW$44,$AZ$44,IF(O55&lt;$AW$45,$AZ$45,IF(O55&lt;=$AW$46,$AZ$46,IF(O55&lt;=$AW$47,$AZ$47,IF(O55&lt;=#REF!,$AZ$48,IF(O55&lt;=#REF!,$AZ$49,$AZ$50))))))),IF(AB55="C","YES",""))</f>
        <v/>
      </c>
      <c r="AK55" s="126" t="e">
        <f t="shared" si="20"/>
        <v>#N/A</v>
      </c>
      <c r="AL55" s="126" t="e">
        <f t="shared" si="21"/>
        <v>#N/A</v>
      </c>
      <c r="AM55" s="126" t="str">
        <f t="shared" si="35"/>
        <v/>
      </c>
      <c r="AN55" s="126" t="str">
        <f t="shared" si="36"/>
        <v/>
      </c>
      <c r="AO55" s="126" t="str">
        <f t="shared" si="22"/>
        <v xml:space="preserve"> </v>
      </c>
      <c r="AP55" s="266" t="str">
        <f t="shared" si="23"/>
        <v xml:space="preserve"> </v>
      </c>
      <c r="AQ55" s="274" t="str">
        <f t="shared" si="24"/>
        <v xml:space="preserve"> </v>
      </c>
      <c r="AR55" s="126" t="str">
        <f t="shared" si="25"/>
        <v/>
      </c>
      <c r="AS55" s="220" t="str">
        <f t="shared" si="29"/>
        <v/>
      </c>
      <c r="AT55" s="24" t="str">
        <f t="shared" si="30"/>
        <v/>
      </c>
      <c r="AU55" s="24" t="str">
        <f t="shared" si="31"/>
        <v/>
      </c>
      <c r="AZ55" s="57"/>
      <c r="BA55" s="77"/>
      <c r="BB55" s="63" t="s">
        <v>153</v>
      </c>
      <c r="BC55" s="60">
        <v>3.5</v>
      </c>
      <c r="BD55" s="60">
        <v>3.9990000000000001</v>
      </c>
    </row>
    <row r="56" spans="1:257" s="24" customFormat="1" ht="12.75" customHeight="1">
      <c r="A56" s="471"/>
      <c r="B56" s="472"/>
      <c r="C56" s="472"/>
      <c r="D56" s="472"/>
      <c r="E56" s="472"/>
      <c r="F56" s="473"/>
      <c r="G56" s="464"/>
      <c r="H56" s="464"/>
      <c r="I56" s="464"/>
      <c r="J56" s="464"/>
      <c r="K56" s="399"/>
      <c r="L56" s="399"/>
      <c r="M56" s="395"/>
      <c r="N56" s="395"/>
      <c r="O56" s="396"/>
      <c r="P56" s="397"/>
      <c r="Q56" s="397"/>
      <c r="R56" s="398"/>
      <c r="S56" s="445" t="str">
        <f t="shared" si="26"/>
        <v xml:space="preserve"> </v>
      </c>
      <c r="T56" s="446"/>
      <c r="U56" s="384"/>
      <c r="V56" s="385"/>
      <c r="W56" s="386"/>
      <c r="X56" s="387"/>
      <c r="Y56" s="458" t="str">
        <f t="shared" si="32"/>
        <v xml:space="preserve"> </v>
      </c>
      <c r="Z56" s="459"/>
      <c r="AA56" s="460"/>
      <c r="AB56" s="263" t="str">
        <f t="shared" si="27"/>
        <v/>
      </c>
      <c r="AC56" s="260" t="str">
        <f t="shared" si="33"/>
        <v/>
      </c>
      <c r="AD56" s="260" t="str">
        <f t="shared" si="17"/>
        <v/>
      </c>
      <c r="AE56" s="126" t="b">
        <f t="shared" si="34"/>
        <v>0</v>
      </c>
      <c r="AF56" s="126" t="b">
        <f t="shared" si="18"/>
        <v>0</v>
      </c>
      <c r="AG56" s="151" t="str">
        <f t="shared" si="28"/>
        <v xml:space="preserve"> </v>
      </c>
      <c r="AH56" s="126" t="str">
        <f t="shared" si="19"/>
        <v/>
      </c>
      <c r="AI56" s="262"/>
      <c r="AJ56" s="126" t="str">
        <f>IF(OR(AB56="AC3",AB56="HP3"),IF(O56&lt;=$AW$43,$AZ$43,IF(O56&lt;=$AW$44,$AZ$44,IF(O56&lt;$AW$45,$AZ$45,IF(O56&lt;=$AW$46,$AZ$46,IF(O56&lt;=$AW$47,$AZ$47,IF(O56&lt;=#REF!,$AZ$48,IF(O56&lt;=#REF!,$AZ$49,$AZ$50))))))),IF(AB56="C","YES",""))</f>
        <v/>
      </c>
      <c r="AK56" s="126" t="e">
        <f t="shared" si="20"/>
        <v>#N/A</v>
      </c>
      <c r="AL56" s="126" t="e">
        <f t="shared" si="21"/>
        <v>#N/A</v>
      </c>
      <c r="AM56" s="126" t="str">
        <f t="shared" si="35"/>
        <v/>
      </c>
      <c r="AN56" s="126" t="str">
        <f t="shared" si="36"/>
        <v/>
      </c>
      <c r="AO56" s="126" t="str">
        <f t="shared" si="22"/>
        <v xml:space="preserve"> </v>
      </c>
      <c r="AP56" s="266" t="str">
        <f t="shared" si="23"/>
        <v xml:space="preserve"> </v>
      </c>
      <c r="AQ56" s="274" t="str">
        <f t="shared" si="24"/>
        <v xml:space="preserve"> </v>
      </c>
      <c r="AR56" s="126" t="str">
        <f t="shared" si="25"/>
        <v/>
      </c>
      <c r="AS56" s="220" t="str">
        <f t="shared" si="29"/>
        <v/>
      </c>
      <c r="AT56" s="24" t="str">
        <f t="shared" si="30"/>
        <v/>
      </c>
      <c r="AU56" s="24" t="str">
        <f t="shared" si="31"/>
        <v/>
      </c>
      <c r="AZ56" s="57"/>
      <c r="BA56" s="77"/>
      <c r="BB56" s="63" t="s">
        <v>154</v>
      </c>
      <c r="BC56" s="60">
        <v>4</v>
      </c>
      <c r="BD56" s="60">
        <v>4.9989999999999997</v>
      </c>
    </row>
    <row r="57" spans="1:257" s="24" customFormat="1" ht="12.75" customHeight="1">
      <c r="A57" s="471"/>
      <c r="B57" s="472"/>
      <c r="C57" s="472"/>
      <c r="D57" s="472"/>
      <c r="E57" s="472"/>
      <c r="F57" s="473"/>
      <c r="G57" s="464"/>
      <c r="H57" s="464"/>
      <c r="I57" s="464"/>
      <c r="J57" s="464"/>
      <c r="K57" s="399"/>
      <c r="L57" s="399"/>
      <c r="M57" s="395"/>
      <c r="N57" s="395"/>
      <c r="O57" s="396"/>
      <c r="P57" s="397"/>
      <c r="Q57" s="397"/>
      <c r="R57" s="398"/>
      <c r="S57" s="445" t="str">
        <f t="shared" ref="S57:S64" si="37">IF(AND(A57&lt;&gt;"",G57="",K57=""),"",IF(NOT(OR(ISNA(AO57),ISNA(AH57))),AO57,IF(OR(AND(ISBLANK(K57),ISNA(AO57)),AND(OR(AB57="AC1",AB57="X",AB57="AC3U5",AB57="HP3U5"),OR(ISNA(AH57),ISNA(AO57)))),"CK CAT","CK SEER Rating")))</f>
        <v xml:space="preserve"> </v>
      </c>
      <c r="T57" s="446"/>
      <c r="U57" s="384"/>
      <c r="V57" s="385"/>
      <c r="W57" s="386"/>
      <c r="X57" s="387"/>
      <c r="Y57" s="458" t="str">
        <f t="shared" ref="Y57:Y64" si="38">IF(S57="CK SEER Rating","CK or Delete SEER",IF(S57="CK CAT","Size/Usage CAT",IF(AC57="Incomplete","Incomplete",IF(AE57,"CK SIZE",IF(AF57,"CK Efficiency",IF(AS57="",AG57,IF(AG57/W57&gt;AS57,AS57*W57,AG57)))))))</f>
        <v xml:space="preserve"> </v>
      </c>
      <c r="Z57" s="459"/>
      <c r="AA57" s="460"/>
      <c r="AB57" s="263" t="str">
        <f t="shared" si="27"/>
        <v/>
      </c>
      <c r="AC57" s="260" t="str">
        <f t="shared" ref="AC57:AC64" si="39">IF(AND(AB57="X",OR(A57="",G57="",K57="",M57="",W57="")),"Incomplete",IF(AND(AB57="3",OR(A57="",G57="",O57="",M57="",U57="",W57="")),"Incomplete",IF(AND(AB57="T",OR(A57="",G57="",W57="")),"Incomplete",IF(AND(OR(AB57="C",AB57="DTR"),OR(G57="",O57="",U57="",W57="")),"Incomplete",IF(AND(AB57="AC1",OR(G57="",K57="",W57="")),"Incomplete",IF(AND(AB57="AC3",OR(G57="",O57="",U57="",W57="")),"Incomplete",IF(AN57="","",AN57)))))))</f>
        <v/>
      </c>
      <c r="AD57" s="260" t="str">
        <f t="shared" ref="AD57:AD64" si="40">IF(ISBLANK(A57),"",IF(OR(AE57,AF57,S57="CK CAT"),1,""))</f>
        <v/>
      </c>
      <c r="AE57" s="126" t="b">
        <f t="shared" si="34"/>
        <v>0</v>
      </c>
      <c r="AF57" s="126" t="b">
        <f t="shared" si="18"/>
        <v>0</v>
      </c>
      <c r="AG57" s="151" t="str">
        <f t="shared" si="28"/>
        <v xml:space="preserve"> </v>
      </c>
      <c r="AH57" s="126" t="str">
        <f t="shared" si="19"/>
        <v/>
      </c>
      <c r="AI57" s="262"/>
      <c r="AJ57" s="126" t="str">
        <f>IF(OR(AB57="AC3",AB57="HP3"),IF(O57&lt;=$AW$43,$AZ$43,IF(O57&lt;=$AW$44,$AZ$44,IF(O57&lt;$AW$45,$AZ$45,IF(O57&lt;=$AW$46,$AZ$46,IF(O57&lt;=$AW$47,$AZ$47,IF(O57&lt;=#REF!,$AZ$48,IF(O57&lt;=#REF!,$AZ$49,$AZ$50))))))),IF(AB57="C","YES",""))</f>
        <v/>
      </c>
      <c r="AK57" s="126" t="e">
        <f t="shared" si="20"/>
        <v>#N/A</v>
      </c>
      <c r="AL57" s="126" t="e">
        <f t="shared" si="21"/>
        <v>#N/A</v>
      </c>
      <c r="AM57" s="126" t="str">
        <f t="shared" ref="AM57:AM64" si="41">IF(G57="&lt;5.4_tons",IF(O57&gt;=5,"_5.0_tons",IF(O57&gt;=4,"_4.0_tons",IF(O57&gt;=3.5,"_3.5_tons",IF(O57&gt;=3,"_3.0_tons",IF(O57&gt;=2.5,"_2.5_tons",IF(O57&gt;=2,"_2.0_tons","_2.0_tons")))))),"")</f>
        <v/>
      </c>
      <c r="AN57" s="126" t="str">
        <f t="shared" ref="AN57:AN64" si="42">IF(AND(AB57="AC3",OR(G57="",O57="",U57="",W57="")),"Incomplete",IF(AND(AB57="PTHP",OR(M57="",U57="",W57="")),"Incomplete",IF(AND(AB57="HP3U5",OR(G57="",W57="",K57="",M57="")),"Incomplete",IF(AND(AB57="AC3U5",OR(G57="",W57="",K57="")),"Incomplete",IF(AND(AB57="E",OR(U57="",W57="")),"Incomplete","")))))</f>
        <v/>
      </c>
      <c r="AO57" s="126" t="str">
        <f t="shared" si="22"/>
        <v xml:space="preserve"> </v>
      </c>
      <c r="AP57" s="266" t="str">
        <f t="shared" si="23"/>
        <v xml:space="preserve"> </v>
      </c>
      <c r="AQ57" s="274" t="str">
        <f t="shared" si="24"/>
        <v xml:space="preserve"> </v>
      </c>
      <c r="AR57" s="126" t="str">
        <f t="shared" si="25"/>
        <v/>
      </c>
      <c r="AS57" s="220" t="str">
        <f t="shared" si="29"/>
        <v/>
      </c>
      <c r="AT57" s="24" t="str">
        <f t="shared" si="30"/>
        <v/>
      </c>
      <c r="AU57" s="24" t="str">
        <f t="shared" si="31"/>
        <v/>
      </c>
      <c r="AZ57" s="57"/>
      <c r="BA57" s="55"/>
      <c r="BB57" s="59" t="s">
        <v>155</v>
      </c>
      <c r="BC57" s="60">
        <v>4</v>
      </c>
      <c r="BD57" s="60">
        <v>4.9989999999999997</v>
      </c>
    </row>
    <row r="58" spans="1:257" s="24" customFormat="1" ht="12.75" customHeight="1">
      <c r="A58" s="471"/>
      <c r="B58" s="472"/>
      <c r="C58" s="472"/>
      <c r="D58" s="472"/>
      <c r="E58" s="472"/>
      <c r="F58" s="473"/>
      <c r="G58" s="464"/>
      <c r="H58" s="464"/>
      <c r="I58" s="464"/>
      <c r="J58" s="464"/>
      <c r="K58" s="399"/>
      <c r="L58" s="399"/>
      <c r="M58" s="395"/>
      <c r="N58" s="395"/>
      <c r="O58" s="396"/>
      <c r="P58" s="397"/>
      <c r="Q58" s="397"/>
      <c r="R58" s="398"/>
      <c r="S58" s="445" t="str">
        <f t="shared" si="37"/>
        <v xml:space="preserve"> </v>
      </c>
      <c r="T58" s="446"/>
      <c r="U58" s="384"/>
      <c r="V58" s="385"/>
      <c r="W58" s="386"/>
      <c r="X58" s="387"/>
      <c r="Y58" s="458" t="str">
        <f t="shared" si="38"/>
        <v xml:space="preserve"> </v>
      </c>
      <c r="Z58" s="459"/>
      <c r="AA58" s="460"/>
      <c r="AB58" s="263" t="str">
        <f t="shared" si="27"/>
        <v/>
      </c>
      <c r="AC58" s="260" t="str">
        <f t="shared" si="39"/>
        <v/>
      </c>
      <c r="AD58" s="260" t="str">
        <f t="shared" si="40"/>
        <v/>
      </c>
      <c r="AE58" s="126" t="b">
        <f t="shared" si="34"/>
        <v>0</v>
      </c>
      <c r="AF58" s="126" t="b">
        <f t="shared" si="18"/>
        <v>0</v>
      </c>
      <c r="AG58" s="151" t="str">
        <f t="shared" si="28"/>
        <v xml:space="preserve"> </v>
      </c>
      <c r="AH58" s="126" t="str">
        <f t="shared" si="19"/>
        <v/>
      </c>
      <c r="AI58" s="262"/>
      <c r="AJ58" s="126" t="str">
        <f>IF(OR(AB58="AC3",AB58="HP3"),IF(O58&lt;=$AW$43,$AZ$43,IF(O58&lt;=$AW$44,$AZ$44,IF(O58&lt;$AW$45,$AZ$45,IF(O58&lt;=$AW$46,$AZ$46,IF(O58&lt;=$AW$47,$AZ$47,IF(O58&lt;=#REF!,$AZ$48,IF(O58&lt;=#REF!,$AZ$49,$AZ$50))))))),IF(AB58="C","YES",""))</f>
        <v/>
      </c>
      <c r="AK58" s="126" t="e">
        <f t="shared" si="20"/>
        <v>#N/A</v>
      </c>
      <c r="AL58" s="126" t="e">
        <f t="shared" si="21"/>
        <v>#N/A</v>
      </c>
      <c r="AM58" s="126" t="str">
        <f t="shared" si="41"/>
        <v/>
      </c>
      <c r="AN58" s="126" t="str">
        <f t="shared" si="42"/>
        <v/>
      </c>
      <c r="AO58" s="126" t="str">
        <f t="shared" si="22"/>
        <v xml:space="preserve"> </v>
      </c>
      <c r="AP58" s="266" t="str">
        <f t="shared" si="23"/>
        <v xml:space="preserve"> </v>
      </c>
      <c r="AQ58" s="274" t="str">
        <f t="shared" si="24"/>
        <v xml:space="preserve"> </v>
      </c>
      <c r="AR58" s="126" t="str">
        <f t="shared" si="25"/>
        <v/>
      </c>
      <c r="AS58" s="220" t="str">
        <f t="shared" si="29"/>
        <v/>
      </c>
      <c r="AT58" s="24" t="str">
        <f t="shared" si="30"/>
        <v/>
      </c>
      <c r="AU58" s="24" t="str">
        <f t="shared" si="31"/>
        <v/>
      </c>
      <c r="AV58" s="59"/>
      <c r="AW58" s="215"/>
      <c r="AX58" s="218"/>
      <c r="AY58" s="216"/>
      <c r="BA58" s="55"/>
      <c r="BB58" s="59" t="s">
        <v>156</v>
      </c>
      <c r="BC58" s="60">
        <v>5</v>
      </c>
      <c r="BD58" s="60">
        <v>5.9989999999999997</v>
      </c>
    </row>
    <row r="59" spans="1:257" s="137" customFormat="1" ht="12.75" customHeight="1">
      <c r="A59" s="471"/>
      <c r="B59" s="472"/>
      <c r="C59" s="472"/>
      <c r="D59" s="472"/>
      <c r="E59" s="472"/>
      <c r="F59" s="473"/>
      <c r="G59" s="464"/>
      <c r="H59" s="464"/>
      <c r="I59" s="464"/>
      <c r="J59" s="464"/>
      <c r="K59" s="399"/>
      <c r="L59" s="399"/>
      <c r="M59" s="395"/>
      <c r="N59" s="395"/>
      <c r="O59" s="396"/>
      <c r="P59" s="397"/>
      <c r="Q59" s="397"/>
      <c r="R59" s="398"/>
      <c r="S59" s="445" t="str">
        <f t="shared" si="37"/>
        <v xml:space="preserve"> </v>
      </c>
      <c r="T59" s="446"/>
      <c r="U59" s="384"/>
      <c r="V59" s="385"/>
      <c r="W59" s="386"/>
      <c r="X59" s="387"/>
      <c r="Y59" s="458" t="str">
        <f t="shared" si="38"/>
        <v xml:space="preserve"> </v>
      </c>
      <c r="Z59" s="459"/>
      <c r="AA59" s="460"/>
      <c r="AB59" s="263" t="str">
        <f t="shared" si="27"/>
        <v/>
      </c>
      <c r="AC59" s="260" t="str">
        <f t="shared" si="39"/>
        <v/>
      </c>
      <c r="AD59" s="260" t="str">
        <f t="shared" si="40"/>
        <v/>
      </c>
      <c r="AE59" s="126" t="b">
        <f t="shared" si="34"/>
        <v>0</v>
      </c>
      <c r="AF59" s="126" t="b">
        <f t="shared" si="18"/>
        <v>0</v>
      </c>
      <c r="AG59" s="151" t="str">
        <f t="shared" si="28"/>
        <v xml:space="preserve"> </v>
      </c>
      <c r="AH59" s="126" t="str">
        <f t="shared" si="19"/>
        <v/>
      </c>
      <c r="AI59" s="262"/>
      <c r="AJ59" s="126" t="str">
        <f>IF(OR(AB59="AC3",AB59="HP3"),IF(O59&lt;=$AW$43,$AZ$43,IF(O59&lt;=$AW$44,$AZ$44,IF(O59&lt;$AW$45,$AZ$45,IF(O59&lt;=$AW$46,$AZ$46,IF(O59&lt;=$AW$47,$AZ$47,IF(O59&lt;=#REF!,$AZ$48,IF(O59&lt;=#REF!,$AZ$49,$AZ$50))))))),IF(AB59="C","YES",""))</f>
        <v/>
      </c>
      <c r="AK59" s="126" t="e">
        <f t="shared" si="20"/>
        <v>#N/A</v>
      </c>
      <c r="AL59" s="126" t="e">
        <f t="shared" si="21"/>
        <v>#N/A</v>
      </c>
      <c r="AM59" s="126" t="str">
        <f t="shared" si="41"/>
        <v/>
      </c>
      <c r="AN59" s="126" t="str">
        <f t="shared" si="42"/>
        <v/>
      </c>
      <c r="AO59" s="126" t="str">
        <f t="shared" si="22"/>
        <v xml:space="preserve"> </v>
      </c>
      <c r="AP59" s="266" t="str">
        <f t="shared" si="23"/>
        <v xml:space="preserve"> </v>
      </c>
      <c r="AQ59" s="274" t="str">
        <f t="shared" si="24"/>
        <v xml:space="preserve"> </v>
      </c>
      <c r="AR59" s="126" t="str">
        <f t="shared" si="25"/>
        <v/>
      </c>
      <c r="AS59" s="220" t="str">
        <f t="shared" si="29"/>
        <v/>
      </c>
      <c r="AT59" s="24" t="str">
        <f t="shared" si="30"/>
        <v/>
      </c>
      <c r="AU59" s="24" t="str">
        <f t="shared" si="31"/>
        <v/>
      </c>
      <c r="AV59" s="24"/>
      <c r="AW59" s="24"/>
      <c r="AX59" s="24"/>
      <c r="AY59" s="24"/>
      <c r="AZ59" s="24"/>
      <c r="BA59" s="55"/>
      <c r="BB59" s="59" t="s">
        <v>157</v>
      </c>
      <c r="BC59" s="60">
        <v>5</v>
      </c>
      <c r="BD59" s="60">
        <v>5.9989999999999997</v>
      </c>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row>
    <row r="60" spans="1:257" s="24" customFormat="1" ht="12.75" customHeight="1">
      <c r="A60" s="471"/>
      <c r="B60" s="472"/>
      <c r="C60" s="472"/>
      <c r="D60" s="472"/>
      <c r="E60" s="472"/>
      <c r="F60" s="473"/>
      <c r="G60" s="464"/>
      <c r="H60" s="464"/>
      <c r="I60" s="464"/>
      <c r="J60" s="464"/>
      <c r="K60" s="399"/>
      <c r="L60" s="399"/>
      <c r="M60" s="395"/>
      <c r="N60" s="395"/>
      <c r="O60" s="396"/>
      <c r="P60" s="397"/>
      <c r="Q60" s="397"/>
      <c r="R60" s="398"/>
      <c r="S60" s="445" t="str">
        <f t="shared" si="37"/>
        <v xml:space="preserve"> </v>
      </c>
      <c r="T60" s="446"/>
      <c r="U60" s="384"/>
      <c r="V60" s="385"/>
      <c r="W60" s="386"/>
      <c r="X60" s="387"/>
      <c r="Y60" s="458" t="str">
        <f t="shared" si="38"/>
        <v xml:space="preserve"> </v>
      </c>
      <c r="Z60" s="459"/>
      <c r="AA60" s="460"/>
      <c r="AB60" s="263" t="str">
        <f t="shared" si="27"/>
        <v/>
      </c>
      <c r="AC60" s="260" t="str">
        <f t="shared" si="39"/>
        <v/>
      </c>
      <c r="AD60" s="260" t="str">
        <f t="shared" si="40"/>
        <v/>
      </c>
      <c r="AE60" s="126" t="b">
        <f t="shared" si="34"/>
        <v>0</v>
      </c>
      <c r="AF60" s="126" t="b">
        <f t="shared" si="18"/>
        <v>0</v>
      </c>
      <c r="AG60" s="151" t="str">
        <f t="shared" si="28"/>
        <v xml:space="preserve"> </v>
      </c>
      <c r="AH60" s="126" t="str">
        <f t="shared" si="19"/>
        <v/>
      </c>
      <c r="AI60" s="262"/>
      <c r="AJ60" s="126" t="str">
        <f>IF(OR(AB60="AC3",AB60="HP3"),IF(O60&lt;=$AW$43,$AZ$43,IF(O60&lt;=$AW$44,$AZ$44,IF(O60&lt;$AW$45,$AZ$45,IF(O60&lt;=$AW$46,$AZ$46,IF(O60&lt;=$AW$47,$AZ$47,IF(O60&lt;=#REF!,$AZ$48,IF(O60&lt;=#REF!,$AZ$49,$AZ$50))))))),IF(AB60="C","YES",""))</f>
        <v/>
      </c>
      <c r="AK60" s="126" t="e">
        <f t="shared" si="20"/>
        <v>#N/A</v>
      </c>
      <c r="AL60" s="126" t="e">
        <f t="shared" si="21"/>
        <v>#N/A</v>
      </c>
      <c r="AM60" s="126" t="str">
        <f t="shared" si="41"/>
        <v/>
      </c>
      <c r="AN60" s="126" t="str">
        <f t="shared" si="42"/>
        <v/>
      </c>
      <c r="AO60" s="126" t="str">
        <f t="shared" si="22"/>
        <v xml:space="preserve"> </v>
      </c>
      <c r="AP60" s="266" t="str">
        <f t="shared" si="23"/>
        <v xml:space="preserve"> </v>
      </c>
      <c r="AQ60" s="274" t="str">
        <f t="shared" si="24"/>
        <v xml:space="preserve"> </v>
      </c>
      <c r="AR60" s="126" t="str">
        <f t="shared" si="25"/>
        <v/>
      </c>
      <c r="AS60" s="220" t="str">
        <f t="shared" si="29"/>
        <v/>
      </c>
      <c r="AT60" s="24" t="str">
        <f t="shared" si="30"/>
        <v/>
      </c>
      <c r="AU60" s="24" t="str">
        <f t="shared" si="31"/>
        <v/>
      </c>
      <c r="BA60" s="55"/>
      <c r="BB60" s="312" t="s">
        <v>158</v>
      </c>
      <c r="BC60" s="313">
        <v>0</v>
      </c>
      <c r="BD60" s="313">
        <v>149.99</v>
      </c>
    </row>
    <row r="61" spans="1:257" s="24" customFormat="1" ht="12.75" customHeight="1">
      <c r="A61" s="471"/>
      <c r="B61" s="472"/>
      <c r="C61" s="472"/>
      <c r="D61" s="472"/>
      <c r="E61" s="472"/>
      <c r="F61" s="473"/>
      <c r="G61" s="464"/>
      <c r="H61" s="464"/>
      <c r="I61" s="464"/>
      <c r="J61" s="464"/>
      <c r="K61" s="399"/>
      <c r="L61" s="399"/>
      <c r="M61" s="395"/>
      <c r="N61" s="395"/>
      <c r="O61" s="396"/>
      <c r="P61" s="397"/>
      <c r="Q61" s="397"/>
      <c r="R61" s="398"/>
      <c r="S61" s="445" t="str">
        <f t="shared" si="37"/>
        <v xml:space="preserve"> </v>
      </c>
      <c r="T61" s="446"/>
      <c r="U61" s="384"/>
      <c r="V61" s="385"/>
      <c r="W61" s="386"/>
      <c r="X61" s="387"/>
      <c r="Y61" s="458" t="str">
        <f t="shared" si="38"/>
        <v xml:space="preserve"> </v>
      </c>
      <c r="Z61" s="459"/>
      <c r="AA61" s="460"/>
      <c r="AB61" s="263" t="str">
        <f t="shared" si="27"/>
        <v/>
      </c>
      <c r="AC61" s="260" t="str">
        <f t="shared" si="39"/>
        <v/>
      </c>
      <c r="AD61" s="260" t="str">
        <f t="shared" si="40"/>
        <v/>
      </c>
      <c r="AE61" s="126" t="b">
        <f t="shared" si="34"/>
        <v>0</v>
      </c>
      <c r="AF61" s="126" t="b">
        <f t="shared" si="18"/>
        <v>0</v>
      </c>
      <c r="AG61" s="151" t="str">
        <f t="shared" si="28"/>
        <v xml:space="preserve"> </v>
      </c>
      <c r="AH61" s="126" t="str">
        <f t="shared" si="19"/>
        <v/>
      </c>
      <c r="AI61" s="262"/>
      <c r="AJ61" s="126" t="str">
        <f>IF(OR(AB61="AC3",AB61="HP3"),IF(O61&lt;=$AW$43,$AZ$43,IF(O61&lt;=$AW$44,$AZ$44,IF(O61&lt;$AW$45,$AZ$45,IF(O61&lt;=$AW$46,$AZ$46,IF(O61&lt;=$AW$47,$AZ$47,IF(O61&lt;=#REF!,$AZ$48,IF(O61&lt;=#REF!,$AZ$49,$AZ$50))))))),IF(AB61="C","YES",""))</f>
        <v/>
      </c>
      <c r="AK61" s="126" t="e">
        <f t="shared" si="20"/>
        <v>#N/A</v>
      </c>
      <c r="AL61" s="126" t="e">
        <f t="shared" si="21"/>
        <v>#N/A</v>
      </c>
      <c r="AM61" s="126" t="str">
        <f t="shared" si="41"/>
        <v/>
      </c>
      <c r="AN61" s="126" t="str">
        <f t="shared" si="42"/>
        <v/>
      </c>
      <c r="AO61" s="126" t="str">
        <f t="shared" si="22"/>
        <v xml:space="preserve"> </v>
      </c>
      <c r="AP61" s="266" t="str">
        <f t="shared" si="23"/>
        <v xml:space="preserve"> </v>
      </c>
      <c r="AQ61" s="274" t="str">
        <f t="shared" si="24"/>
        <v xml:space="preserve"> </v>
      </c>
      <c r="AR61" s="126" t="str">
        <f t="shared" si="25"/>
        <v/>
      </c>
      <c r="AS61" s="220" t="str">
        <f t="shared" si="29"/>
        <v/>
      </c>
      <c r="AT61" s="24" t="str">
        <f t="shared" si="30"/>
        <v/>
      </c>
      <c r="AU61" s="24" t="str">
        <f t="shared" si="31"/>
        <v/>
      </c>
      <c r="AY61" s="57"/>
      <c r="AZ61" s="57"/>
      <c r="BA61" s="55"/>
      <c r="BB61" s="63" t="s">
        <v>159</v>
      </c>
      <c r="BC61" s="301">
        <v>0.25</v>
      </c>
      <c r="BD61" s="301">
        <v>5.3998999999999997</v>
      </c>
    </row>
    <row r="62" spans="1:257" s="24" customFormat="1" ht="12.75" customHeight="1">
      <c r="A62" s="471"/>
      <c r="B62" s="472"/>
      <c r="C62" s="472"/>
      <c r="D62" s="472"/>
      <c r="E62" s="472"/>
      <c r="F62" s="473"/>
      <c r="G62" s="464"/>
      <c r="H62" s="464"/>
      <c r="I62" s="464"/>
      <c r="J62" s="464"/>
      <c r="K62" s="399"/>
      <c r="L62" s="399"/>
      <c r="M62" s="395"/>
      <c r="N62" s="395"/>
      <c r="O62" s="396"/>
      <c r="P62" s="397"/>
      <c r="Q62" s="397"/>
      <c r="R62" s="398"/>
      <c r="S62" s="445" t="str">
        <f t="shared" si="37"/>
        <v xml:space="preserve"> </v>
      </c>
      <c r="T62" s="446"/>
      <c r="U62" s="384"/>
      <c r="V62" s="385"/>
      <c r="W62" s="386"/>
      <c r="X62" s="387"/>
      <c r="Y62" s="458" t="str">
        <f t="shared" si="38"/>
        <v xml:space="preserve"> </v>
      </c>
      <c r="Z62" s="459"/>
      <c r="AA62" s="460"/>
      <c r="AB62" s="263" t="str">
        <f t="shared" si="27"/>
        <v/>
      </c>
      <c r="AC62" s="260" t="str">
        <f t="shared" si="39"/>
        <v/>
      </c>
      <c r="AD62" s="260" t="str">
        <f t="shared" si="40"/>
        <v/>
      </c>
      <c r="AE62" s="126" t="b">
        <f t="shared" si="34"/>
        <v>0</v>
      </c>
      <c r="AF62" s="126" t="b">
        <f t="shared" si="18"/>
        <v>0</v>
      </c>
      <c r="AG62" s="151" t="str">
        <f t="shared" si="28"/>
        <v xml:space="preserve"> </v>
      </c>
      <c r="AH62" s="126" t="str">
        <f t="shared" si="19"/>
        <v/>
      </c>
      <c r="AI62" s="262"/>
      <c r="AJ62" s="126" t="str">
        <f>IF(OR(AB62="AC3",AB62="HP3"),IF(O62&lt;=$AW$43,$AZ$43,IF(O62&lt;=$AW$44,$AZ$44,IF(O62&lt;$AW$45,$AZ$45,IF(O62&lt;=$AW$46,$AZ$46,IF(O62&lt;=$AW$47,$AZ$47,IF(O62&lt;=#REF!,$AZ$48,IF(O62&lt;=#REF!,$AZ$49,$AZ$50))))))),IF(AB62="C","YES",""))</f>
        <v/>
      </c>
      <c r="AK62" s="126" t="e">
        <f t="shared" si="20"/>
        <v>#N/A</v>
      </c>
      <c r="AL62" s="126" t="e">
        <f t="shared" si="21"/>
        <v>#N/A</v>
      </c>
      <c r="AM62" s="126" t="str">
        <f t="shared" si="41"/>
        <v/>
      </c>
      <c r="AN62" s="126" t="str">
        <f t="shared" si="42"/>
        <v/>
      </c>
      <c r="AO62" s="126" t="str">
        <f t="shared" si="22"/>
        <v xml:space="preserve"> </v>
      </c>
      <c r="AP62" s="266" t="str">
        <f t="shared" si="23"/>
        <v xml:space="preserve"> </v>
      </c>
      <c r="AQ62" s="274" t="str">
        <f t="shared" si="24"/>
        <v xml:space="preserve"> </v>
      </c>
      <c r="AR62" s="126" t="str">
        <f t="shared" si="25"/>
        <v/>
      </c>
      <c r="AS62" s="220" t="str">
        <f t="shared" si="29"/>
        <v/>
      </c>
      <c r="AT62" s="24" t="str">
        <f t="shared" si="30"/>
        <v/>
      </c>
      <c r="AU62" s="24" t="str">
        <f t="shared" si="31"/>
        <v/>
      </c>
      <c r="AW62" s="217"/>
      <c r="AY62" s="57"/>
      <c r="AZ62" s="57"/>
      <c r="BA62" s="55"/>
      <c r="BB62" s="63" t="s">
        <v>160</v>
      </c>
      <c r="BC62" s="301">
        <v>0.25</v>
      </c>
      <c r="BD62" s="301">
        <v>5.99</v>
      </c>
    </row>
    <row r="63" spans="1:257" s="24" customFormat="1" ht="12.75" customHeight="1">
      <c r="A63" s="471"/>
      <c r="B63" s="472"/>
      <c r="C63" s="472"/>
      <c r="D63" s="472"/>
      <c r="E63" s="472"/>
      <c r="F63" s="473"/>
      <c r="G63" s="464"/>
      <c r="H63" s="464"/>
      <c r="I63" s="464"/>
      <c r="J63" s="464"/>
      <c r="K63" s="399"/>
      <c r="L63" s="399"/>
      <c r="M63" s="395"/>
      <c r="N63" s="395"/>
      <c r="O63" s="396"/>
      <c r="P63" s="397"/>
      <c r="Q63" s="397"/>
      <c r="R63" s="398"/>
      <c r="S63" s="445" t="str">
        <f t="shared" si="37"/>
        <v xml:space="preserve"> </v>
      </c>
      <c r="T63" s="446"/>
      <c r="U63" s="384"/>
      <c r="V63" s="385"/>
      <c r="W63" s="386"/>
      <c r="X63" s="387"/>
      <c r="Y63" s="458" t="str">
        <f t="shared" si="38"/>
        <v xml:space="preserve"> </v>
      </c>
      <c r="Z63" s="459"/>
      <c r="AA63" s="460"/>
      <c r="AB63" s="263" t="str">
        <f t="shared" si="27"/>
        <v/>
      </c>
      <c r="AC63" s="260" t="str">
        <f t="shared" si="39"/>
        <v/>
      </c>
      <c r="AD63" s="260" t="str">
        <f t="shared" si="40"/>
        <v/>
      </c>
      <c r="AE63" s="126" t="b">
        <f t="shared" si="34"/>
        <v>0</v>
      </c>
      <c r="AF63" s="126" t="b">
        <f t="shared" si="18"/>
        <v>0</v>
      </c>
      <c r="AG63" s="151" t="str">
        <f t="shared" si="28"/>
        <v xml:space="preserve"> </v>
      </c>
      <c r="AH63" s="126" t="str">
        <f t="shared" si="19"/>
        <v/>
      </c>
      <c r="AI63" s="262"/>
      <c r="AJ63" s="126" t="str">
        <f>IF(OR(AB63="AC3",AB63="HP3"),IF(O63&lt;=$AW$43,$AZ$43,IF(O63&lt;=$AW$44,$AZ$44,IF(O63&lt;$AW$45,$AZ$45,IF(O63&lt;=$AW$46,$AZ$46,IF(O63&lt;=$AW$47,$AZ$47,IF(O63&lt;=#REF!,$AZ$48,IF(O63&lt;=#REF!,$AZ$49,$AZ$50))))))),IF(AB63="C","YES",""))</f>
        <v/>
      </c>
      <c r="AK63" s="126" t="e">
        <f t="shared" si="20"/>
        <v>#N/A</v>
      </c>
      <c r="AL63" s="126" t="e">
        <f t="shared" si="21"/>
        <v>#N/A</v>
      </c>
      <c r="AM63" s="126" t="str">
        <f t="shared" si="41"/>
        <v/>
      </c>
      <c r="AN63" s="126" t="str">
        <f t="shared" si="42"/>
        <v/>
      </c>
      <c r="AO63" s="126" t="str">
        <f t="shared" si="22"/>
        <v xml:space="preserve"> </v>
      </c>
      <c r="AP63" s="266" t="str">
        <f t="shared" si="23"/>
        <v xml:space="preserve"> </v>
      </c>
      <c r="AQ63" s="274" t="str">
        <f t="shared" si="24"/>
        <v xml:space="preserve"> </v>
      </c>
      <c r="AR63" s="126" t="str">
        <f t="shared" si="25"/>
        <v/>
      </c>
      <c r="AS63" s="220" t="str">
        <f t="shared" si="29"/>
        <v/>
      </c>
      <c r="AT63" s="24" t="str">
        <f t="shared" si="30"/>
        <v/>
      </c>
      <c r="AU63" s="24" t="str">
        <f t="shared" si="31"/>
        <v/>
      </c>
      <c r="AY63" s="57"/>
      <c r="AZ63" s="57"/>
      <c r="BA63" s="55"/>
      <c r="BB63" s="59" t="s">
        <v>161</v>
      </c>
      <c r="BC63" s="60">
        <v>0</v>
      </c>
      <c r="BD63" s="60">
        <v>150</v>
      </c>
    </row>
    <row r="64" spans="1:257" s="24" customFormat="1" ht="12.75" customHeight="1">
      <c r="A64" s="471"/>
      <c r="B64" s="472"/>
      <c r="C64" s="472"/>
      <c r="D64" s="472"/>
      <c r="E64" s="472"/>
      <c r="F64" s="473"/>
      <c r="G64" s="464"/>
      <c r="H64" s="464"/>
      <c r="I64" s="464"/>
      <c r="J64" s="464"/>
      <c r="K64" s="399"/>
      <c r="L64" s="399"/>
      <c r="M64" s="395"/>
      <c r="N64" s="395"/>
      <c r="O64" s="396"/>
      <c r="P64" s="397"/>
      <c r="Q64" s="397"/>
      <c r="R64" s="398"/>
      <c r="S64" s="445" t="str">
        <f t="shared" si="37"/>
        <v xml:space="preserve"> </v>
      </c>
      <c r="T64" s="446"/>
      <c r="U64" s="384"/>
      <c r="V64" s="385"/>
      <c r="W64" s="386"/>
      <c r="X64" s="387"/>
      <c r="Y64" s="458" t="str">
        <f t="shared" si="38"/>
        <v xml:space="preserve"> </v>
      </c>
      <c r="Z64" s="459"/>
      <c r="AA64" s="460"/>
      <c r="AB64" s="263" t="str">
        <f t="shared" si="27"/>
        <v/>
      </c>
      <c r="AC64" s="260" t="str">
        <f t="shared" si="39"/>
        <v/>
      </c>
      <c r="AD64" s="260" t="str">
        <f t="shared" si="40"/>
        <v/>
      </c>
      <c r="AE64" s="126" t="b">
        <f t="shared" si="34"/>
        <v>0</v>
      </c>
      <c r="AF64" s="126" t="b">
        <f t="shared" si="18"/>
        <v>0</v>
      </c>
      <c r="AG64" s="151" t="str">
        <f t="shared" si="28"/>
        <v xml:space="preserve"> </v>
      </c>
      <c r="AH64" s="126" t="str">
        <f t="shared" si="19"/>
        <v/>
      </c>
      <c r="AI64" s="262"/>
      <c r="AJ64" s="126" t="str">
        <f>IF(OR(AB64="AC3",AB64="HP3"),IF(O64&lt;=$AW$43,$AZ$43,IF(O64&lt;=$AW$44,$AZ$44,IF(O64&lt;$AW$45,$AZ$45,IF(O64&lt;=$AW$46,$AZ$46,IF(O64&lt;=$AW$47,$AZ$47,IF(O64&lt;=#REF!,$AZ$48,IF(O64&lt;=#REF!,$AZ$49,$AZ$50))))))),IF(AB64="C","YES",""))</f>
        <v/>
      </c>
      <c r="AK64" s="126" t="e">
        <f t="shared" si="20"/>
        <v>#N/A</v>
      </c>
      <c r="AL64" s="126" t="e">
        <f t="shared" si="21"/>
        <v>#N/A</v>
      </c>
      <c r="AM64" s="126" t="str">
        <f t="shared" si="41"/>
        <v/>
      </c>
      <c r="AN64" s="126" t="str">
        <f t="shared" si="42"/>
        <v/>
      </c>
      <c r="AO64" s="126" t="str">
        <f t="shared" si="22"/>
        <v xml:space="preserve"> </v>
      </c>
      <c r="AP64" s="266" t="str">
        <f t="shared" si="23"/>
        <v xml:space="preserve"> </v>
      </c>
      <c r="AQ64" s="274" t="str">
        <f t="shared" si="24"/>
        <v xml:space="preserve"> </v>
      </c>
      <c r="AR64" s="126" t="str">
        <f t="shared" si="25"/>
        <v/>
      </c>
      <c r="AS64" s="220" t="str">
        <f t="shared" si="29"/>
        <v/>
      </c>
      <c r="AT64" s="24" t="str">
        <f t="shared" si="30"/>
        <v/>
      </c>
      <c r="AU64" s="24" t="str">
        <f t="shared" si="31"/>
        <v/>
      </c>
      <c r="AY64" s="57"/>
      <c r="AZ64" s="57"/>
      <c r="BA64" s="55"/>
      <c r="BB64" s="59" t="s">
        <v>162</v>
      </c>
      <c r="BC64" s="60">
        <v>11.25</v>
      </c>
      <c r="BD64" s="60">
        <v>19.989999999999998</v>
      </c>
    </row>
    <row r="65" spans="1:60" s="24" customFormat="1" ht="12.75" customHeight="1" thickBot="1">
      <c r="A65" s="29"/>
      <c r="B65" s="29"/>
      <c r="C65" s="29"/>
      <c r="D65" s="29"/>
      <c r="E65" s="29"/>
      <c r="F65" s="29"/>
      <c r="G65" s="30"/>
      <c r="H65" s="30"/>
      <c r="I65" s="30"/>
      <c r="J65" s="30"/>
      <c r="K65" s="30"/>
      <c r="L65" s="31"/>
      <c r="M65" s="31"/>
      <c r="N65" s="31"/>
      <c r="O65" s="31"/>
      <c r="P65" s="30"/>
      <c r="Q65" s="30"/>
      <c r="R65" s="32"/>
      <c r="S65" s="32"/>
      <c r="T65" s="14"/>
      <c r="U65" s="14"/>
      <c r="V65" s="30"/>
      <c r="W65" s="30"/>
      <c r="X65" s="33"/>
      <c r="Y65" s="33"/>
      <c r="Z65" s="33"/>
      <c r="AA65" s="39" t="s">
        <v>163</v>
      </c>
      <c r="AB65" s="264"/>
      <c r="AC65" s="265"/>
      <c r="AD65" s="265"/>
      <c r="AE65" s="267"/>
      <c r="AY65" s="57"/>
      <c r="AZ65" s="57"/>
      <c r="BA65" s="55"/>
      <c r="BB65" s="59" t="s">
        <v>164</v>
      </c>
      <c r="BC65" s="60">
        <v>150</v>
      </c>
      <c r="BD65" s="60">
        <v>10000</v>
      </c>
    </row>
    <row r="66" spans="1:60" customFormat="1" ht="28.5" customHeight="1" thickBot="1">
      <c r="A66" s="510" t="s">
        <v>165</v>
      </c>
      <c r="B66" s="510"/>
      <c r="C66" s="510"/>
      <c r="D66" s="510"/>
      <c r="E66" s="510"/>
      <c r="F66" s="511"/>
      <c r="G66" s="507" t="s">
        <v>166</v>
      </c>
      <c r="H66" s="508"/>
      <c r="I66" s="508"/>
      <c r="J66" s="508"/>
      <c r="K66" s="508"/>
      <c r="L66" s="508"/>
      <c r="M66" s="508"/>
      <c r="N66" s="508"/>
      <c r="O66" s="508"/>
      <c r="P66" s="508"/>
      <c r="Q66" s="508"/>
      <c r="R66" s="508"/>
      <c r="S66" s="508"/>
      <c r="T66" s="509"/>
      <c r="U66" s="451"/>
      <c r="V66" s="452"/>
      <c r="W66" s="452"/>
      <c r="X66" s="452"/>
      <c r="Y66" s="452"/>
      <c r="Z66" s="452"/>
      <c r="AA66" s="452"/>
      <c r="AH66" s="246"/>
      <c r="AI66" s="246"/>
      <c r="AJ66" s="246"/>
      <c r="AK66" s="268"/>
      <c r="AL66" s="53"/>
      <c r="AM66" s="52"/>
      <c r="AN66" s="52"/>
      <c r="AO66" s="52"/>
      <c r="AP66" s="61"/>
      <c r="AQ66" s="61"/>
      <c r="AR66" s="61"/>
      <c r="AS66" s="61"/>
      <c r="AT66" s="61"/>
      <c r="AU66" s="51"/>
      <c r="AV66" s="51"/>
      <c r="AW66" s="57"/>
      <c r="AX66" s="57"/>
      <c r="AY66" s="79"/>
      <c r="AZ66" s="79"/>
      <c r="BA66" s="79"/>
      <c r="BB66" s="59" t="s">
        <v>167</v>
      </c>
      <c r="BC66" s="60">
        <v>20</v>
      </c>
      <c r="BD66" s="60">
        <v>10000</v>
      </c>
      <c r="BF66" s="28"/>
      <c r="BG66" s="28"/>
      <c r="BH66" s="28"/>
    </row>
    <row r="67" spans="1:60" s="24" customFormat="1" ht="26.25" customHeight="1" thickBot="1">
      <c r="A67" s="453" t="s">
        <v>168</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5"/>
      <c r="AB67" s="269" t="s">
        <v>169</v>
      </c>
      <c r="AC67" s="270" t="s">
        <v>170</v>
      </c>
      <c r="AD67" s="271" t="s">
        <v>122</v>
      </c>
      <c r="AE67" s="272" t="s">
        <v>171</v>
      </c>
      <c r="AO67" s="63"/>
      <c r="AP67" s="63"/>
      <c r="AT67" s="55"/>
      <c r="AU67" s="55"/>
      <c r="AV67" s="58"/>
      <c r="AW67" s="58"/>
      <c r="AX67" s="58"/>
      <c r="AY67" s="58"/>
      <c r="AZ67" s="58"/>
      <c r="BA67" s="58"/>
      <c r="BB67" s="59" t="s">
        <v>172</v>
      </c>
      <c r="BC67" s="60">
        <v>20</v>
      </c>
      <c r="BD67" s="60">
        <v>10000</v>
      </c>
    </row>
    <row r="68" spans="1:60" s="24" customFormat="1" ht="39" customHeight="1">
      <c r="A68" s="512" t="s">
        <v>23</v>
      </c>
      <c r="B68" s="513"/>
      <c r="C68" s="513"/>
      <c r="D68" s="513"/>
      <c r="E68" s="513"/>
      <c r="F68" s="514"/>
      <c r="G68" s="552" t="s">
        <v>173</v>
      </c>
      <c r="H68" s="552"/>
      <c r="I68" s="512" t="s">
        <v>174</v>
      </c>
      <c r="J68" s="513"/>
      <c r="K68" s="514"/>
      <c r="L68" s="461" t="s">
        <v>175</v>
      </c>
      <c r="M68" s="462"/>
      <c r="N68" s="463"/>
      <c r="O68" s="461" t="s">
        <v>176</v>
      </c>
      <c r="P68" s="463"/>
      <c r="Q68" s="461" t="s">
        <v>177</v>
      </c>
      <c r="R68" s="463"/>
      <c r="S68" s="461" t="s">
        <v>178</v>
      </c>
      <c r="T68" s="462"/>
      <c r="U68" s="462"/>
      <c r="V68" s="463"/>
      <c r="W68" s="461" t="s">
        <v>119</v>
      </c>
      <c r="X68" s="462"/>
      <c r="Y68" s="462"/>
      <c r="Z68" s="462"/>
      <c r="AA68" s="463"/>
      <c r="AB68" s="269" t="str">
        <f>IF(A69="","",IF(OR(G69="",I69="",L69="",Q69="",S69=""),"Incomplete",""))</f>
        <v/>
      </c>
      <c r="AC68" s="271" t="b">
        <f t="shared" ref="AC68:AC76" si="43">Q69&gt;O69</f>
        <v>0</v>
      </c>
      <c r="AD68" s="260" t="str">
        <f t="shared" ref="AD68:AD76" ca="1" si="44">IF(ISBLANK(W69),"",IF(OR(AE68,AC68,W69="Incomplete"),1,""))</f>
        <v/>
      </c>
      <c r="AE68" s="126" t="b">
        <f t="shared" ref="AE68:AE76" ca="1" si="45">ISNA(VLOOKUP(I69,INDIRECT(A69),1,FALSE))</f>
        <v>0</v>
      </c>
      <c r="AO68" s="63"/>
      <c r="AP68" s="63"/>
      <c r="AT68" s="55"/>
      <c r="AU68" s="55"/>
      <c r="AV68" s="58"/>
      <c r="AW68" s="58"/>
      <c r="AX68" s="58"/>
      <c r="AY68" s="58"/>
      <c r="AZ68" s="58"/>
      <c r="BA68" s="58"/>
      <c r="BB68" s="312" t="s">
        <v>179</v>
      </c>
      <c r="BC68" s="313">
        <v>600</v>
      </c>
      <c r="BD68" s="313">
        <v>10000</v>
      </c>
    </row>
    <row r="69" spans="1:60" s="24" customFormat="1">
      <c r="A69" s="465"/>
      <c r="B69" s="466"/>
      <c r="C69" s="466"/>
      <c r="D69" s="466"/>
      <c r="E69" s="466"/>
      <c r="F69" s="467"/>
      <c r="G69" s="498"/>
      <c r="H69" s="498"/>
      <c r="I69" s="502"/>
      <c r="J69" s="503"/>
      <c r="K69" s="504"/>
      <c r="L69" s="499"/>
      <c r="M69" s="500"/>
      <c r="N69" s="501"/>
      <c r="O69" s="505" t="str">
        <f t="shared" ref="O69:O76" si="46">IF(A69="","",VLOOKUP(A69,$AE$259:$AJ$260,6,FALSE))</f>
        <v/>
      </c>
      <c r="P69" s="506"/>
      <c r="Q69" s="456"/>
      <c r="R69" s="457"/>
      <c r="S69" s="495"/>
      <c r="T69" s="496"/>
      <c r="U69" s="496"/>
      <c r="V69" s="497"/>
      <c r="W69" s="458" t="str">
        <f t="shared" ref="W69:W76" ca="1" si="47">IF(AC68,"Check Shading Coefficient",IF(AE68,"Check Category",IF(AB68="Incomplete","Incomplete",IF(A69="","",VLOOKUP(A69,$AE$259:$AJ$260,3,FALSE)*S69))))</f>
        <v/>
      </c>
      <c r="X69" s="459"/>
      <c r="Y69" s="459"/>
      <c r="Z69" s="459"/>
      <c r="AA69" s="460"/>
      <c r="AB69" s="269" t="str">
        <f t="shared" ref="AB69:AB76" si="48">IF(A70="","",IF(OR(G70="",L70="",Q70="",S70=""),"Incomplete",""))</f>
        <v/>
      </c>
      <c r="AC69" s="271" t="b">
        <f t="shared" si="43"/>
        <v>0</v>
      </c>
      <c r="AD69" s="260" t="str">
        <f t="shared" ca="1" si="44"/>
        <v/>
      </c>
      <c r="AE69" s="126" t="b">
        <f t="shared" ca="1" si="45"/>
        <v>0</v>
      </c>
      <c r="AO69" s="63"/>
      <c r="AP69" s="63"/>
      <c r="AT69" s="55"/>
      <c r="AU69" s="55"/>
      <c r="AV69" s="58"/>
      <c r="AW69" s="58"/>
      <c r="AX69" s="58"/>
      <c r="AY69" s="58"/>
      <c r="AZ69" s="58"/>
      <c r="BA69" s="58"/>
      <c r="BB69" s="59" t="s">
        <v>180</v>
      </c>
      <c r="BC69" s="60">
        <v>5.4</v>
      </c>
      <c r="BD69" s="60">
        <v>11.2499</v>
      </c>
    </row>
    <row r="70" spans="1:60" s="24" customFormat="1">
      <c r="A70" s="465"/>
      <c r="B70" s="466"/>
      <c r="C70" s="466"/>
      <c r="D70" s="466"/>
      <c r="E70" s="466"/>
      <c r="F70" s="467"/>
      <c r="G70" s="498"/>
      <c r="H70" s="498"/>
      <c r="I70" s="502"/>
      <c r="J70" s="503"/>
      <c r="K70" s="504"/>
      <c r="L70" s="499"/>
      <c r="M70" s="500"/>
      <c r="N70" s="501"/>
      <c r="O70" s="505" t="str">
        <f t="shared" si="46"/>
        <v/>
      </c>
      <c r="P70" s="506"/>
      <c r="Q70" s="456"/>
      <c r="R70" s="457"/>
      <c r="S70" s="495"/>
      <c r="T70" s="496"/>
      <c r="U70" s="496"/>
      <c r="V70" s="497"/>
      <c r="W70" s="458" t="str">
        <f t="shared" ca="1" si="47"/>
        <v/>
      </c>
      <c r="X70" s="459"/>
      <c r="Y70" s="459"/>
      <c r="Z70" s="459"/>
      <c r="AA70" s="460"/>
      <c r="AB70" s="269" t="str">
        <f t="shared" si="48"/>
        <v/>
      </c>
      <c r="AC70" s="271" t="b">
        <f t="shared" si="43"/>
        <v>0</v>
      </c>
      <c r="AD70" s="260" t="str">
        <f t="shared" ca="1" si="44"/>
        <v/>
      </c>
      <c r="AE70" s="126" t="b">
        <f t="shared" ca="1" si="45"/>
        <v>0</v>
      </c>
      <c r="AL70" s="63"/>
      <c r="AM70" s="63"/>
      <c r="AN70" s="63"/>
      <c r="AO70" s="63"/>
      <c r="AP70" s="63"/>
      <c r="AT70" s="55"/>
      <c r="AU70" s="55"/>
      <c r="AV70" s="58"/>
      <c r="AW70" s="58"/>
      <c r="AX70" s="58"/>
      <c r="AY70" s="58"/>
      <c r="AZ70" s="58"/>
      <c r="BA70" s="58"/>
      <c r="BB70" s="59" t="s">
        <v>181</v>
      </c>
      <c r="BC70" s="60">
        <v>63.3</v>
      </c>
      <c r="BD70" s="60">
        <v>10000</v>
      </c>
    </row>
    <row r="71" spans="1:60" s="24" customFormat="1">
      <c r="A71" s="465"/>
      <c r="B71" s="466"/>
      <c r="C71" s="466"/>
      <c r="D71" s="466"/>
      <c r="E71" s="466"/>
      <c r="F71" s="467"/>
      <c r="G71" s="498"/>
      <c r="H71" s="498"/>
      <c r="I71" s="502"/>
      <c r="J71" s="503"/>
      <c r="K71" s="504"/>
      <c r="L71" s="499"/>
      <c r="M71" s="500"/>
      <c r="N71" s="501"/>
      <c r="O71" s="505" t="str">
        <f t="shared" si="46"/>
        <v/>
      </c>
      <c r="P71" s="506"/>
      <c r="Q71" s="456"/>
      <c r="R71" s="457"/>
      <c r="S71" s="495"/>
      <c r="T71" s="496"/>
      <c r="U71" s="496"/>
      <c r="V71" s="497"/>
      <c r="W71" s="458" t="str">
        <f t="shared" ca="1" si="47"/>
        <v/>
      </c>
      <c r="X71" s="459"/>
      <c r="Y71" s="459"/>
      <c r="Z71" s="459"/>
      <c r="AA71" s="460"/>
      <c r="AB71" s="269" t="str">
        <f t="shared" si="48"/>
        <v/>
      </c>
      <c r="AC71" s="271" t="b">
        <f t="shared" si="43"/>
        <v>0</v>
      </c>
      <c r="AD71" s="260" t="str">
        <f t="shared" ca="1" si="44"/>
        <v/>
      </c>
      <c r="AE71" s="126" t="b">
        <f t="shared" ca="1" si="45"/>
        <v>0</v>
      </c>
      <c r="AL71" s="63"/>
      <c r="AM71" s="63"/>
      <c r="AN71" s="63"/>
      <c r="AO71" s="63"/>
      <c r="AP71" s="63"/>
      <c r="AT71" s="55"/>
      <c r="AU71" s="55"/>
      <c r="AV71" s="58"/>
      <c r="AW71" s="58"/>
      <c r="AX71" s="58"/>
      <c r="AY71" s="58"/>
      <c r="AZ71" s="58"/>
      <c r="BA71" s="58"/>
      <c r="BB71" s="59" t="s">
        <v>182</v>
      </c>
      <c r="BC71" s="60">
        <v>11</v>
      </c>
      <c r="BD71" s="60">
        <v>19.989999999999998</v>
      </c>
    </row>
    <row r="72" spans="1:60" s="24" customFormat="1">
      <c r="A72" s="465"/>
      <c r="B72" s="466"/>
      <c r="C72" s="466"/>
      <c r="D72" s="466"/>
      <c r="E72" s="466"/>
      <c r="F72" s="467"/>
      <c r="G72" s="498"/>
      <c r="H72" s="498"/>
      <c r="I72" s="502"/>
      <c r="J72" s="503"/>
      <c r="K72" s="504"/>
      <c r="L72" s="499"/>
      <c r="M72" s="500"/>
      <c r="N72" s="501"/>
      <c r="O72" s="505" t="str">
        <f t="shared" si="46"/>
        <v/>
      </c>
      <c r="P72" s="506"/>
      <c r="Q72" s="456"/>
      <c r="R72" s="457"/>
      <c r="S72" s="495"/>
      <c r="T72" s="496"/>
      <c r="U72" s="496"/>
      <c r="V72" s="497"/>
      <c r="W72" s="458" t="str">
        <f t="shared" ca="1" si="47"/>
        <v/>
      </c>
      <c r="X72" s="459"/>
      <c r="Y72" s="459"/>
      <c r="Z72" s="459"/>
      <c r="AA72" s="460"/>
      <c r="AB72" s="269" t="str">
        <f t="shared" si="48"/>
        <v/>
      </c>
      <c r="AC72" s="271" t="b">
        <f t="shared" si="43"/>
        <v>0</v>
      </c>
      <c r="AD72" s="260" t="str">
        <f t="shared" ca="1" si="44"/>
        <v/>
      </c>
      <c r="AE72" s="126" t="b">
        <f t="shared" ca="1" si="45"/>
        <v>0</v>
      </c>
      <c r="AL72" s="63"/>
      <c r="AM72" s="63"/>
      <c r="AN72" s="63"/>
      <c r="AO72" s="63"/>
      <c r="AP72" s="63"/>
      <c r="AT72" s="55"/>
      <c r="AU72" s="55"/>
      <c r="AV72" s="58"/>
      <c r="AW72" s="58"/>
      <c r="AX72" s="58"/>
      <c r="AY72" s="58"/>
      <c r="AZ72" s="58"/>
      <c r="BA72" s="58"/>
      <c r="BB72" s="59" t="s">
        <v>183</v>
      </c>
      <c r="BC72" s="60">
        <v>11.25</v>
      </c>
      <c r="BD72" s="60">
        <v>19.989999999999998</v>
      </c>
    </row>
    <row r="73" spans="1:60" s="24" customFormat="1">
      <c r="A73" s="465"/>
      <c r="B73" s="466"/>
      <c r="C73" s="466"/>
      <c r="D73" s="466"/>
      <c r="E73" s="466"/>
      <c r="F73" s="467"/>
      <c r="G73" s="498"/>
      <c r="H73" s="498"/>
      <c r="I73" s="502"/>
      <c r="J73" s="503"/>
      <c r="K73" s="504"/>
      <c r="L73" s="499"/>
      <c r="M73" s="500"/>
      <c r="N73" s="501"/>
      <c r="O73" s="505" t="str">
        <f t="shared" si="46"/>
        <v/>
      </c>
      <c r="P73" s="506"/>
      <c r="Q73" s="456"/>
      <c r="R73" s="457"/>
      <c r="S73" s="495"/>
      <c r="T73" s="496"/>
      <c r="U73" s="496"/>
      <c r="V73" s="497"/>
      <c r="W73" s="458" t="str">
        <f t="shared" ca="1" si="47"/>
        <v/>
      </c>
      <c r="X73" s="459"/>
      <c r="Y73" s="459"/>
      <c r="Z73" s="459"/>
      <c r="AA73" s="460"/>
      <c r="AB73" s="269" t="str">
        <f t="shared" si="48"/>
        <v/>
      </c>
      <c r="AC73" s="271" t="b">
        <f t="shared" si="43"/>
        <v>0</v>
      </c>
      <c r="AD73" s="260" t="str">
        <f t="shared" ca="1" si="44"/>
        <v/>
      </c>
      <c r="AE73" s="126" t="b">
        <f t="shared" ca="1" si="45"/>
        <v>0</v>
      </c>
      <c r="AL73" s="63"/>
      <c r="AM73" s="63"/>
      <c r="AN73" s="63"/>
      <c r="AO73" s="63"/>
      <c r="AP73" s="63"/>
      <c r="AQ73" s="63"/>
      <c r="AR73" s="63"/>
      <c r="AS73" s="55"/>
      <c r="AT73" s="55"/>
      <c r="AU73" s="55"/>
      <c r="AV73" s="58"/>
      <c r="AW73" s="58"/>
      <c r="AX73" s="58"/>
      <c r="AY73" s="58"/>
      <c r="AZ73" s="58"/>
      <c r="BA73" s="58"/>
      <c r="BB73" s="312" t="s">
        <v>30</v>
      </c>
      <c r="BC73" s="313">
        <v>150</v>
      </c>
      <c r="BD73" s="314">
        <v>299.99900000000002</v>
      </c>
    </row>
    <row r="74" spans="1:60" s="24" customFormat="1">
      <c r="A74" s="465"/>
      <c r="B74" s="466"/>
      <c r="C74" s="466"/>
      <c r="D74" s="466"/>
      <c r="E74" s="466"/>
      <c r="F74" s="467"/>
      <c r="G74" s="498"/>
      <c r="H74" s="498"/>
      <c r="I74" s="502"/>
      <c r="J74" s="503"/>
      <c r="K74" s="504"/>
      <c r="L74" s="499"/>
      <c r="M74" s="500"/>
      <c r="N74" s="501"/>
      <c r="O74" s="505" t="str">
        <f t="shared" si="46"/>
        <v/>
      </c>
      <c r="P74" s="506"/>
      <c r="Q74" s="456"/>
      <c r="R74" s="457"/>
      <c r="S74" s="495"/>
      <c r="T74" s="496"/>
      <c r="U74" s="496"/>
      <c r="V74" s="497"/>
      <c r="W74" s="458" t="str">
        <f t="shared" ca="1" si="47"/>
        <v/>
      </c>
      <c r="X74" s="459"/>
      <c r="Y74" s="459"/>
      <c r="Z74" s="459"/>
      <c r="AA74" s="460"/>
      <c r="AB74" s="269" t="str">
        <f t="shared" si="48"/>
        <v/>
      </c>
      <c r="AC74" s="271" t="b">
        <f t="shared" si="43"/>
        <v>0</v>
      </c>
      <c r="AD74" s="260" t="str">
        <f t="shared" ca="1" si="44"/>
        <v/>
      </c>
      <c r="AE74" s="126" t="b">
        <f t="shared" ca="1" si="45"/>
        <v>0</v>
      </c>
      <c r="AL74" s="63"/>
      <c r="AM74" s="63"/>
      <c r="AN74" s="63"/>
      <c r="AO74" s="63"/>
      <c r="AP74" s="63"/>
      <c r="AQ74" s="63"/>
      <c r="AR74" s="63"/>
      <c r="AS74" s="55"/>
      <c r="AT74" s="55"/>
      <c r="AU74" s="55"/>
      <c r="AV74" s="58"/>
      <c r="AW74" s="58"/>
      <c r="AX74" s="58"/>
      <c r="AY74" s="58"/>
      <c r="AZ74" s="58"/>
      <c r="BA74" s="58"/>
      <c r="BB74" s="59" t="s">
        <v>184</v>
      </c>
      <c r="BC74" s="60">
        <v>20</v>
      </c>
      <c r="BD74" s="60">
        <v>63.298999999999999</v>
      </c>
    </row>
    <row r="75" spans="1:60" s="24" customFormat="1">
      <c r="A75" s="465"/>
      <c r="B75" s="466"/>
      <c r="C75" s="466"/>
      <c r="D75" s="466"/>
      <c r="E75" s="466"/>
      <c r="F75" s="467"/>
      <c r="G75" s="498"/>
      <c r="H75" s="498"/>
      <c r="I75" s="502"/>
      <c r="J75" s="503"/>
      <c r="K75" s="504"/>
      <c r="L75" s="499"/>
      <c r="M75" s="500"/>
      <c r="N75" s="501"/>
      <c r="O75" s="505" t="str">
        <f t="shared" si="46"/>
        <v/>
      </c>
      <c r="P75" s="506"/>
      <c r="Q75" s="456"/>
      <c r="R75" s="457"/>
      <c r="S75" s="495"/>
      <c r="T75" s="496"/>
      <c r="U75" s="496"/>
      <c r="V75" s="497"/>
      <c r="W75" s="458" t="str">
        <f t="shared" ca="1" si="47"/>
        <v/>
      </c>
      <c r="X75" s="459"/>
      <c r="Y75" s="459"/>
      <c r="Z75" s="459"/>
      <c r="AA75" s="460"/>
      <c r="AB75" s="269" t="str">
        <f t="shared" si="48"/>
        <v/>
      </c>
      <c r="AC75" s="271" t="b">
        <f t="shared" si="43"/>
        <v>0</v>
      </c>
      <c r="AD75" s="260" t="str">
        <f t="shared" ca="1" si="44"/>
        <v/>
      </c>
      <c r="AE75" s="126" t="b">
        <f t="shared" ca="1" si="45"/>
        <v>0</v>
      </c>
      <c r="AL75" s="63"/>
      <c r="AM75" s="63"/>
      <c r="AN75" s="63"/>
      <c r="AO75" s="63"/>
      <c r="AP75" s="63"/>
      <c r="AQ75" s="63"/>
      <c r="AR75" s="63"/>
      <c r="AS75" s="55"/>
      <c r="AT75" s="55"/>
      <c r="AU75" s="55"/>
      <c r="AV75" s="58"/>
      <c r="AW75" s="58"/>
      <c r="AX75" s="58"/>
      <c r="AY75" s="58"/>
      <c r="AZ75" s="58"/>
      <c r="BA75" s="58"/>
      <c r="BB75" s="59" t="s">
        <v>185</v>
      </c>
      <c r="BC75" s="60">
        <v>5.4</v>
      </c>
      <c r="BD75" s="60">
        <v>11.2499</v>
      </c>
    </row>
    <row r="76" spans="1:60" s="24" customFormat="1">
      <c r="A76" s="465"/>
      <c r="B76" s="466"/>
      <c r="C76" s="466"/>
      <c r="D76" s="466"/>
      <c r="E76" s="466"/>
      <c r="F76" s="467"/>
      <c r="G76" s="498"/>
      <c r="H76" s="498"/>
      <c r="I76" s="502"/>
      <c r="J76" s="503"/>
      <c r="K76" s="504"/>
      <c r="L76" s="499"/>
      <c r="M76" s="500"/>
      <c r="N76" s="501"/>
      <c r="O76" s="505" t="str">
        <f t="shared" si="46"/>
        <v/>
      </c>
      <c r="P76" s="506"/>
      <c r="Q76" s="456"/>
      <c r="R76" s="457"/>
      <c r="S76" s="495"/>
      <c r="T76" s="496"/>
      <c r="U76" s="496"/>
      <c r="V76" s="497"/>
      <c r="W76" s="458" t="str">
        <f t="shared" ca="1" si="47"/>
        <v/>
      </c>
      <c r="X76" s="459"/>
      <c r="Y76" s="459"/>
      <c r="Z76" s="459"/>
      <c r="AA76" s="460"/>
      <c r="AB76" s="269" t="str">
        <f t="shared" si="48"/>
        <v/>
      </c>
      <c r="AC76" s="271" t="b">
        <f t="shared" si="43"/>
        <v>0</v>
      </c>
      <c r="AD76" s="260" t="str">
        <f t="shared" si="44"/>
        <v/>
      </c>
      <c r="AE76" s="126" t="b">
        <f t="shared" ca="1" si="45"/>
        <v>0</v>
      </c>
      <c r="AK76" s="273"/>
      <c r="AL76" s="81"/>
      <c r="AM76" s="63"/>
      <c r="AN76" s="63"/>
      <c r="AO76" s="63"/>
      <c r="AP76" s="63"/>
      <c r="AQ76" s="63"/>
      <c r="AR76" s="63"/>
      <c r="AS76" s="55"/>
      <c r="AT76" s="55"/>
      <c r="AU76" s="55"/>
      <c r="AV76" s="58"/>
      <c r="AW76" s="58"/>
      <c r="AX76" s="58"/>
      <c r="AY76" s="58"/>
      <c r="AZ76" s="58"/>
      <c r="BA76" s="58"/>
      <c r="BB76" s="59" t="s">
        <v>186</v>
      </c>
      <c r="BC76" s="60">
        <v>6</v>
      </c>
      <c r="BD76" s="60">
        <v>10.99</v>
      </c>
    </row>
    <row r="77" spans="1:60" s="24" customFormat="1" ht="24.75" customHeight="1" thickBot="1">
      <c r="A77" s="40"/>
      <c r="B77" s="40"/>
      <c r="C77" s="40"/>
      <c r="D77" s="40"/>
      <c r="E77" s="40"/>
      <c r="F77" s="40"/>
      <c r="G77" s="41"/>
      <c r="H77" s="41"/>
      <c r="I77" s="41"/>
      <c r="J77" s="41"/>
      <c r="K77" s="41"/>
      <c r="L77" s="42"/>
      <c r="M77" s="42"/>
      <c r="N77" s="42"/>
      <c r="O77" s="42"/>
      <c r="P77" s="41"/>
      <c r="Q77" s="41"/>
      <c r="R77" s="43"/>
      <c r="S77" s="43"/>
      <c r="T77" s="34"/>
      <c r="U77" s="34"/>
      <c r="V77" s="41"/>
      <c r="W77" s="41"/>
      <c r="X77" s="44"/>
      <c r="Y77" s="44"/>
      <c r="Z77" s="44"/>
      <c r="AA77" s="45" t="s">
        <v>163</v>
      </c>
      <c r="AB77" s="257"/>
      <c r="AC77" s="258"/>
      <c r="AD77" s="258"/>
      <c r="AK77" s="273"/>
      <c r="AL77" s="81"/>
      <c r="AM77" s="63"/>
      <c r="AN77" s="63"/>
      <c r="AO77" s="63"/>
      <c r="AP77" s="63"/>
      <c r="AQ77" s="63"/>
      <c r="AR77" s="63"/>
      <c r="AS77" s="55"/>
      <c r="AT77" s="55"/>
      <c r="AU77" s="55"/>
      <c r="AV77" s="58"/>
      <c r="AW77" s="58"/>
      <c r="AX77" s="58"/>
      <c r="AY77" s="58"/>
      <c r="AZ77" s="58"/>
      <c r="BA77" s="58"/>
      <c r="BB77" s="126">
        <f>BF156</f>
        <v>0</v>
      </c>
      <c r="BC77" s="60">
        <v>50</v>
      </c>
      <c r="BD77" s="60">
        <v>1000</v>
      </c>
    </row>
    <row r="78" spans="1:60" s="24" customFormat="1" ht="21.75" customHeight="1" thickBot="1">
      <c r="A78" s="453" t="s">
        <v>187</v>
      </c>
      <c r="B78" s="454"/>
      <c r="C78" s="454"/>
      <c r="D78" s="454"/>
      <c r="E78" s="454"/>
      <c r="F78" s="454"/>
      <c r="G78" s="454"/>
      <c r="H78" s="454"/>
      <c r="I78" s="454"/>
      <c r="J78" s="454"/>
      <c r="K78" s="454"/>
      <c r="L78" s="454"/>
      <c r="M78" s="454"/>
      <c r="N78" s="454"/>
      <c r="O78" s="454"/>
      <c r="P78" s="454"/>
      <c r="Q78" s="454"/>
      <c r="R78" s="454"/>
      <c r="S78" s="454"/>
      <c r="T78" s="454"/>
      <c r="U78" s="454"/>
      <c r="V78" s="454"/>
      <c r="W78" s="454"/>
      <c r="X78" s="454"/>
      <c r="Y78" s="454"/>
      <c r="Z78" s="454"/>
      <c r="AA78" s="455"/>
      <c r="AB78" s="264"/>
      <c r="AC78" s="265"/>
      <c r="AD78" s="265"/>
      <c r="AK78" s="273"/>
      <c r="AL78" s="81"/>
      <c r="AM78" s="63"/>
      <c r="AN78" s="63"/>
      <c r="AO78" s="63"/>
      <c r="AP78" s="63"/>
      <c r="AQ78" s="63"/>
      <c r="AR78" s="63"/>
      <c r="AS78" s="58"/>
      <c r="AT78" s="58"/>
      <c r="AU78" s="58"/>
      <c r="AV78" s="58"/>
      <c r="AW78" s="58"/>
      <c r="AX78" s="58"/>
      <c r="AY78" s="58"/>
      <c r="AZ78" s="58"/>
      <c r="BA78" s="58"/>
      <c r="BB78" s="126">
        <f>BF157</f>
        <v>0</v>
      </c>
      <c r="BC78" s="60">
        <v>50</v>
      </c>
      <c r="BD78" s="60">
        <v>1000</v>
      </c>
    </row>
    <row r="79" spans="1:60" s="24" customFormat="1" ht="38.25" customHeight="1">
      <c r="A79" s="487" t="s">
        <v>23</v>
      </c>
      <c r="B79" s="488"/>
      <c r="C79" s="488"/>
      <c r="D79" s="488"/>
      <c r="E79" s="488"/>
      <c r="F79" s="488"/>
      <c r="G79" s="489"/>
      <c r="H79" s="512" t="s">
        <v>188</v>
      </c>
      <c r="I79" s="513"/>
      <c r="J79" s="513"/>
      <c r="K79" s="513"/>
      <c r="L79" s="513"/>
      <c r="M79" s="461" t="s">
        <v>189</v>
      </c>
      <c r="N79" s="463"/>
      <c r="O79" s="401" t="s">
        <v>190</v>
      </c>
      <c r="P79" s="402"/>
      <c r="Q79" s="403"/>
      <c r="R79" s="401" t="s">
        <v>191</v>
      </c>
      <c r="S79" s="402"/>
      <c r="T79" s="403"/>
      <c r="U79" s="401" t="s">
        <v>192</v>
      </c>
      <c r="V79" s="402"/>
      <c r="W79" s="403"/>
      <c r="X79" s="401" t="s">
        <v>119</v>
      </c>
      <c r="Y79" s="402"/>
      <c r="Z79" s="402"/>
      <c r="AA79" s="403"/>
      <c r="AB79" s="263"/>
      <c r="AC79" s="260" t="s">
        <v>169</v>
      </c>
      <c r="AD79" s="260"/>
      <c r="AE79" s="126" t="s">
        <v>130</v>
      </c>
      <c r="AF79" s="295"/>
      <c r="AG79" s="295"/>
      <c r="AH79" s="296"/>
      <c r="AK79" s="273"/>
      <c r="AL79" s="81"/>
      <c r="AM79" s="63"/>
      <c r="AN79" s="63"/>
      <c r="AO79" s="63"/>
      <c r="AP79" s="63"/>
      <c r="AQ79" s="63"/>
      <c r="AR79" s="63"/>
      <c r="AS79" s="58"/>
      <c r="AT79" s="58"/>
      <c r="AU79" s="58"/>
      <c r="AV79" s="58"/>
      <c r="AW79" s="82"/>
      <c r="AX79" s="58"/>
      <c r="AY79" s="58"/>
      <c r="AZ79" s="58"/>
      <c r="BA79" s="58"/>
      <c r="BB79" s="59" t="s">
        <v>193</v>
      </c>
      <c r="BC79" s="60">
        <v>0.25</v>
      </c>
      <c r="BD79" s="60">
        <v>10000</v>
      </c>
    </row>
    <row r="80" spans="1:60" s="24" customFormat="1" ht="12.75" customHeight="1">
      <c r="A80" s="465"/>
      <c r="B80" s="466"/>
      <c r="C80" s="466"/>
      <c r="D80" s="466"/>
      <c r="E80" s="466"/>
      <c r="F80" s="466"/>
      <c r="G80" s="467"/>
      <c r="H80" s="493"/>
      <c r="I80" s="524"/>
      <c r="J80" s="524"/>
      <c r="K80" s="524"/>
      <c r="L80" s="524"/>
      <c r="M80" s="535" t="str">
        <f t="shared" ref="M80:M89" si="49">IF(OR(ISBLANK($A80),ISBLANK($H80))," ","Energy Factor")</f>
        <v xml:space="preserve"> </v>
      </c>
      <c r="N80" s="536"/>
      <c r="O80" s="537" t="str">
        <f t="shared" ref="O80:O89" si="50">IF(OR(ISBLANK($A80),ISBLANK($H80),ISBLANK(M80))," ",2.31)</f>
        <v xml:space="preserve"> </v>
      </c>
      <c r="P80" s="538"/>
      <c r="Q80" s="539"/>
      <c r="R80" s="540"/>
      <c r="S80" s="541"/>
      <c r="T80" s="542"/>
      <c r="U80" s="544"/>
      <c r="V80" s="545"/>
      <c r="W80" s="546"/>
      <c r="X80" s="547" t="str">
        <f t="shared" ref="X80:X89" si="51">IF(AC80="Incomplete","Incomplete",IF(AND(ISTEXT(A80),R80&lt;O80),"Check Efficiency",IF(ISBLANK(A80),"",U80*AE80)))</f>
        <v/>
      </c>
      <c r="Y80" s="548"/>
      <c r="Z80" s="548"/>
      <c r="AA80" s="549"/>
      <c r="AB80" s="263"/>
      <c r="AC80" s="260" t="str">
        <f t="shared" ref="AC80:AC89" si="52">IF(AND(A80&lt;&gt;"",OR(H80="",R80="",U80="")),"Incomplete",IF(AND(A80="",OR(H80&lt;&gt;"",R80&lt;&gt;"",U80&lt;&gt;"")),"Incomplete",""))</f>
        <v/>
      </c>
      <c r="AD80" s="260"/>
      <c r="AE80" s="266" t="e">
        <f t="shared" ref="AE80:AE89" si="53">VLOOKUP($A80,$AE$148:$AG$316,3,FALSE)</f>
        <v>#N/A</v>
      </c>
      <c r="AH80" s="297"/>
      <c r="AI80" s="298"/>
      <c r="AL80" s="72"/>
      <c r="AM80" s="63"/>
      <c r="AN80" s="63"/>
      <c r="AO80" s="63"/>
      <c r="AP80" s="63"/>
      <c r="AQ80" s="63"/>
      <c r="AR80" s="63"/>
      <c r="AS80" s="58"/>
      <c r="AT80" s="58"/>
      <c r="AU80" s="58"/>
      <c r="AV80" s="58"/>
      <c r="AW80" s="58"/>
      <c r="AX80" s="58"/>
      <c r="AY80" s="58"/>
      <c r="AZ80" s="58"/>
      <c r="BA80" s="58"/>
      <c r="BB80" s="59" t="s">
        <v>194</v>
      </c>
      <c r="BC80" s="60">
        <v>0.25</v>
      </c>
      <c r="BD80" s="60">
        <v>10000</v>
      </c>
    </row>
    <row r="81" spans="1:56" s="24" customFormat="1" ht="12.75" customHeight="1">
      <c r="A81" s="465"/>
      <c r="B81" s="466"/>
      <c r="C81" s="466"/>
      <c r="D81" s="466"/>
      <c r="E81" s="466"/>
      <c r="F81" s="466"/>
      <c r="G81" s="467"/>
      <c r="H81" s="493"/>
      <c r="I81" s="524"/>
      <c r="J81" s="524"/>
      <c r="K81" s="524"/>
      <c r="L81" s="524"/>
      <c r="M81" s="535" t="str">
        <f t="shared" si="49"/>
        <v xml:space="preserve"> </v>
      </c>
      <c r="N81" s="536"/>
      <c r="O81" s="537" t="str">
        <f t="shared" si="50"/>
        <v xml:space="preserve"> </v>
      </c>
      <c r="P81" s="538"/>
      <c r="Q81" s="539"/>
      <c r="R81" s="540"/>
      <c r="S81" s="541"/>
      <c r="T81" s="542"/>
      <c r="U81" s="544"/>
      <c r="V81" s="545"/>
      <c r="W81" s="546"/>
      <c r="X81" s="547" t="str">
        <f t="shared" si="51"/>
        <v/>
      </c>
      <c r="Y81" s="548"/>
      <c r="Z81" s="548"/>
      <c r="AA81" s="549"/>
      <c r="AB81" s="263"/>
      <c r="AC81" s="260" t="str">
        <f t="shared" si="52"/>
        <v/>
      </c>
      <c r="AD81" s="260"/>
      <c r="AE81" s="266" t="e">
        <f t="shared" si="53"/>
        <v>#N/A</v>
      </c>
      <c r="AH81" s="297"/>
      <c r="AI81" s="298"/>
      <c r="AL81" s="72"/>
      <c r="AM81" s="63"/>
      <c r="AN81" s="63"/>
      <c r="AO81" s="63"/>
      <c r="AP81" s="63"/>
      <c r="AQ81" s="63"/>
      <c r="AR81" s="63"/>
      <c r="AS81" s="58"/>
      <c r="AT81" s="58"/>
      <c r="AU81" s="58"/>
      <c r="AV81" s="58"/>
      <c r="AW81" s="84"/>
      <c r="AX81" s="58"/>
      <c r="AY81" s="58"/>
      <c r="AZ81" s="58"/>
      <c r="BA81" s="58"/>
      <c r="BB81" s="59" t="s">
        <v>195</v>
      </c>
      <c r="BC81" s="60">
        <v>0.25</v>
      </c>
      <c r="BD81" s="60">
        <v>10000</v>
      </c>
    </row>
    <row r="82" spans="1:56" s="24" customFormat="1" ht="12.75" customHeight="1">
      <c r="A82" s="465"/>
      <c r="B82" s="466"/>
      <c r="C82" s="466"/>
      <c r="D82" s="466"/>
      <c r="E82" s="466"/>
      <c r="F82" s="466"/>
      <c r="G82" s="467"/>
      <c r="H82" s="493"/>
      <c r="I82" s="524"/>
      <c r="J82" s="524"/>
      <c r="K82" s="524"/>
      <c r="L82" s="524"/>
      <c r="M82" s="535" t="str">
        <f t="shared" si="49"/>
        <v xml:space="preserve"> </v>
      </c>
      <c r="N82" s="536"/>
      <c r="O82" s="537" t="str">
        <f t="shared" si="50"/>
        <v xml:space="preserve"> </v>
      </c>
      <c r="P82" s="538"/>
      <c r="Q82" s="539"/>
      <c r="R82" s="540"/>
      <c r="S82" s="541"/>
      <c r="T82" s="542"/>
      <c r="U82" s="544"/>
      <c r="V82" s="545"/>
      <c r="W82" s="546"/>
      <c r="X82" s="547" t="str">
        <f t="shared" si="51"/>
        <v/>
      </c>
      <c r="Y82" s="548"/>
      <c r="Z82" s="548"/>
      <c r="AA82" s="549"/>
      <c r="AB82" s="263"/>
      <c r="AC82" s="260" t="str">
        <f t="shared" si="52"/>
        <v/>
      </c>
      <c r="AD82" s="260"/>
      <c r="AE82" s="266" t="e">
        <f t="shared" si="53"/>
        <v>#N/A</v>
      </c>
      <c r="AH82" s="297"/>
      <c r="AI82" s="298"/>
      <c r="AL82" s="55"/>
      <c r="AM82" s="85"/>
      <c r="AN82" s="58"/>
      <c r="AO82" s="63"/>
      <c r="AP82" s="63"/>
      <c r="AQ82" s="63"/>
      <c r="AR82" s="63"/>
      <c r="AS82" s="70"/>
      <c r="AT82" s="58"/>
      <c r="AU82" s="58"/>
      <c r="AV82" s="80"/>
      <c r="AW82" s="82"/>
      <c r="AX82" s="80"/>
      <c r="AY82" s="80"/>
      <c r="AZ82" s="80"/>
      <c r="BA82" s="80"/>
      <c r="BB82" s="63" t="s">
        <v>31</v>
      </c>
      <c r="BC82" s="60">
        <v>300</v>
      </c>
      <c r="BD82" s="60">
        <v>399.99900000000002</v>
      </c>
    </row>
    <row r="83" spans="1:56" s="24" customFormat="1" ht="12.75" customHeight="1">
      <c r="A83" s="465"/>
      <c r="B83" s="466"/>
      <c r="C83" s="466"/>
      <c r="D83" s="466"/>
      <c r="E83" s="466"/>
      <c r="F83" s="466"/>
      <c r="G83" s="467"/>
      <c r="H83" s="493"/>
      <c r="I83" s="524"/>
      <c r="J83" s="524"/>
      <c r="K83" s="524"/>
      <c r="L83" s="524"/>
      <c r="M83" s="535" t="str">
        <f t="shared" si="49"/>
        <v xml:space="preserve"> </v>
      </c>
      <c r="N83" s="536"/>
      <c r="O83" s="537" t="str">
        <f t="shared" si="50"/>
        <v xml:space="preserve"> </v>
      </c>
      <c r="P83" s="538"/>
      <c r="Q83" s="539"/>
      <c r="R83" s="540"/>
      <c r="S83" s="541"/>
      <c r="T83" s="542"/>
      <c r="U83" s="544"/>
      <c r="V83" s="545"/>
      <c r="W83" s="546"/>
      <c r="X83" s="547" t="str">
        <f t="shared" si="51"/>
        <v/>
      </c>
      <c r="Y83" s="548"/>
      <c r="Z83" s="548"/>
      <c r="AA83" s="549"/>
      <c r="AB83" s="263"/>
      <c r="AC83" s="260" t="str">
        <f t="shared" si="52"/>
        <v/>
      </c>
      <c r="AD83" s="260"/>
      <c r="AE83" s="266" t="e">
        <f t="shared" si="53"/>
        <v>#N/A</v>
      </c>
      <c r="AH83" s="297"/>
      <c r="AI83" s="298"/>
      <c r="AL83" s="55"/>
      <c r="AM83" s="85"/>
      <c r="AN83" s="63"/>
      <c r="AO83" s="63"/>
      <c r="AP83" s="63"/>
      <c r="AQ83" s="63"/>
      <c r="AR83" s="63"/>
      <c r="AS83" s="80"/>
      <c r="AT83" s="80"/>
      <c r="AU83" s="80"/>
      <c r="AV83" s="63"/>
      <c r="AW83" s="57"/>
      <c r="AX83" s="57"/>
      <c r="AY83" s="57"/>
      <c r="AZ83" s="57"/>
      <c r="BA83" s="57"/>
      <c r="BB83" s="63" t="s">
        <v>32</v>
      </c>
      <c r="BC83" s="60">
        <v>400</v>
      </c>
      <c r="BD83" s="60">
        <v>599.99900000000002</v>
      </c>
    </row>
    <row r="84" spans="1:56" s="24" customFormat="1" ht="12.75" customHeight="1">
      <c r="A84" s="465"/>
      <c r="B84" s="466"/>
      <c r="C84" s="466"/>
      <c r="D84" s="466"/>
      <c r="E84" s="466"/>
      <c r="F84" s="466"/>
      <c r="G84" s="467"/>
      <c r="H84" s="493"/>
      <c r="I84" s="524"/>
      <c r="J84" s="524"/>
      <c r="K84" s="524"/>
      <c r="L84" s="524"/>
      <c r="M84" s="535" t="str">
        <f t="shared" si="49"/>
        <v xml:space="preserve"> </v>
      </c>
      <c r="N84" s="536"/>
      <c r="O84" s="556" t="str">
        <f t="shared" si="50"/>
        <v xml:space="preserve"> </v>
      </c>
      <c r="P84" s="557"/>
      <c r="Q84" s="558"/>
      <c r="R84" s="540"/>
      <c r="S84" s="541"/>
      <c r="T84" s="542"/>
      <c r="U84" s="544"/>
      <c r="V84" s="545"/>
      <c r="W84" s="546"/>
      <c r="X84" s="547" t="str">
        <f t="shared" si="51"/>
        <v/>
      </c>
      <c r="Y84" s="548"/>
      <c r="Z84" s="548"/>
      <c r="AA84" s="549"/>
      <c r="AB84" s="263"/>
      <c r="AC84" s="260" t="str">
        <f t="shared" si="52"/>
        <v/>
      </c>
      <c r="AD84" s="260"/>
      <c r="AE84" s="266" t="e">
        <f t="shared" si="53"/>
        <v>#N/A</v>
      </c>
      <c r="AH84" s="297"/>
      <c r="AI84" s="298"/>
      <c r="AL84" s="55"/>
      <c r="AM84" s="85"/>
      <c r="AN84" s="63"/>
      <c r="AO84" s="63"/>
      <c r="AP84" s="63"/>
      <c r="AQ84" s="63"/>
      <c r="AR84" s="63"/>
      <c r="AS84" s="80"/>
      <c r="AT84" s="80"/>
      <c r="AU84" s="80"/>
      <c r="AV84" s="63"/>
      <c r="AW84" s="57"/>
      <c r="AX84" s="57"/>
      <c r="AY84" s="57"/>
      <c r="AZ84" s="57"/>
      <c r="BA84" s="57"/>
      <c r="BB84" s="24" t="s">
        <v>196</v>
      </c>
      <c r="BC84" s="60">
        <v>0</v>
      </c>
      <c r="BD84" s="60">
        <v>74.998999999999995</v>
      </c>
    </row>
    <row r="85" spans="1:56" s="24" customFormat="1" ht="12.75" customHeight="1">
      <c r="A85" s="465"/>
      <c r="B85" s="466"/>
      <c r="C85" s="466"/>
      <c r="D85" s="466"/>
      <c r="E85" s="466"/>
      <c r="F85" s="466"/>
      <c r="G85" s="467"/>
      <c r="H85" s="493"/>
      <c r="I85" s="524"/>
      <c r="J85" s="524"/>
      <c r="K85" s="524"/>
      <c r="L85" s="524"/>
      <c r="M85" s="535" t="str">
        <f t="shared" si="49"/>
        <v xml:space="preserve"> </v>
      </c>
      <c r="N85" s="536"/>
      <c r="O85" s="537" t="str">
        <f t="shared" si="50"/>
        <v xml:space="preserve"> </v>
      </c>
      <c r="P85" s="538"/>
      <c r="Q85" s="539"/>
      <c r="R85" s="540"/>
      <c r="S85" s="541"/>
      <c r="T85" s="542"/>
      <c r="U85" s="544"/>
      <c r="V85" s="545"/>
      <c r="W85" s="546"/>
      <c r="X85" s="547" t="str">
        <f t="shared" si="51"/>
        <v/>
      </c>
      <c r="Y85" s="548"/>
      <c r="Z85" s="548"/>
      <c r="AA85" s="549"/>
      <c r="AB85" s="263"/>
      <c r="AC85" s="260" t="str">
        <f t="shared" si="52"/>
        <v/>
      </c>
      <c r="AD85" s="260"/>
      <c r="AE85" s="266" t="e">
        <f t="shared" si="53"/>
        <v>#N/A</v>
      </c>
      <c r="AH85" s="297"/>
      <c r="AI85" s="298"/>
      <c r="AL85" s="55"/>
      <c r="AM85" s="85"/>
      <c r="AN85" s="63"/>
      <c r="AO85" s="63"/>
      <c r="AP85" s="63"/>
      <c r="AQ85" s="63"/>
      <c r="AR85" s="63"/>
      <c r="AS85" s="80"/>
      <c r="AT85" s="80"/>
      <c r="AU85" s="80"/>
      <c r="AV85" s="63"/>
      <c r="AW85" s="57"/>
      <c r="AX85" s="57"/>
      <c r="AY85" s="57"/>
      <c r="AZ85" s="57"/>
      <c r="BA85" s="57"/>
      <c r="BB85" s="24" t="s">
        <v>197</v>
      </c>
      <c r="BC85" s="60">
        <v>75</v>
      </c>
      <c r="BD85" s="60">
        <v>149.999</v>
      </c>
    </row>
    <row r="86" spans="1:56" s="24" customFormat="1" ht="12.75" customHeight="1">
      <c r="A86" s="465"/>
      <c r="B86" s="466"/>
      <c r="C86" s="466"/>
      <c r="D86" s="466"/>
      <c r="E86" s="466"/>
      <c r="F86" s="466"/>
      <c r="G86" s="467"/>
      <c r="H86" s="493"/>
      <c r="I86" s="524"/>
      <c r="J86" s="524"/>
      <c r="K86" s="524"/>
      <c r="L86" s="524"/>
      <c r="M86" s="535" t="str">
        <f t="shared" si="49"/>
        <v xml:space="preserve"> </v>
      </c>
      <c r="N86" s="536"/>
      <c r="O86" s="537" t="str">
        <f t="shared" si="50"/>
        <v xml:space="preserve"> </v>
      </c>
      <c r="P86" s="538"/>
      <c r="Q86" s="539"/>
      <c r="R86" s="540"/>
      <c r="S86" s="541"/>
      <c r="T86" s="542"/>
      <c r="U86" s="544"/>
      <c r="V86" s="545"/>
      <c r="W86" s="546"/>
      <c r="X86" s="547" t="str">
        <f t="shared" si="51"/>
        <v/>
      </c>
      <c r="Y86" s="548"/>
      <c r="Z86" s="548"/>
      <c r="AA86" s="549"/>
      <c r="AB86" s="263"/>
      <c r="AC86" s="260" t="str">
        <f t="shared" si="52"/>
        <v/>
      </c>
      <c r="AD86" s="260"/>
      <c r="AE86" s="266" t="e">
        <f t="shared" si="53"/>
        <v>#N/A</v>
      </c>
      <c r="AH86" s="297"/>
      <c r="AI86" s="298"/>
      <c r="AL86" s="55"/>
      <c r="AM86" s="85"/>
      <c r="AN86" s="63"/>
      <c r="AO86" s="63"/>
      <c r="AP86" s="63"/>
      <c r="AQ86" s="63"/>
      <c r="AR86" s="63"/>
      <c r="AS86" s="80"/>
      <c r="AT86" s="80"/>
      <c r="AU86" s="80"/>
      <c r="AV86" s="63"/>
      <c r="AW86" s="57"/>
      <c r="AX86" s="57"/>
      <c r="AY86" s="57"/>
      <c r="AZ86" s="57"/>
      <c r="BA86" s="57"/>
      <c r="BB86" s="63" t="s">
        <v>198</v>
      </c>
      <c r="BC86" s="60">
        <v>300</v>
      </c>
      <c r="BD86" s="60">
        <v>599.99900000000002</v>
      </c>
    </row>
    <row r="87" spans="1:56" s="24" customFormat="1" ht="12.75" customHeight="1">
      <c r="A87" s="465"/>
      <c r="B87" s="466"/>
      <c r="C87" s="466"/>
      <c r="D87" s="466"/>
      <c r="E87" s="466"/>
      <c r="F87" s="466"/>
      <c r="G87" s="467"/>
      <c r="H87" s="493"/>
      <c r="I87" s="524"/>
      <c r="J87" s="524"/>
      <c r="K87" s="524"/>
      <c r="L87" s="524"/>
      <c r="M87" s="535" t="str">
        <f t="shared" si="49"/>
        <v xml:space="preserve"> </v>
      </c>
      <c r="N87" s="536"/>
      <c r="O87" s="537" t="str">
        <f t="shared" si="50"/>
        <v xml:space="preserve"> </v>
      </c>
      <c r="P87" s="538"/>
      <c r="Q87" s="539"/>
      <c r="R87" s="540"/>
      <c r="S87" s="541"/>
      <c r="T87" s="542"/>
      <c r="U87" s="544"/>
      <c r="V87" s="545"/>
      <c r="W87" s="546"/>
      <c r="X87" s="547" t="str">
        <f t="shared" si="51"/>
        <v/>
      </c>
      <c r="Y87" s="548"/>
      <c r="Z87" s="548"/>
      <c r="AA87" s="549"/>
      <c r="AB87" s="263"/>
      <c r="AC87" s="260" t="str">
        <f t="shared" si="52"/>
        <v/>
      </c>
      <c r="AD87" s="260"/>
      <c r="AE87" s="266" t="e">
        <f t="shared" si="53"/>
        <v>#N/A</v>
      </c>
      <c r="AH87" s="297"/>
      <c r="AI87" s="298"/>
      <c r="AL87" s="55"/>
      <c r="AM87" s="85"/>
      <c r="AN87" s="63"/>
      <c r="AO87" s="63"/>
      <c r="AP87" s="63"/>
      <c r="AQ87" s="63"/>
      <c r="AR87" s="63"/>
      <c r="AS87" s="80"/>
      <c r="AT87" s="80"/>
      <c r="AU87" s="80"/>
      <c r="AV87" s="63"/>
      <c r="AW87" s="57"/>
      <c r="AX87" s="57"/>
      <c r="AY87" s="57"/>
      <c r="AZ87" s="57"/>
      <c r="BA87" s="57"/>
    </row>
    <row r="88" spans="1:56" s="24" customFormat="1" ht="12.75" customHeight="1">
      <c r="A88" s="465"/>
      <c r="B88" s="466"/>
      <c r="C88" s="466"/>
      <c r="D88" s="466"/>
      <c r="E88" s="466"/>
      <c r="F88" s="466"/>
      <c r="G88" s="467"/>
      <c r="H88" s="493"/>
      <c r="I88" s="524"/>
      <c r="J88" s="524"/>
      <c r="K88" s="524"/>
      <c r="L88" s="524"/>
      <c r="M88" s="535" t="str">
        <f t="shared" si="49"/>
        <v xml:space="preserve"> </v>
      </c>
      <c r="N88" s="536"/>
      <c r="O88" s="537" t="str">
        <f t="shared" si="50"/>
        <v xml:space="preserve"> </v>
      </c>
      <c r="P88" s="538"/>
      <c r="Q88" s="539"/>
      <c r="R88" s="540"/>
      <c r="S88" s="541"/>
      <c r="T88" s="542"/>
      <c r="U88" s="544"/>
      <c r="V88" s="545"/>
      <c r="W88" s="546"/>
      <c r="X88" s="547" t="str">
        <f t="shared" si="51"/>
        <v/>
      </c>
      <c r="Y88" s="548"/>
      <c r="Z88" s="548"/>
      <c r="AA88" s="549"/>
      <c r="AB88" s="263"/>
      <c r="AC88" s="260" t="str">
        <f t="shared" si="52"/>
        <v/>
      </c>
      <c r="AD88" s="260"/>
      <c r="AE88" s="266" t="e">
        <f t="shared" si="53"/>
        <v>#N/A</v>
      </c>
      <c r="AH88" s="297"/>
      <c r="AI88" s="298"/>
      <c r="AL88" s="55"/>
      <c r="AM88" s="85"/>
      <c r="AN88" s="63"/>
      <c r="AO88" s="63"/>
      <c r="AP88" s="63"/>
      <c r="AQ88" s="63"/>
      <c r="AR88" s="63"/>
      <c r="AS88" s="80"/>
      <c r="AT88" s="80"/>
      <c r="AU88" s="80"/>
      <c r="AV88" s="63"/>
      <c r="AW88" s="57"/>
      <c r="AX88" s="57"/>
      <c r="AY88" s="57"/>
      <c r="AZ88" s="57"/>
      <c r="BA88" s="57"/>
      <c r="BB88" s="57"/>
    </row>
    <row r="89" spans="1:56" s="24" customFormat="1" ht="12.75" customHeight="1">
      <c r="A89" s="465"/>
      <c r="B89" s="466"/>
      <c r="C89" s="466"/>
      <c r="D89" s="466"/>
      <c r="E89" s="466"/>
      <c r="F89" s="466"/>
      <c r="G89" s="467"/>
      <c r="H89" s="493"/>
      <c r="I89" s="524"/>
      <c r="J89" s="524"/>
      <c r="K89" s="524"/>
      <c r="L89" s="524"/>
      <c r="M89" s="535" t="str">
        <f t="shared" si="49"/>
        <v xml:space="preserve"> </v>
      </c>
      <c r="N89" s="536"/>
      <c r="O89" s="556" t="str">
        <f t="shared" si="50"/>
        <v xml:space="preserve"> </v>
      </c>
      <c r="P89" s="557"/>
      <c r="Q89" s="558"/>
      <c r="R89" s="540"/>
      <c r="S89" s="541"/>
      <c r="T89" s="542"/>
      <c r="U89" s="544"/>
      <c r="V89" s="545"/>
      <c r="W89" s="546"/>
      <c r="X89" s="547" t="str">
        <f t="shared" si="51"/>
        <v/>
      </c>
      <c r="Y89" s="548"/>
      <c r="Z89" s="548"/>
      <c r="AA89" s="549"/>
      <c r="AB89" s="263"/>
      <c r="AC89" s="260" t="str">
        <f t="shared" si="52"/>
        <v/>
      </c>
      <c r="AD89" s="260"/>
      <c r="AE89" s="266" t="e">
        <f t="shared" si="53"/>
        <v>#N/A</v>
      </c>
      <c r="AH89" s="297"/>
      <c r="AI89" s="298"/>
      <c r="AL89" s="55"/>
      <c r="AM89" s="85"/>
      <c r="AN89" s="55"/>
      <c r="AO89" s="55"/>
      <c r="AP89" s="55"/>
      <c r="AQ89" s="55"/>
      <c r="AR89" s="55"/>
      <c r="AS89" s="63"/>
      <c r="AT89" s="63"/>
      <c r="AU89" s="63"/>
      <c r="AV89" s="55"/>
      <c r="AW89" s="55"/>
      <c r="AX89" s="55"/>
      <c r="AY89" s="55"/>
      <c r="AZ89" s="55"/>
      <c r="BA89" s="55"/>
      <c r="BB89" s="55"/>
    </row>
    <row r="90" spans="1:56" s="24" customFormat="1" ht="15" customHeight="1">
      <c r="A90" s="29"/>
      <c r="B90" s="29"/>
      <c r="C90" s="29"/>
      <c r="D90" s="29"/>
      <c r="E90" s="29"/>
      <c r="F90" s="29"/>
      <c r="G90" s="29"/>
      <c r="H90" s="30"/>
      <c r="I90" s="30"/>
      <c r="J90" s="30"/>
      <c r="K90" s="30"/>
      <c r="L90" s="148"/>
      <c r="M90" s="148"/>
      <c r="N90" s="148"/>
      <c r="O90" s="238"/>
      <c r="P90" s="238"/>
      <c r="Q90" s="238"/>
      <c r="R90" s="238"/>
      <c r="S90" s="238"/>
      <c r="T90" s="238"/>
      <c r="U90" s="238"/>
      <c r="V90" s="238"/>
      <c r="W90" s="238"/>
      <c r="X90" s="238"/>
      <c r="Y90" s="238"/>
      <c r="Z90" s="238"/>
      <c r="AA90" s="39" t="s">
        <v>163</v>
      </c>
      <c r="AB90" s="73"/>
      <c r="AC90" s="83"/>
      <c r="AD90" s="125"/>
      <c r="AI90" s="146"/>
      <c r="AJ90" s="63"/>
      <c r="AK90" s="63"/>
      <c r="AL90" s="55"/>
      <c r="AM90" s="85"/>
      <c r="AN90" s="55"/>
      <c r="AO90" s="55"/>
      <c r="AP90" s="55"/>
      <c r="AQ90" s="55"/>
      <c r="AR90" s="55"/>
      <c r="AS90" s="63"/>
      <c r="AT90" s="63"/>
      <c r="AU90" s="63"/>
      <c r="AV90" s="55"/>
      <c r="AW90" s="55"/>
      <c r="AX90" s="55"/>
      <c r="AY90" s="55"/>
      <c r="AZ90" s="55"/>
      <c r="BA90" s="55"/>
      <c r="BB90" s="55"/>
    </row>
    <row r="91" spans="1:56" s="24" customFormat="1" ht="6.75" customHeight="1">
      <c r="A91" s="29"/>
      <c r="B91" s="29"/>
      <c r="C91" s="29"/>
      <c r="D91" s="29"/>
      <c r="E91" s="29"/>
      <c r="F91" s="29"/>
      <c r="G91" s="29"/>
      <c r="H91" s="30"/>
      <c r="I91" s="30"/>
      <c r="J91" s="30"/>
      <c r="K91" s="30"/>
      <c r="L91" s="148"/>
      <c r="M91" s="148"/>
      <c r="N91" s="148"/>
      <c r="O91" s="238"/>
      <c r="P91" s="238"/>
      <c r="Q91" s="238"/>
      <c r="R91" s="238"/>
      <c r="S91" s="238"/>
      <c r="T91" s="238"/>
      <c r="U91" s="238"/>
      <c r="V91" s="238"/>
      <c r="W91" s="238"/>
      <c r="X91" s="238"/>
      <c r="Y91" s="238"/>
      <c r="Z91" s="238"/>
      <c r="AA91" s="238"/>
      <c r="AB91" s="73"/>
      <c r="AC91" s="83"/>
      <c r="AD91" s="200"/>
      <c r="AI91" s="146"/>
      <c r="AJ91" s="63"/>
      <c r="AK91" s="63"/>
      <c r="AL91" s="55"/>
      <c r="AM91" s="85"/>
      <c r="AN91" s="55"/>
      <c r="AO91" s="55"/>
      <c r="AP91" s="55"/>
      <c r="AQ91" s="55"/>
      <c r="AR91" s="55"/>
      <c r="AS91" s="63"/>
      <c r="AT91" s="63"/>
      <c r="AU91" s="63"/>
      <c r="AV91" s="55"/>
      <c r="AW91" s="55"/>
      <c r="AX91" s="55"/>
      <c r="AY91" s="55"/>
      <c r="AZ91" s="55"/>
      <c r="BA91" s="55"/>
      <c r="BB91" s="55"/>
    </row>
    <row r="92" spans="1:56" s="24" customFormat="1" ht="21.75" customHeight="1" thickBot="1">
      <c r="A92" s="517" t="s">
        <v>199</v>
      </c>
      <c r="B92" s="518"/>
      <c r="C92" s="518"/>
      <c r="D92" s="518"/>
      <c r="E92" s="518"/>
      <c r="F92" s="518"/>
      <c r="G92" s="519"/>
      <c r="H92" s="520"/>
      <c r="I92" s="520"/>
      <c r="J92" s="520"/>
      <c r="K92" s="520"/>
      <c r="L92" s="520"/>
      <c r="M92" s="520"/>
      <c r="N92" s="520"/>
      <c r="O92" s="520"/>
      <c r="P92" s="520"/>
      <c r="Q92" s="520"/>
      <c r="R92" s="520"/>
      <c r="S92" s="6"/>
      <c r="T92" s="6"/>
      <c r="U92" s="2"/>
      <c r="V92" s="7"/>
      <c r="W92" s="12"/>
      <c r="X92" s="7"/>
      <c r="Y92" s="12"/>
      <c r="Z92" s="12"/>
      <c r="AA92" s="147"/>
      <c r="AB92" s="73"/>
      <c r="AC92" s="58"/>
      <c r="AE92" s="63"/>
      <c r="AF92" s="63"/>
      <c r="AG92" s="63"/>
      <c r="AH92" s="63"/>
      <c r="AI92" s="63"/>
      <c r="AJ92" s="63"/>
      <c r="AK92" s="63"/>
      <c r="AL92" s="63"/>
      <c r="AM92" s="86"/>
      <c r="AN92" s="86"/>
      <c r="AO92" s="86"/>
      <c r="AP92" s="55"/>
      <c r="AQ92" s="55"/>
      <c r="AR92" s="55"/>
      <c r="AS92" s="55"/>
      <c r="AT92" s="55"/>
      <c r="AU92" s="55"/>
      <c r="AV92" s="55"/>
      <c r="AW92" s="55"/>
      <c r="AX92" s="55"/>
      <c r="AY92" s="55"/>
      <c r="AZ92" s="55"/>
      <c r="BA92" s="55"/>
      <c r="BB92" s="55"/>
    </row>
    <row r="93" spans="1:56" s="24" customFormat="1" ht="17.25" customHeight="1" thickBot="1">
      <c r="A93" s="521"/>
      <c r="B93" s="522"/>
      <c r="C93" s="522"/>
      <c r="D93" s="522"/>
      <c r="E93" s="522"/>
      <c r="F93" s="522"/>
      <c r="G93" s="523"/>
      <c r="H93" s="520"/>
      <c r="I93" s="520"/>
      <c r="J93" s="520"/>
      <c r="K93" s="520"/>
      <c r="L93" s="520"/>
      <c r="M93" s="520"/>
      <c r="N93" s="520"/>
      <c r="O93" s="520"/>
      <c r="P93" s="520"/>
      <c r="Q93" s="520"/>
      <c r="R93" s="520"/>
      <c r="S93" s="6"/>
      <c r="T93" s="6"/>
      <c r="U93" s="6"/>
      <c r="V93" s="170"/>
      <c r="W93" s="37" t="s">
        <v>200</v>
      </c>
      <c r="X93" s="490">
        <f ca="1">SUM(Y47:Y64)+SUM(W69:W76)+SUM(X80:X89)</f>
        <v>0</v>
      </c>
      <c r="Y93" s="491"/>
      <c r="Z93" s="491"/>
      <c r="AA93" s="492"/>
      <c r="AB93" s="73"/>
      <c r="AC93" s="58"/>
      <c r="AD93" s="58"/>
      <c r="AE93" s="87"/>
      <c r="AF93" s="55"/>
      <c r="AG93" s="55"/>
      <c r="AH93" s="55"/>
      <c r="AI93" s="55"/>
      <c r="AJ93" s="55"/>
      <c r="AK93" s="86"/>
      <c r="AL93" s="86"/>
      <c r="AM93" s="86"/>
      <c r="AN93" s="86"/>
      <c r="AO93" s="86"/>
      <c r="AP93" s="55"/>
      <c r="AQ93" s="55"/>
      <c r="AR93" s="55"/>
      <c r="AS93" s="55"/>
      <c r="AT93" s="55"/>
      <c r="AU93" s="55"/>
      <c r="AV93" s="55"/>
      <c r="AW93" s="55"/>
      <c r="AX93" s="55" t="s">
        <v>201</v>
      </c>
      <c r="AY93" s="55" t="s">
        <v>202</v>
      </c>
      <c r="AZ93" s="55"/>
      <c r="BA93" s="55" t="s">
        <v>203</v>
      </c>
      <c r="BB93" s="55" t="s">
        <v>204</v>
      </c>
    </row>
    <row r="94" spans="1:56" s="24" customFormat="1" ht="11.25" customHeight="1">
      <c r="A94" s="36"/>
      <c r="B94" s="36"/>
      <c r="C94" s="36"/>
      <c r="D94" s="36"/>
      <c r="E94" s="36"/>
      <c r="F94" s="36"/>
      <c r="G94" s="36"/>
      <c r="H94" s="233"/>
      <c r="I94" s="233"/>
      <c r="J94" s="233"/>
      <c r="K94" s="233"/>
      <c r="L94" s="233"/>
      <c r="M94" s="233"/>
      <c r="N94" s="233"/>
      <c r="O94" s="233"/>
      <c r="P94" s="233"/>
      <c r="Q94" s="233"/>
      <c r="R94" s="233"/>
      <c r="S94" s="6"/>
      <c r="T94" s="6"/>
      <c r="U94" s="6"/>
      <c r="V94" s="37"/>
      <c r="W94" s="38"/>
      <c r="X94" s="35"/>
      <c r="Y94" s="35"/>
      <c r="Z94" s="35"/>
      <c r="AA94" s="13" t="s">
        <v>205</v>
      </c>
      <c r="AB94" s="73"/>
      <c r="AC94" s="58"/>
      <c r="AD94" s="58"/>
      <c r="AE94" s="87"/>
      <c r="AF94" s="55"/>
      <c r="AG94" s="55"/>
      <c r="AH94" s="55"/>
      <c r="AI94" s="55"/>
      <c r="AJ94" s="55"/>
      <c r="AK94" s="86"/>
      <c r="AL94" s="86"/>
      <c r="AM94" s="86"/>
      <c r="AN94" s="86"/>
      <c r="AO94" s="86"/>
      <c r="AP94" s="55"/>
      <c r="AQ94" s="55"/>
      <c r="AR94" s="55"/>
      <c r="AS94" s="55"/>
      <c r="AT94" s="55"/>
      <c r="AU94" s="55"/>
      <c r="AV94" s="55"/>
      <c r="AW94" s="55"/>
      <c r="AX94" s="55" t="s">
        <v>158</v>
      </c>
      <c r="AY94" s="55" t="s">
        <v>196</v>
      </c>
      <c r="AZ94" s="55"/>
      <c r="BA94" s="55" t="s">
        <v>158</v>
      </c>
      <c r="BB94" s="24" t="s">
        <v>158</v>
      </c>
    </row>
    <row r="95" spans="1:56" s="24" customFormat="1" ht="12" customHeight="1">
      <c r="A95" s="36"/>
      <c r="B95" s="36"/>
      <c r="C95" s="36"/>
      <c r="D95" s="36"/>
      <c r="E95" s="36"/>
      <c r="F95" s="36"/>
      <c r="G95" s="36"/>
      <c r="H95" s="233"/>
      <c r="I95" s="233"/>
      <c r="J95" s="233"/>
      <c r="K95" s="233"/>
      <c r="L95" s="233"/>
      <c r="M95" s="233"/>
      <c r="N95" s="233"/>
      <c r="O95" s="233"/>
      <c r="P95" s="233"/>
      <c r="Q95" s="233"/>
      <c r="R95" s="233"/>
      <c r="S95" s="6"/>
      <c r="T95" s="6"/>
      <c r="U95" s="6"/>
      <c r="V95" s="37"/>
      <c r="W95" s="38"/>
      <c r="X95" s="35"/>
      <c r="Y95" s="35"/>
      <c r="Z95" s="35"/>
      <c r="AA95" s="13" t="s">
        <v>206</v>
      </c>
      <c r="AB95" s="73"/>
      <c r="AC95" s="58"/>
      <c r="AD95" s="58"/>
      <c r="AE95" s="87"/>
      <c r="AF95" s="55"/>
      <c r="AG95" s="55"/>
      <c r="AH95" s="55"/>
      <c r="AI95" s="55"/>
      <c r="AJ95" s="55"/>
      <c r="AK95" s="86"/>
      <c r="AL95" s="86"/>
      <c r="AM95" s="86"/>
      <c r="AN95" s="86"/>
      <c r="AO95" s="86"/>
      <c r="AP95" s="55"/>
      <c r="AQ95" s="55"/>
      <c r="AR95" s="55"/>
      <c r="AS95" s="55"/>
      <c r="AT95" s="55"/>
      <c r="AU95" s="55"/>
      <c r="AV95" s="55"/>
      <c r="AW95" s="55"/>
      <c r="AX95" s="55" t="s">
        <v>30</v>
      </c>
      <c r="AY95" s="55" t="s">
        <v>197</v>
      </c>
      <c r="AZ95" s="55"/>
      <c r="BA95" s="55" t="s">
        <v>30</v>
      </c>
      <c r="BB95" s="24" t="s">
        <v>164</v>
      </c>
    </row>
    <row r="96" spans="1:56" s="24" customFormat="1" ht="18.75" customHeight="1">
      <c r="A96" s="138" t="s">
        <v>207</v>
      </c>
      <c r="B96" s="38"/>
      <c r="C96" s="46"/>
      <c r="D96" s="5"/>
      <c r="E96" s="5"/>
      <c r="F96" s="6"/>
      <c r="G96" s="6"/>
      <c r="H96" s="6"/>
      <c r="I96" s="8"/>
      <c r="J96" s="8"/>
      <c r="K96" s="8"/>
      <c r="L96" s="6"/>
      <c r="M96" s="6"/>
      <c r="N96" s="6"/>
      <c r="O96" s="6"/>
      <c r="P96" s="6"/>
      <c r="Q96" s="6"/>
      <c r="R96" s="6"/>
      <c r="S96" s="6"/>
      <c r="T96" s="6"/>
      <c r="U96" s="6"/>
      <c r="V96" s="7"/>
      <c r="W96" s="12"/>
      <c r="X96" s="7"/>
      <c r="Y96" s="12"/>
      <c r="Z96" s="12"/>
      <c r="AA96" s="38"/>
      <c r="AB96" s="73"/>
      <c r="AC96" s="58"/>
      <c r="AD96" s="88"/>
      <c r="AE96" s="87"/>
      <c r="AF96" s="55"/>
      <c r="AG96" s="55"/>
      <c r="AH96" s="55"/>
      <c r="AI96" s="55"/>
      <c r="AJ96" s="55"/>
      <c r="AK96" s="86"/>
      <c r="AL96" s="86"/>
      <c r="AM96" s="86"/>
      <c r="AN96" s="86"/>
      <c r="AO96" s="86"/>
      <c r="AP96" s="55"/>
      <c r="AQ96" s="55"/>
      <c r="AR96" s="55"/>
      <c r="AS96" s="55"/>
      <c r="AT96" s="55"/>
      <c r="AU96" s="55"/>
      <c r="AV96" s="55"/>
      <c r="AW96" s="55"/>
      <c r="AX96" s="55" t="s">
        <v>31</v>
      </c>
      <c r="AY96" s="55" t="s">
        <v>30</v>
      </c>
      <c r="AZ96" s="55"/>
      <c r="BA96" s="55" t="s">
        <v>208</v>
      </c>
    </row>
    <row r="97" spans="1:54" s="24" customFormat="1" ht="12.75" customHeight="1">
      <c r="A97" s="4" t="s">
        <v>209</v>
      </c>
      <c r="B97" s="38"/>
      <c r="C97" s="5"/>
      <c r="D97" s="5"/>
      <c r="E97" s="6"/>
      <c r="F97" s="7"/>
      <c r="G97" s="7"/>
      <c r="H97" s="7"/>
      <c r="I97" s="7"/>
      <c r="J97" s="7"/>
      <c r="K97" s="7"/>
      <c r="L97" s="7"/>
      <c r="M97" s="7"/>
      <c r="N97" s="7"/>
      <c r="O97" s="7"/>
      <c r="P97" s="7"/>
      <c r="Q97" s="7"/>
      <c r="R97" s="7"/>
      <c r="S97" s="7"/>
      <c r="T97" s="7"/>
      <c r="U97" s="7"/>
      <c r="V97" s="12"/>
      <c r="W97" s="12"/>
      <c r="X97" s="7"/>
      <c r="Y97" s="3"/>
      <c r="Z97" s="3"/>
      <c r="AA97" s="38"/>
      <c r="AB97" s="73"/>
      <c r="AC97" s="58"/>
      <c r="AD97" s="58"/>
      <c r="AE97" s="87"/>
      <c r="AF97" s="55"/>
      <c r="AG97" s="55"/>
      <c r="AH97" s="55"/>
      <c r="AI97" s="55"/>
      <c r="AJ97" s="55"/>
      <c r="AK97" s="86"/>
      <c r="AL97" s="86"/>
      <c r="AM97" s="86"/>
      <c r="AN97" s="86"/>
      <c r="AO97" s="86"/>
      <c r="AP97" s="55"/>
      <c r="AQ97" s="55"/>
      <c r="AR97" s="55"/>
      <c r="AS97" s="55"/>
      <c r="AT97" s="55"/>
      <c r="AU97" s="55"/>
      <c r="AV97" s="55"/>
      <c r="AW97" s="55"/>
      <c r="AX97" s="55" t="s">
        <v>32</v>
      </c>
      <c r="AY97" s="55" t="s">
        <v>198</v>
      </c>
      <c r="AZ97" s="55"/>
      <c r="BA97" s="55"/>
    </row>
    <row r="98" spans="1:54" s="24" customFormat="1" ht="12.75" customHeight="1">
      <c r="A98" s="4" t="s">
        <v>210</v>
      </c>
      <c r="B98" s="5"/>
      <c r="C98" s="5"/>
      <c r="D98" s="5"/>
      <c r="E98" s="38"/>
      <c r="F98" s="38"/>
      <c r="G98" s="38"/>
      <c r="H98" s="38"/>
      <c r="I98" s="38"/>
      <c r="J98" s="38"/>
      <c r="K98" s="38"/>
      <c r="L98" s="38"/>
      <c r="M98" s="38"/>
      <c r="N98" s="38"/>
      <c r="O98" s="38"/>
      <c r="P98" s="38"/>
      <c r="Q98" s="38"/>
      <c r="R98" s="38"/>
      <c r="S98" s="38"/>
      <c r="T98" s="38"/>
      <c r="U98" s="38"/>
      <c r="V98" s="38"/>
      <c r="W98" s="38"/>
      <c r="X98" s="8"/>
      <c r="Y98" s="9"/>
      <c r="Z98" s="9"/>
      <c r="AA98" s="10"/>
      <c r="AB98" s="73"/>
      <c r="AC98" s="58"/>
      <c r="AD98" s="58"/>
      <c r="AE98" s="87"/>
      <c r="AF98" s="55"/>
      <c r="AG98" s="55"/>
      <c r="AH98" s="55"/>
      <c r="AI98" s="55"/>
      <c r="AJ98" s="55"/>
      <c r="AK98" s="86"/>
      <c r="AL98" s="86"/>
      <c r="AM98" s="86"/>
      <c r="AN98" s="86"/>
      <c r="AO98" s="86"/>
      <c r="AP98" s="55"/>
      <c r="AQ98" s="55"/>
      <c r="AR98" s="55"/>
      <c r="AS98" s="55"/>
      <c r="AT98" s="55"/>
      <c r="AU98" s="55"/>
      <c r="AV98" s="55"/>
      <c r="AW98" s="55"/>
      <c r="AX98" s="55" t="s">
        <v>211</v>
      </c>
      <c r="AY98" s="55" t="s">
        <v>211</v>
      </c>
      <c r="AZ98" s="55"/>
      <c r="BA98" s="55"/>
    </row>
    <row r="99" spans="1:54" s="24" customFormat="1" ht="12" customHeight="1">
      <c r="A99" s="4" t="s">
        <v>212</v>
      </c>
      <c r="B99" s="5"/>
      <c r="C99" s="5"/>
      <c r="D99" s="5"/>
      <c r="E99" s="38"/>
      <c r="F99" s="11"/>
      <c r="G99" s="11"/>
      <c r="H99" s="11"/>
      <c r="I99" s="11"/>
      <c r="J99" s="11"/>
      <c r="K99" s="11"/>
      <c r="L99" s="11"/>
      <c r="M99" s="11"/>
      <c r="N99" s="11"/>
      <c r="O99" s="11"/>
      <c r="P99" s="11"/>
      <c r="Q99" s="11"/>
      <c r="R99" s="11"/>
      <c r="S99" s="11"/>
      <c r="T99" s="11"/>
      <c r="U99" s="11"/>
      <c r="V99" s="11"/>
      <c r="W99" s="234"/>
      <c r="X99" s="480"/>
      <c r="Y99" s="480"/>
      <c r="Z99" s="234"/>
      <c r="AA99" s="234"/>
      <c r="AB99" s="73"/>
      <c r="AC99" s="58"/>
      <c r="AD99" s="58"/>
      <c r="AE99" s="87"/>
      <c r="AF99" s="55"/>
      <c r="AG99" s="55"/>
      <c r="AH99" s="55"/>
      <c r="AI99" s="55"/>
      <c r="AJ99" s="55"/>
      <c r="AK99" s="86"/>
      <c r="AL99" s="86"/>
      <c r="AM99" s="86"/>
      <c r="AN99" s="86"/>
      <c r="AO99" s="86"/>
      <c r="AP99" s="55"/>
      <c r="AQ99" s="55"/>
      <c r="AR99" s="55"/>
      <c r="AS99" s="55"/>
      <c r="AT99" s="55"/>
      <c r="AU99" s="55"/>
      <c r="AV99" s="55"/>
      <c r="AW99" s="55"/>
      <c r="AX99" s="55"/>
      <c r="AY99" s="55"/>
      <c r="AZ99" s="55"/>
      <c r="BA99" s="55"/>
    </row>
    <row r="100" spans="1:54" s="24" customFormat="1">
      <c r="A100" s="4"/>
      <c r="B100" s="5"/>
      <c r="C100" s="5"/>
      <c r="D100" s="5"/>
      <c r="E100" s="38"/>
      <c r="F100" s="11"/>
      <c r="G100" s="11"/>
      <c r="H100" s="11"/>
      <c r="I100" s="11"/>
      <c r="J100" s="11"/>
      <c r="K100" s="11"/>
      <c r="L100" s="11"/>
      <c r="M100" s="11"/>
      <c r="N100" s="11"/>
      <c r="O100" s="11"/>
      <c r="P100" s="11"/>
      <c r="Q100" s="11"/>
      <c r="R100" s="11"/>
      <c r="S100" s="11"/>
      <c r="T100" s="11"/>
      <c r="U100" s="11"/>
      <c r="V100" s="11"/>
      <c r="W100" s="234"/>
      <c r="X100" s="234"/>
      <c r="Y100" s="234"/>
      <c r="Z100" s="234"/>
      <c r="AA100" s="234"/>
      <c r="AB100" s="73"/>
      <c r="AC100" s="58"/>
      <c r="AD100" s="58"/>
      <c r="AE100" s="87"/>
      <c r="AF100" s="55"/>
      <c r="AG100" s="55"/>
      <c r="AH100" s="55"/>
      <c r="AI100" s="55"/>
      <c r="AJ100" s="55"/>
      <c r="AK100" s="86"/>
      <c r="AL100" s="86"/>
      <c r="AM100" s="86"/>
      <c r="AN100" s="86"/>
      <c r="AO100" s="86"/>
      <c r="AP100" s="55"/>
      <c r="AQ100" s="55"/>
      <c r="AR100" s="55"/>
      <c r="AS100" s="55"/>
      <c r="AT100" s="55"/>
      <c r="AU100" s="55"/>
      <c r="AV100" s="55"/>
      <c r="AW100" s="55"/>
      <c r="AX100" s="55"/>
      <c r="AY100" s="55"/>
      <c r="AZ100" s="55"/>
      <c r="BA100" s="55"/>
      <c r="BB100" s="55"/>
    </row>
    <row r="101" spans="1:54" s="24" customFormat="1" ht="13.8" thickBot="1">
      <c r="A101" s="50"/>
      <c r="B101" s="47"/>
      <c r="C101" s="47"/>
      <c r="D101" s="47"/>
      <c r="E101" s="48"/>
      <c r="F101" s="49"/>
      <c r="G101" s="49"/>
      <c r="H101" s="11"/>
      <c r="I101" s="11"/>
      <c r="J101" s="11"/>
      <c r="K101" s="11"/>
      <c r="L101" s="11"/>
      <c r="M101" s="11"/>
      <c r="N101" s="11"/>
      <c r="O101" s="11"/>
      <c r="P101" s="11"/>
      <c r="Q101" s="11"/>
      <c r="R101" s="11"/>
      <c r="S101" s="11"/>
      <c r="T101" s="11"/>
      <c r="U101" s="11"/>
      <c r="V101" s="11"/>
      <c r="W101" s="234"/>
      <c r="X101" s="234"/>
      <c r="Y101" s="234"/>
      <c r="Z101" s="234"/>
      <c r="AA101" s="234"/>
      <c r="AB101" s="73"/>
      <c r="AC101" s="58"/>
      <c r="AD101" s="58"/>
      <c r="AE101" s="87"/>
      <c r="AF101" s="55"/>
      <c r="AG101" s="55"/>
      <c r="AH101" s="55"/>
      <c r="AI101" s="55"/>
      <c r="AJ101" s="55"/>
      <c r="AK101" s="86"/>
      <c r="AL101" s="86"/>
      <c r="AM101" s="86"/>
      <c r="AN101" s="86"/>
      <c r="AO101" s="86"/>
      <c r="AP101" s="55"/>
      <c r="AQ101" s="55"/>
      <c r="AR101" s="55"/>
      <c r="AS101" s="55"/>
      <c r="AT101" s="55"/>
      <c r="AU101" s="55"/>
      <c r="AV101" s="55"/>
      <c r="AW101" s="55"/>
      <c r="AX101" s="55"/>
      <c r="AY101" s="55"/>
      <c r="AZ101" s="55"/>
      <c r="BA101" s="55"/>
      <c r="BB101" s="55"/>
    </row>
    <row r="102" spans="1:54" s="24" customFormat="1" ht="21.75" customHeight="1" thickBot="1">
      <c r="A102" s="481" t="s">
        <v>213</v>
      </c>
      <c r="B102" s="482"/>
      <c r="C102" s="482"/>
      <c r="D102" s="482"/>
      <c r="E102" s="482"/>
      <c r="F102" s="482"/>
      <c r="G102" s="482"/>
      <c r="H102" s="482"/>
      <c r="I102" s="482"/>
      <c r="J102" s="482"/>
      <c r="K102" s="482"/>
      <c r="L102" s="482"/>
      <c r="M102" s="482"/>
      <c r="N102" s="482"/>
      <c r="O102" s="482"/>
      <c r="P102" s="482"/>
      <c r="Q102" s="482"/>
      <c r="R102" s="482"/>
      <c r="S102" s="482"/>
      <c r="T102" s="482"/>
      <c r="U102" s="482"/>
      <c r="V102" s="482"/>
      <c r="W102" s="482"/>
      <c r="X102" s="482"/>
      <c r="Y102" s="482"/>
      <c r="Z102" s="482"/>
      <c r="AA102" s="483"/>
      <c r="AB102" s="73"/>
      <c r="AC102" s="58"/>
      <c r="AD102" s="58"/>
      <c r="AE102" s="87"/>
      <c r="AF102" s="55"/>
      <c r="AG102" s="55"/>
      <c r="AH102" s="55"/>
      <c r="AI102" s="55"/>
      <c r="AJ102" s="55"/>
      <c r="AK102" s="86"/>
      <c r="AL102" s="86"/>
      <c r="AM102" s="76"/>
      <c r="AN102" s="76"/>
      <c r="AO102" s="76"/>
      <c r="AP102" s="76"/>
      <c r="AQ102" s="76"/>
      <c r="AR102" s="76"/>
      <c r="AS102" s="76"/>
      <c r="AT102" s="76"/>
      <c r="AU102" s="76"/>
      <c r="AV102" s="76"/>
      <c r="AW102" s="55"/>
      <c r="AX102" s="55"/>
      <c r="AY102" s="55"/>
      <c r="AZ102" s="55"/>
      <c r="BA102" s="55"/>
      <c r="BB102" s="55"/>
    </row>
    <row r="103" spans="1:54" s="24" customFormat="1" ht="12" customHeight="1">
      <c r="A103" s="543" t="s">
        <v>214</v>
      </c>
      <c r="B103" s="543"/>
      <c r="C103" s="543"/>
      <c r="D103" s="543"/>
      <c r="E103" s="543"/>
      <c r="F103" s="543"/>
      <c r="G103" s="543"/>
      <c r="H103" s="543"/>
      <c r="I103" s="543"/>
      <c r="J103" s="543"/>
      <c r="K103" s="543"/>
      <c r="L103" s="543"/>
      <c r="M103" s="543"/>
      <c r="N103" s="543"/>
      <c r="O103" s="543"/>
      <c r="P103" s="543"/>
      <c r="Q103" s="543"/>
      <c r="R103" s="543"/>
      <c r="S103" s="543"/>
      <c r="T103" s="543"/>
      <c r="U103" s="543"/>
      <c r="V103" s="543"/>
      <c r="W103" s="543"/>
      <c r="X103" s="543"/>
      <c r="Y103" s="543"/>
      <c r="Z103" s="543"/>
      <c r="AA103" s="543"/>
      <c r="AB103" s="73"/>
      <c r="AC103" s="58"/>
      <c r="AD103" s="58"/>
      <c r="AE103" s="87"/>
      <c r="AF103" s="55"/>
      <c r="AG103" s="55"/>
      <c r="AH103" s="55"/>
      <c r="AI103" s="55"/>
      <c r="AJ103" s="55"/>
      <c r="AK103" s="86"/>
      <c r="AL103" s="86"/>
      <c r="AM103" s="76"/>
      <c r="AN103" s="76"/>
      <c r="AO103" s="76"/>
      <c r="AP103" s="76"/>
      <c r="AQ103" s="76"/>
      <c r="AR103" s="76"/>
      <c r="AS103" s="76"/>
      <c r="AT103" s="76"/>
      <c r="AU103" s="76"/>
      <c r="AV103" s="76"/>
      <c r="AW103" s="55"/>
      <c r="AX103" s="55"/>
      <c r="AY103" s="55"/>
      <c r="AZ103" s="55"/>
      <c r="BA103" s="55"/>
      <c r="BB103" s="55"/>
    </row>
    <row r="104" spans="1:54" s="24" customFormat="1" ht="7.5" customHeight="1">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73"/>
      <c r="AC104" s="58"/>
      <c r="AD104" s="58"/>
      <c r="AE104" s="87"/>
      <c r="AF104" s="55"/>
      <c r="AG104" s="55"/>
      <c r="AH104" s="55"/>
      <c r="AI104" s="55"/>
      <c r="AJ104" s="55"/>
      <c r="AK104" s="86"/>
      <c r="AL104" s="86"/>
      <c r="AM104" s="76"/>
      <c r="AN104" s="76"/>
      <c r="AO104" s="76"/>
      <c r="AP104" s="76"/>
      <c r="AQ104" s="76"/>
      <c r="AR104" s="76"/>
      <c r="AS104" s="76"/>
      <c r="AT104" s="76"/>
      <c r="AU104" s="76"/>
      <c r="AV104" s="76"/>
      <c r="AW104" s="55"/>
      <c r="AX104" s="55"/>
      <c r="AY104" s="55"/>
      <c r="AZ104" s="55"/>
      <c r="BA104" s="55"/>
      <c r="BB104" s="55"/>
    </row>
    <row r="105" spans="1:54" s="24" customFormat="1" ht="92.25" customHeight="1">
      <c r="A105" s="534" t="s">
        <v>215</v>
      </c>
      <c r="B105" s="534"/>
      <c r="C105" s="534"/>
      <c r="D105" s="534"/>
      <c r="E105" s="534"/>
      <c r="F105" s="534"/>
      <c r="G105" s="534"/>
      <c r="H105" s="534"/>
      <c r="I105" s="534"/>
      <c r="J105" s="534"/>
      <c r="K105" s="534"/>
      <c r="L105" s="534"/>
      <c r="M105" s="534"/>
      <c r="N105" s="534"/>
      <c r="O105" s="534"/>
      <c r="P105" s="534"/>
      <c r="Q105" s="534"/>
      <c r="R105" s="534"/>
      <c r="S105" s="534"/>
      <c r="T105" s="534"/>
      <c r="U105" s="534"/>
      <c r="V105" s="534"/>
      <c r="W105" s="534"/>
      <c r="X105" s="534"/>
      <c r="Y105" s="534"/>
      <c r="Z105" s="534"/>
      <c r="AA105" s="534"/>
      <c r="AB105" s="73"/>
      <c r="AC105" s="58"/>
      <c r="AD105" s="58"/>
      <c r="AE105" s="87"/>
      <c r="AF105" s="55"/>
      <c r="AG105" s="55"/>
      <c r="AH105" s="55"/>
      <c r="AI105" s="55"/>
      <c r="AJ105" s="55"/>
      <c r="AK105" s="86"/>
      <c r="AL105" s="86"/>
      <c r="AM105" s="76"/>
      <c r="AN105" s="76"/>
      <c r="AO105" s="76"/>
      <c r="AP105" s="76"/>
      <c r="AQ105" s="76"/>
      <c r="AR105" s="76"/>
      <c r="AS105" s="76"/>
      <c r="AT105" s="76"/>
      <c r="AU105" s="76"/>
      <c r="AV105" s="76"/>
      <c r="AW105" s="55"/>
      <c r="AX105" s="55"/>
      <c r="AY105" s="55"/>
      <c r="AZ105" s="55"/>
      <c r="BA105" s="55"/>
      <c r="BB105" s="55"/>
    </row>
    <row r="106" spans="1:54" s="24" customFormat="1" ht="7.5" customHeight="1">
      <c r="A106" s="474"/>
      <c r="B106" s="474"/>
      <c r="C106" s="474"/>
      <c r="D106" s="474"/>
      <c r="E106" s="474"/>
      <c r="F106" s="474"/>
      <c r="G106" s="474"/>
      <c r="H106" s="474"/>
      <c r="I106" s="474"/>
      <c r="J106" s="474"/>
      <c r="K106" s="474"/>
      <c r="L106" s="474"/>
      <c r="M106" s="474"/>
      <c r="N106" s="474"/>
      <c r="O106" s="474"/>
      <c r="P106" s="474"/>
      <c r="Q106" s="474"/>
      <c r="R106" s="474"/>
      <c r="S106" s="474"/>
      <c r="T106" s="474"/>
      <c r="U106" s="474"/>
      <c r="V106" s="474"/>
      <c r="W106" s="474"/>
      <c r="X106" s="474"/>
      <c r="Y106" s="474"/>
      <c r="Z106" s="474"/>
      <c r="AA106" s="474"/>
      <c r="AB106" s="73"/>
      <c r="AC106" s="58"/>
      <c r="AD106" s="58"/>
      <c r="AE106" s="87"/>
      <c r="AF106" s="55"/>
      <c r="AG106" s="55"/>
      <c r="AH106" s="55"/>
      <c r="AI106" s="55"/>
      <c r="AJ106" s="55"/>
      <c r="AK106" s="86"/>
      <c r="AL106" s="86"/>
      <c r="AM106" s="53"/>
      <c r="AN106" s="53"/>
      <c r="AO106" s="53"/>
      <c r="AP106" s="58"/>
      <c r="AQ106" s="58"/>
      <c r="AR106" s="58"/>
      <c r="AS106" s="58"/>
      <c r="AT106" s="58"/>
      <c r="AU106" s="57"/>
      <c r="AV106" s="57"/>
      <c r="AW106" s="55"/>
      <c r="AX106" s="55"/>
      <c r="AY106" s="55"/>
      <c r="AZ106" s="55"/>
      <c r="BA106" s="55"/>
      <c r="BB106" s="55"/>
    </row>
    <row r="107" spans="1:54" s="24" customFormat="1" ht="66.75" customHeight="1">
      <c r="A107" s="475" t="s">
        <v>216</v>
      </c>
      <c r="B107" s="475"/>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73"/>
      <c r="AC107" s="83"/>
      <c r="AD107" s="83"/>
      <c r="AE107" s="63"/>
      <c r="AF107" s="63"/>
      <c r="AG107" s="63"/>
      <c r="AH107" s="63"/>
      <c r="AI107" s="63"/>
      <c r="AJ107" s="63"/>
      <c r="AK107" s="63"/>
      <c r="AL107" s="63"/>
      <c r="AM107" s="63"/>
      <c r="AN107" s="63"/>
      <c r="AO107" s="63"/>
      <c r="AP107" s="63"/>
      <c r="AQ107" s="63"/>
      <c r="AR107" s="63"/>
      <c r="AS107" s="63"/>
      <c r="AT107" s="89"/>
      <c r="AU107" s="90"/>
      <c r="AV107" s="90"/>
      <c r="AW107" s="72"/>
      <c r="AX107" s="72"/>
      <c r="AY107" s="72"/>
      <c r="AZ107" s="72"/>
      <c r="BA107" s="72"/>
      <c r="BB107" s="72"/>
    </row>
    <row r="108" spans="1:54" s="24" customFormat="1" ht="7.5" customHeight="1">
      <c r="A108" s="474"/>
      <c r="B108" s="475"/>
      <c r="C108" s="475"/>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73"/>
      <c r="AC108" s="83"/>
      <c r="AD108" s="83"/>
      <c r="AE108" s="63"/>
      <c r="AF108" s="63"/>
      <c r="AG108" s="63"/>
      <c r="AH108" s="63"/>
      <c r="AI108" s="63"/>
      <c r="AJ108" s="63"/>
      <c r="AK108" s="63"/>
      <c r="AL108" s="63"/>
      <c r="AM108" s="63"/>
      <c r="AN108" s="63"/>
      <c r="AO108" s="63"/>
      <c r="AP108" s="63"/>
      <c r="AQ108" s="63"/>
      <c r="AR108" s="63"/>
      <c r="AS108" s="63"/>
      <c r="AT108" s="89"/>
      <c r="AU108" s="90"/>
      <c r="AV108" s="90"/>
      <c r="AW108" s="72"/>
      <c r="AX108" s="72"/>
      <c r="AY108" s="72"/>
      <c r="AZ108" s="72"/>
      <c r="BA108" s="72"/>
      <c r="BB108" s="72"/>
    </row>
    <row r="109" spans="1:54" s="24" customFormat="1" ht="51" customHeight="1">
      <c r="A109" s="474" t="s">
        <v>217</v>
      </c>
      <c r="B109" s="474"/>
      <c r="C109" s="474"/>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73"/>
      <c r="AC109" s="83"/>
      <c r="AD109" s="83"/>
      <c r="AE109" s="63"/>
      <c r="AF109" s="63"/>
      <c r="AG109" s="63"/>
      <c r="AH109" s="63"/>
      <c r="AI109" s="63"/>
      <c r="AJ109" s="63"/>
      <c r="AK109" s="63"/>
      <c r="AL109" s="63"/>
      <c r="AM109" s="63"/>
      <c r="AN109" s="63"/>
      <c r="AO109" s="63"/>
      <c r="AP109" s="63"/>
      <c r="AQ109" s="63"/>
      <c r="AR109" s="63"/>
      <c r="AS109" s="63"/>
      <c r="AT109" s="58"/>
      <c r="AU109" s="57"/>
      <c r="AV109" s="57"/>
      <c r="AW109" s="72"/>
      <c r="AX109" s="72"/>
      <c r="AY109" s="72"/>
      <c r="AZ109" s="72"/>
      <c r="BA109" s="72"/>
      <c r="BB109" s="72"/>
    </row>
    <row r="110" spans="1:54" s="24" customFormat="1" ht="7.5" customHeight="1">
      <c r="A110" s="474"/>
      <c r="B110" s="474"/>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73"/>
      <c r="AC110" s="83"/>
      <c r="AD110" s="83"/>
      <c r="AE110" s="63"/>
      <c r="AF110" s="63"/>
      <c r="AG110" s="63"/>
      <c r="AH110" s="63"/>
      <c r="AI110" s="63"/>
      <c r="AJ110" s="63"/>
      <c r="AK110" s="63"/>
      <c r="AL110" s="63"/>
      <c r="AM110" s="63"/>
      <c r="AN110" s="63"/>
      <c r="AO110" s="63"/>
      <c r="AP110" s="63"/>
      <c r="AQ110" s="63"/>
      <c r="AR110" s="63"/>
      <c r="AS110" s="63"/>
      <c r="AT110" s="58"/>
      <c r="AU110" s="57"/>
      <c r="AV110" s="57"/>
      <c r="AW110" s="72"/>
      <c r="AX110" s="72"/>
      <c r="AY110" s="72"/>
      <c r="AZ110" s="72"/>
      <c r="BA110" s="72"/>
      <c r="BB110" s="72"/>
    </row>
    <row r="111" spans="1:54" s="24" customFormat="1" ht="51.75" customHeight="1">
      <c r="A111" s="475" t="s">
        <v>218</v>
      </c>
      <c r="B111" s="475"/>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73"/>
      <c r="AC111" s="58"/>
      <c r="AD111" s="58"/>
      <c r="AE111" s="63"/>
      <c r="AF111" s="63"/>
      <c r="AG111" s="63"/>
      <c r="AH111" s="63"/>
      <c r="AI111" s="63"/>
      <c r="AJ111" s="63"/>
      <c r="AK111" s="63"/>
      <c r="AL111" s="63"/>
      <c r="AM111" s="63"/>
      <c r="AN111" s="63"/>
      <c r="AO111" s="63"/>
      <c r="AP111" s="63"/>
      <c r="AQ111" s="63"/>
      <c r="AR111" s="63"/>
      <c r="AS111" s="63"/>
      <c r="AT111" s="58"/>
      <c r="AU111" s="57"/>
      <c r="AV111" s="57"/>
      <c r="AW111" s="55"/>
      <c r="AX111" s="55"/>
      <c r="AY111" s="55"/>
      <c r="AZ111" s="55"/>
      <c r="BA111" s="55"/>
      <c r="BB111" s="55"/>
    </row>
    <row r="112" spans="1:54" s="24" customFormat="1" ht="7.5" customHeight="1">
      <c r="A112" s="474"/>
      <c r="B112" s="474"/>
      <c r="C112" s="474"/>
      <c r="D112" s="474"/>
      <c r="E112" s="474"/>
      <c r="F112" s="474"/>
      <c r="G112" s="474"/>
      <c r="H112" s="474"/>
      <c r="I112" s="474"/>
      <c r="J112" s="474"/>
      <c r="K112" s="474"/>
      <c r="L112" s="474"/>
      <c r="M112" s="474"/>
      <c r="N112" s="474"/>
      <c r="O112" s="474"/>
      <c r="P112" s="474"/>
      <c r="Q112" s="474"/>
      <c r="R112" s="474"/>
      <c r="S112" s="474"/>
      <c r="T112" s="474"/>
      <c r="U112" s="474"/>
      <c r="V112" s="474"/>
      <c r="W112" s="474"/>
      <c r="X112" s="474"/>
      <c r="Y112" s="474"/>
      <c r="Z112" s="474"/>
      <c r="AA112" s="474"/>
      <c r="AB112" s="73"/>
      <c r="AC112" s="58"/>
      <c r="AD112" s="58"/>
      <c r="AE112" s="63"/>
      <c r="AF112" s="63"/>
      <c r="AG112" s="63"/>
      <c r="AH112" s="63"/>
      <c r="AI112" s="63"/>
      <c r="AJ112" s="63"/>
      <c r="AK112" s="63"/>
      <c r="AL112" s="63"/>
      <c r="AM112" s="63"/>
      <c r="AN112" s="63"/>
      <c r="AO112" s="63"/>
      <c r="AP112" s="63"/>
      <c r="AQ112" s="63"/>
      <c r="AR112" s="63"/>
      <c r="AS112" s="63"/>
      <c r="AT112" s="58"/>
      <c r="AU112" s="57"/>
      <c r="AV112" s="57"/>
      <c r="AW112" s="55"/>
      <c r="AX112" s="55"/>
      <c r="AY112" s="55"/>
      <c r="AZ112" s="55"/>
      <c r="BA112" s="55"/>
      <c r="BB112" s="55"/>
    </row>
    <row r="113" spans="1:54" s="24" customFormat="1" ht="65.25" customHeight="1">
      <c r="A113" s="527" t="s">
        <v>219</v>
      </c>
      <c r="B113" s="528"/>
      <c r="C113" s="528"/>
      <c r="D113" s="528"/>
      <c r="E113" s="528"/>
      <c r="F113" s="528"/>
      <c r="G113" s="528"/>
      <c r="H113" s="528"/>
      <c r="I113" s="528"/>
      <c r="J113" s="528"/>
      <c r="K113" s="528"/>
      <c r="L113" s="528"/>
      <c r="M113" s="528"/>
      <c r="N113" s="528"/>
      <c r="O113" s="528"/>
      <c r="P113" s="528"/>
      <c r="Q113" s="528"/>
      <c r="R113" s="528"/>
      <c r="S113" s="528"/>
      <c r="T113" s="528"/>
      <c r="U113" s="528"/>
      <c r="V113" s="528"/>
      <c r="W113" s="528"/>
      <c r="X113" s="528"/>
      <c r="Y113" s="528"/>
      <c r="Z113" s="528"/>
      <c r="AA113" s="528"/>
      <c r="AB113" s="73"/>
      <c r="AC113" s="58"/>
      <c r="AD113" s="58"/>
      <c r="AE113" s="87"/>
      <c r="AF113" s="55"/>
      <c r="AG113" s="55"/>
      <c r="AH113" s="55"/>
      <c r="AI113" s="55"/>
      <c r="AJ113" s="55"/>
      <c r="AK113" s="86"/>
      <c r="AL113" s="86"/>
      <c r="AM113" s="53"/>
      <c r="AN113" s="53"/>
      <c r="AO113" s="53"/>
      <c r="AP113" s="58"/>
      <c r="AQ113" s="58"/>
      <c r="AR113" s="58"/>
      <c r="AS113" s="58"/>
      <c r="AT113" s="58"/>
      <c r="AU113" s="57"/>
      <c r="AV113" s="57"/>
      <c r="AW113" s="55"/>
      <c r="AX113" s="55"/>
      <c r="AY113" s="55"/>
      <c r="AZ113" s="55"/>
      <c r="BA113" s="55"/>
      <c r="BB113" s="55"/>
    </row>
    <row r="114" spans="1:54" s="24" customFormat="1" ht="7.5" customHeight="1">
      <c r="A114" s="527"/>
      <c r="B114" s="527"/>
      <c r="C114" s="527"/>
      <c r="D114" s="527"/>
      <c r="E114" s="527"/>
      <c r="F114" s="527"/>
      <c r="G114" s="527"/>
      <c r="H114" s="527"/>
      <c r="I114" s="527"/>
      <c r="J114" s="527"/>
      <c r="K114" s="527"/>
      <c r="L114" s="527"/>
      <c r="M114" s="527"/>
      <c r="N114" s="527"/>
      <c r="O114" s="527"/>
      <c r="P114" s="527"/>
      <c r="Q114" s="527"/>
      <c r="R114" s="527"/>
      <c r="S114" s="527"/>
      <c r="T114" s="527"/>
      <c r="U114" s="527"/>
      <c r="V114" s="527"/>
      <c r="W114" s="527"/>
      <c r="X114" s="527"/>
      <c r="Y114" s="527"/>
      <c r="Z114" s="527"/>
      <c r="AA114" s="527"/>
      <c r="AB114" s="73"/>
      <c r="AC114" s="58"/>
      <c r="AD114" s="58"/>
      <c r="AE114" s="87"/>
      <c r="AF114" s="55"/>
      <c r="AG114" s="55"/>
      <c r="AH114" s="55"/>
      <c r="AI114" s="55"/>
      <c r="AJ114" s="55"/>
      <c r="AK114" s="86"/>
      <c r="AL114" s="86"/>
      <c r="AM114" s="53"/>
      <c r="AN114" s="53"/>
      <c r="AO114" s="53"/>
      <c r="AP114" s="58"/>
      <c r="AQ114" s="58"/>
      <c r="AR114" s="58"/>
      <c r="AS114" s="58"/>
      <c r="AT114" s="58"/>
      <c r="AU114" s="57"/>
      <c r="AV114" s="57"/>
      <c r="AW114" s="55"/>
      <c r="AX114" s="55"/>
      <c r="AY114" s="55"/>
      <c r="AZ114" s="55"/>
      <c r="BA114" s="55"/>
      <c r="BB114" s="55"/>
    </row>
    <row r="115" spans="1:54" s="24" customFormat="1" ht="94.95" customHeight="1" thickBot="1">
      <c r="A115" s="527" t="s">
        <v>220</v>
      </c>
      <c r="B115" s="527"/>
      <c r="C115" s="527"/>
      <c r="D115" s="527"/>
      <c r="E115" s="527"/>
      <c r="F115" s="527"/>
      <c r="G115" s="527"/>
      <c r="H115" s="527"/>
      <c r="I115" s="527"/>
      <c r="J115" s="527"/>
      <c r="K115" s="527"/>
      <c r="L115" s="527"/>
      <c r="M115" s="527"/>
      <c r="N115" s="527"/>
      <c r="O115" s="527"/>
      <c r="P115" s="527"/>
      <c r="Q115" s="527"/>
      <c r="R115" s="527"/>
      <c r="S115" s="527"/>
      <c r="T115" s="527"/>
      <c r="U115" s="527"/>
      <c r="V115" s="527"/>
      <c r="W115" s="527"/>
      <c r="X115" s="527"/>
      <c r="Y115" s="527"/>
      <c r="Z115" s="527"/>
      <c r="AA115" s="527"/>
      <c r="AB115" s="73"/>
      <c r="AC115" s="58"/>
      <c r="AD115" s="58"/>
      <c r="AE115" s="87"/>
      <c r="AF115" s="55"/>
      <c r="AG115" s="55"/>
      <c r="AH115" s="55"/>
      <c r="AI115" s="55"/>
      <c r="AJ115" s="55"/>
      <c r="AK115" s="86"/>
      <c r="AL115" s="86"/>
      <c r="AM115" s="53"/>
      <c r="AN115" s="53"/>
      <c r="AO115" s="53"/>
      <c r="AP115" s="58"/>
      <c r="AQ115" s="58"/>
      <c r="AR115" s="58"/>
      <c r="AS115" s="58"/>
      <c r="AT115" s="58"/>
      <c r="AU115" s="57"/>
      <c r="AV115" s="57"/>
      <c r="AW115" s="55"/>
      <c r="AX115" s="55"/>
      <c r="AY115" s="55"/>
      <c r="AZ115" s="55"/>
      <c r="BA115" s="55"/>
      <c r="BB115" s="55"/>
    </row>
    <row r="116" spans="1:54" s="24" customFormat="1" ht="41.25" customHeight="1" thickBot="1">
      <c r="A116" s="532" t="s">
        <v>221</v>
      </c>
      <c r="B116" s="532"/>
      <c r="C116" s="532"/>
      <c r="D116" s="532"/>
      <c r="E116" s="532"/>
      <c r="F116" s="533"/>
      <c r="G116" s="507" t="s">
        <v>166</v>
      </c>
      <c r="H116" s="508"/>
      <c r="I116" s="508"/>
      <c r="J116" s="508"/>
      <c r="K116" s="508"/>
      <c r="L116" s="508"/>
      <c r="M116" s="508"/>
      <c r="N116" s="508"/>
      <c r="O116" s="508"/>
      <c r="P116" s="508"/>
      <c r="Q116" s="508"/>
      <c r="R116" s="508"/>
      <c r="S116" s="508"/>
      <c r="T116" s="509"/>
      <c r="U116" s="525"/>
      <c r="V116" s="526"/>
      <c r="W116" s="526"/>
      <c r="X116" s="526"/>
      <c r="Y116" s="526"/>
      <c r="Z116" s="526"/>
      <c r="AA116" s="526"/>
      <c r="AB116" s="73"/>
      <c r="AC116" s="58"/>
      <c r="AD116" s="58"/>
      <c r="AE116" s="63"/>
      <c r="AF116" s="63"/>
      <c r="AG116" s="63"/>
      <c r="AH116" s="63"/>
      <c r="AI116" s="63"/>
      <c r="AJ116" s="63"/>
      <c r="AK116" s="63"/>
      <c r="AL116" s="63"/>
      <c r="AM116" s="63"/>
      <c r="AN116" s="63"/>
      <c r="AO116" s="63"/>
      <c r="AP116" s="63"/>
      <c r="AQ116" s="63"/>
      <c r="AR116" s="63"/>
      <c r="AS116" s="63"/>
      <c r="AT116" s="58"/>
      <c r="AU116" s="57"/>
      <c r="AV116" s="57"/>
      <c r="AW116" s="55"/>
      <c r="AX116" s="55"/>
      <c r="AY116" s="55"/>
      <c r="AZ116" s="55"/>
      <c r="BA116" s="55"/>
      <c r="BB116" s="55"/>
    </row>
    <row r="117" spans="1:54" s="24" customFormat="1" ht="40.5" customHeight="1" thickBot="1">
      <c r="A117" s="529" t="s">
        <v>222</v>
      </c>
      <c r="B117" s="530"/>
      <c r="C117" s="530"/>
      <c r="D117" s="530"/>
      <c r="E117" s="530"/>
      <c r="F117" s="530"/>
      <c r="G117" s="530"/>
      <c r="H117" s="530"/>
      <c r="I117" s="530"/>
      <c r="J117" s="530"/>
      <c r="K117" s="530"/>
      <c r="L117" s="530"/>
      <c r="M117" s="530"/>
      <c r="N117" s="530"/>
      <c r="O117" s="530"/>
      <c r="P117" s="530"/>
      <c r="Q117" s="530"/>
      <c r="R117" s="530"/>
      <c r="S117" s="530"/>
      <c r="T117" s="530"/>
      <c r="U117" s="530"/>
      <c r="V117" s="530"/>
      <c r="W117" s="530"/>
      <c r="X117" s="530"/>
      <c r="Y117" s="530"/>
      <c r="Z117" s="530"/>
      <c r="AA117" s="531"/>
      <c r="AB117" s="73"/>
      <c r="AC117" s="58"/>
      <c r="AD117" s="58"/>
      <c r="AE117" s="63"/>
      <c r="AF117" s="63"/>
      <c r="AG117" s="63"/>
      <c r="AH117" s="63"/>
      <c r="AI117" s="63"/>
      <c r="AJ117" s="63"/>
      <c r="AK117" s="63"/>
      <c r="AL117" s="63"/>
      <c r="AM117" s="63"/>
      <c r="AN117" s="63"/>
      <c r="AO117" s="63"/>
      <c r="AP117" s="63"/>
      <c r="AQ117" s="63"/>
      <c r="AR117" s="63"/>
      <c r="AS117" s="63"/>
      <c r="AT117" s="58"/>
      <c r="AU117" s="57"/>
      <c r="AV117" s="57"/>
      <c r="AW117" s="55"/>
      <c r="AX117" s="55"/>
      <c r="AY117" s="55"/>
      <c r="AZ117" s="55"/>
      <c r="BA117" s="55"/>
      <c r="BB117" s="55"/>
    </row>
    <row r="118" spans="1:54" s="24" customFormat="1" ht="65.25" hidden="1" customHeight="1">
      <c r="A118" s="516" t="s">
        <v>223</v>
      </c>
      <c r="B118" s="516"/>
      <c r="C118" s="516"/>
      <c r="D118" s="516"/>
      <c r="E118" s="516"/>
      <c r="F118" s="516"/>
      <c r="G118" s="516"/>
      <c r="H118" s="516"/>
      <c r="I118" s="516"/>
      <c r="J118" s="516"/>
      <c r="K118" s="516"/>
      <c r="L118" s="516"/>
      <c r="M118" s="516"/>
      <c r="N118" s="516"/>
      <c r="O118" s="516"/>
      <c r="P118" s="516"/>
      <c r="Q118" s="516"/>
      <c r="R118" s="516"/>
      <c r="S118" s="516"/>
      <c r="T118" s="516"/>
      <c r="U118" s="516"/>
      <c r="V118" s="516"/>
      <c r="W118" s="516"/>
      <c r="X118" s="516"/>
      <c r="Y118" s="516"/>
      <c r="Z118" s="516"/>
      <c r="AA118" s="516"/>
      <c r="AB118" s="73"/>
      <c r="AC118" s="58"/>
      <c r="AD118" s="58"/>
      <c r="AE118" s="63"/>
      <c r="AF118" s="63"/>
      <c r="AG118" s="63"/>
      <c r="AH118" s="63"/>
      <c r="AI118" s="63"/>
      <c r="AJ118" s="63"/>
      <c r="AK118" s="63"/>
      <c r="AL118" s="63"/>
      <c r="AM118" s="63"/>
      <c r="AN118" s="63"/>
      <c r="AO118" s="63"/>
      <c r="AP118" s="63"/>
      <c r="AQ118" s="63"/>
      <c r="AR118" s="63"/>
      <c r="AS118" s="63"/>
      <c r="AT118" s="58"/>
      <c r="AU118" s="57"/>
      <c r="AV118" s="57"/>
      <c r="AW118" s="55"/>
      <c r="AX118" s="55"/>
      <c r="AY118" s="55"/>
      <c r="AZ118" s="55"/>
      <c r="BA118" s="55"/>
      <c r="BB118" s="55"/>
    </row>
    <row r="119" spans="1:54" s="24" customFormat="1" ht="7.5" hidden="1" customHeight="1">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73"/>
      <c r="AC119" s="58"/>
      <c r="AD119" s="58"/>
      <c r="AE119" s="63"/>
      <c r="AF119" s="63"/>
      <c r="AG119" s="63"/>
      <c r="AH119" s="63"/>
      <c r="AI119" s="63"/>
      <c r="AJ119" s="63"/>
      <c r="AK119" s="63"/>
      <c r="AL119" s="63"/>
      <c r="AM119" s="63"/>
      <c r="AN119" s="63"/>
      <c r="AO119" s="63"/>
      <c r="AP119" s="63"/>
      <c r="AQ119" s="63"/>
      <c r="AR119" s="63"/>
      <c r="AS119" s="63"/>
      <c r="AT119" s="58"/>
      <c r="AU119" s="57"/>
      <c r="AV119" s="57"/>
      <c r="AW119" s="55"/>
      <c r="AX119" s="55"/>
      <c r="AY119" s="55"/>
      <c r="AZ119" s="55"/>
      <c r="BA119" s="55"/>
      <c r="BB119" s="55"/>
    </row>
    <row r="120" spans="1:54" s="24" customFormat="1" ht="108.6" customHeight="1">
      <c r="A120" s="515" t="s">
        <v>224</v>
      </c>
      <c r="B120" s="515"/>
      <c r="C120" s="515"/>
      <c r="D120" s="515"/>
      <c r="E120" s="515"/>
      <c r="F120" s="515"/>
      <c r="G120" s="515"/>
      <c r="H120" s="515"/>
      <c r="I120" s="515"/>
      <c r="J120" s="515"/>
      <c r="K120" s="515"/>
      <c r="L120" s="515"/>
      <c r="M120" s="515"/>
      <c r="N120" s="515"/>
      <c r="O120" s="515"/>
      <c r="P120" s="515"/>
      <c r="Q120" s="515"/>
      <c r="R120" s="515"/>
      <c r="S120" s="515"/>
      <c r="T120" s="515"/>
      <c r="U120" s="515"/>
      <c r="V120" s="515"/>
      <c r="W120" s="515"/>
      <c r="X120" s="515"/>
      <c r="Y120" s="515"/>
      <c r="Z120" s="515"/>
      <c r="AA120" s="515"/>
      <c r="AB120" s="73"/>
      <c r="AC120" s="58"/>
      <c r="AD120" s="58"/>
      <c r="AE120" s="87"/>
      <c r="AF120" s="55"/>
      <c r="AG120" s="55"/>
      <c r="AH120" s="55"/>
      <c r="AI120" s="55"/>
      <c r="AJ120" s="55"/>
      <c r="AK120" s="86"/>
      <c r="AL120" s="86"/>
      <c r="AM120" s="53"/>
      <c r="AN120" s="53"/>
      <c r="AO120" s="53"/>
      <c r="AP120" s="58"/>
      <c r="AQ120" s="58"/>
      <c r="AR120" s="58"/>
      <c r="AS120" s="58"/>
      <c r="AT120" s="58"/>
      <c r="AU120" s="57"/>
      <c r="AV120" s="57"/>
      <c r="AW120" s="55"/>
      <c r="AX120" s="55"/>
      <c r="AY120" s="55"/>
      <c r="AZ120" s="55"/>
      <c r="BA120" s="55"/>
      <c r="BB120" s="55"/>
    </row>
    <row r="121" spans="1:54" s="24" customFormat="1" ht="7.5" customHeight="1">
      <c r="A121" s="515"/>
      <c r="B121" s="515"/>
      <c r="C121" s="515"/>
      <c r="D121" s="515"/>
      <c r="E121" s="515"/>
      <c r="F121" s="515"/>
      <c r="G121" s="515"/>
      <c r="H121" s="515"/>
      <c r="I121" s="515"/>
      <c r="J121" s="515"/>
      <c r="K121" s="515"/>
      <c r="L121" s="515"/>
      <c r="M121" s="515"/>
      <c r="N121" s="515"/>
      <c r="O121" s="515"/>
      <c r="P121" s="515"/>
      <c r="Q121" s="515"/>
      <c r="R121" s="515"/>
      <c r="S121" s="515"/>
      <c r="T121" s="515"/>
      <c r="U121" s="515"/>
      <c r="V121" s="515"/>
      <c r="W121" s="515"/>
      <c r="X121" s="515"/>
      <c r="Y121" s="515"/>
      <c r="Z121" s="515"/>
      <c r="AA121" s="515"/>
      <c r="AB121" s="73"/>
      <c r="AC121" s="58"/>
      <c r="AD121" s="58"/>
      <c r="AE121" s="87"/>
      <c r="AF121" s="55"/>
      <c r="AG121" s="55"/>
      <c r="AH121" s="55"/>
      <c r="AI121" s="55"/>
      <c r="AJ121" s="55"/>
      <c r="AK121" s="86"/>
      <c r="AL121" s="86"/>
      <c r="AM121" s="53"/>
      <c r="AN121" s="53"/>
      <c r="AO121" s="53"/>
      <c r="AP121" s="58"/>
      <c r="AQ121" s="58"/>
      <c r="AR121" s="58"/>
      <c r="AS121" s="58"/>
      <c r="AT121" s="58"/>
      <c r="AU121" s="57"/>
      <c r="AV121" s="57"/>
      <c r="AW121" s="55"/>
      <c r="AX121" s="55"/>
      <c r="AY121" s="55"/>
      <c r="AZ121" s="55"/>
      <c r="BA121" s="55"/>
      <c r="BB121" s="55"/>
    </row>
    <row r="122" spans="1:54" s="24" customFormat="1" ht="76.5" hidden="1" customHeight="1">
      <c r="A122" s="470" t="s">
        <v>225</v>
      </c>
      <c r="B122" s="470"/>
      <c r="C122" s="470"/>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73"/>
      <c r="AC122" s="83"/>
      <c r="AD122" s="83"/>
      <c r="AE122" s="63"/>
      <c r="AF122" s="63"/>
      <c r="AG122" s="63"/>
      <c r="AH122" s="63"/>
      <c r="AI122" s="63"/>
      <c r="AJ122" s="63"/>
      <c r="AK122" s="63"/>
      <c r="AL122" s="63"/>
      <c r="AM122" s="63"/>
      <c r="AN122" s="63"/>
      <c r="AO122" s="63"/>
      <c r="AP122" s="63"/>
      <c r="AQ122" s="63"/>
      <c r="AR122" s="63"/>
      <c r="AS122" s="63"/>
      <c r="AT122" s="58"/>
      <c r="AU122" s="57"/>
      <c r="AV122" s="57"/>
      <c r="AW122" s="72"/>
      <c r="AX122" s="72"/>
      <c r="AY122" s="72"/>
      <c r="AZ122" s="72"/>
      <c r="BA122" s="72"/>
      <c r="BB122" s="72"/>
    </row>
    <row r="123" spans="1:54" s="24" customFormat="1" ht="7.5" hidden="1" customHeight="1">
      <c r="A123" s="470"/>
      <c r="B123" s="470"/>
      <c r="C123" s="470"/>
      <c r="D123" s="470"/>
      <c r="E123" s="470"/>
      <c r="F123" s="470"/>
      <c r="G123" s="470"/>
      <c r="H123" s="470"/>
      <c r="I123" s="470"/>
      <c r="J123" s="470"/>
      <c r="K123" s="470"/>
      <c r="L123" s="470"/>
      <c r="M123" s="470"/>
      <c r="N123" s="470"/>
      <c r="O123" s="470"/>
      <c r="P123" s="470"/>
      <c r="Q123" s="470"/>
      <c r="R123" s="470"/>
      <c r="S123" s="470"/>
      <c r="T123" s="470"/>
      <c r="U123" s="470"/>
      <c r="V123" s="470"/>
      <c r="W123" s="470"/>
      <c r="X123" s="470"/>
      <c r="Y123" s="470"/>
      <c r="Z123" s="470"/>
      <c r="AA123" s="470"/>
      <c r="AB123" s="73"/>
      <c r="AC123" s="83"/>
      <c r="AD123" s="83"/>
      <c r="AE123" s="63"/>
      <c r="AF123" s="63"/>
      <c r="AG123" s="63"/>
      <c r="AH123" s="63"/>
      <c r="AI123" s="63"/>
      <c r="AJ123" s="63"/>
      <c r="AK123" s="63"/>
      <c r="AL123" s="63"/>
      <c r="AM123" s="63"/>
      <c r="AN123" s="63"/>
      <c r="AO123" s="63"/>
      <c r="AP123" s="63"/>
      <c r="AQ123" s="63"/>
      <c r="AR123" s="63"/>
      <c r="AS123" s="63"/>
      <c r="AT123" s="58"/>
      <c r="AU123" s="57"/>
      <c r="AV123" s="57"/>
      <c r="AW123" s="72"/>
      <c r="AX123" s="72"/>
      <c r="AY123" s="72"/>
      <c r="AZ123" s="72"/>
      <c r="BA123" s="72"/>
      <c r="BB123" s="72"/>
    </row>
    <row r="124" spans="1:54" s="24" customFormat="1" ht="102" customHeight="1">
      <c r="A124" s="516" t="s">
        <v>226</v>
      </c>
      <c r="B124" s="470"/>
      <c r="C124" s="470"/>
      <c r="D124" s="470"/>
      <c r="E124" s="470"/>
      <c r="F124" s="470"/>
      <c r="G124" s="470"/>
      <c r="H124" s="470"/>
      <c r="I124" s="470"/>
      <c r="J124" s="470"/>
      <c r="K124" s="470"/>
      <c r="L124" s="470"/>
      <c r="M124" s="470"/>
      <c r="N124" s="470"/>
      <c r="O124" s="470"/>
      <c r="P124" s="470"/>
      <c r="Q124" s="470"/>
      <c r="R124" s="470"/>
      <c r="S124" s="470"/>
      <c r="T124" s="470"/>
      <c r="U124" s="470"/>
      <c r="V124" s="470"/>
      <c r="W124" s="470"/>
      <c r="X124" s="470"/>
      <c r="Y124" s="470"/>
      <c r="Z124" s="470"/>
      <c r="AA124" s="470"/>
      <c r="AB124" s="73"/>
      <c r="AC124" s="83"/>
      <c r="AD124" s="83"/>
      <c r="AE124" s="63"/>
      <c r="AF124" s="63"/>
      <c r="AG124" s="63"/>
      <c r="AH124" s="63"/>
      <c r="AI124" s="63"/>
      <c r="AJ124" s="63"/>
      <c r="AK124" s="63"/>
      <c r="AL124" s="63"/>
      <c r="AM124" s="63"/>
      <c r="AN124" s="63"/>
      <c r="AO124" s="63"/>
      <c r="AP124" s="63"/>
      <c r="AQ124" s="63"/>
      <c r="AR124" s="63"/>
      <c r="AS124" s="63"/>
      <c r="AT124" s="58"/>
      <c r="AU124" s="57"/>
      <c r="AV124" s="57"/>
      <c r="AW124" s="72"/>
      <c r="AX124" s="72"/>
      <c r="AY124" s="72"/>
      <c r="AZ124" s="72"/>
      <c r="BA124" s="72"/>
      <c r="BB124" s="72"/>
    </row>
    <row r="125" spans="1:54" s="24" customFormat="1" ht="7.5" customHeight="1" thickBot="1">
      <c r="A125" s="470"/>
      <c r="B125" s="470"/>
      <c r="C125" s="470"/>
      <c r="D125" s="470"/>
      <c r="E125" s="470"/>
      <c r="F125" s="470"/>
      <c r="G125" s="470"/>
      <c r="H125" s="470"/>
      <c r="I125" s="470"/>
      <c r="J125" s="470"/>
      <c r="K125" s="470"/>
      <c r="L125" s="470"/>
      <c r="M125" s="470"/>
      <c r="N125" s="470"/>
      <c r="O125" s="470"/>
      <c r="P125" s="470"/>
      <c r="Q125" s="470"/>
      <c r="R125" s="470"/>
      <c r="S125" s="470"/>
      <c r="T125" s="470"/>
      <c r="U125" s="470"/>
      <c r="V125" s="470"/>
      <c r="W125" s="470"/>
      <c r="X125" s="470"/>
      <c r="Y125" s="470"/>
      <c r="Z125" s="470"/>
      <c r="AA125" s="470"/>
      <c r="AB125" s="73"/>
      <c r="AC125" s="83"/>
      <c r="AD125" s="83"/>
      <c r="AE125" s="63"/>
      <c r="AF125" s="63"/>
      <c r="AG125" s="63"/>
      <c r="AH125" s="63"/>
      <c r="AI125" s="63"/>
      <c r="AJ125" s="63"/>
      <c r="AK125" s="63"/>
      <c r="AL125" s="63"/>
      <c r="AM125" s="63"/>
      <c r="AN125" s="63"/>
      <c r="AO125" s="63"/>
      <c r="AP125" s="63"/>
      <c r="AQ125" s="63"/>
      <c r="AR125" s="63"/>
      <c r="AS125" s="63"/>
      <c r="AT125" s="58"/>
      <c r="AU125" s="57"/>
      <c r="AV125" s="57"/>
      <c r="AW125" s="72"/>
      <c r="AX125" s="72"/>
      <c r="AY125" s="72"/>
      <c r="AZ125" s="72"/>
      <c r="BA125" s="72"/>
      <c r="BB125" s="72"/>
    </row>
    <row r="126" spans="1:54" s="24" customFormat="1" ht="77.25" hidden="1" customHeight="1">
      <c r="A126" s="470" t="s">
        <v>227</v>
      </c>
      <c r="B126" s="470"/>
      <c r="C126" s="470"/>
      <c r="D126" s="470"/>
      <c r="E126" s="470"/>
      <c r="F126" s="470"/>
      <c r="G126" s="470"/>
      <c r="H126" s="470"/>
      <c r="I126" s="470"/>
      <c r="J126" s="470"/>
      <c r="K126" s="470"/>
      <c r="L126" s="470"/>
      <c r="M126" s="470"/>
      <c r="N126" s="470"/>
      <c r="O126" s="470"/>
      <c r="P126" s="470"/>
      <c r="Q126" s="470"/>
      <c r="R126" s="470"/>
      <c r="S126" s="470"/>
      <c r="T126" s="470"/>
      <c r="U126" s="470"/>
      <c r="V126" s="470"/>
      <c r="W126" s="470"/>
      <c r="X126" s="470"/>
      <c r="Y126" s="470"/>
      <c r="Z126" s="470"/>
      <c r="AA126" s="470"/>
      <c r="AB126" s="73"/>
      <c r="AC126" s="58"/>
      <c r="AD126" s="58"/>
      <c r="AE126" s="87"/>
      <c r="AF126" s="55"/>
      <c r="AG126" s="55"/>
      <c r="AH126" s="55"/>
      <c r="AI126" s="55"/>
      <c r="AJ126" s="55"/>
      <c r="AK126" s="86"/>
      <c r="AL126" s="86"/>
      <c r="AM126" s="53"/>
      <c r="AN126" s="53"/>
      <c r="AO126" s="53"/>
      <c r="AP126" s="58"/>
      <c r="AQ126" s="58"/>
      <c r="AR126" s="58"/>
      <c r="AS126" s="58"/>
      <c r="AT126" s="58"/>
      <c r="AU126" s="57"/>
      <c r="AV126" s="57"/>
      <c r="AW126" s="55"/>
      <c r="AX126" s="55"/>
      <c r="AY126" s="55"/>
      <c r="AZ126" s="55"/>
      <c r="BA126" s="55"/>
      <c r="BB126" s="55"/>
    </row>
    <row r="127" spans="1:54" s="24" customFormat="1" ht="7.5" hidden="1" customHeight="1" thickBot="1">
      <c r="A127" s="232"/>
      <c r="B127" s="232"/>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73"/>
      <c r="AC127" s="58"/>
      <c r="AD127" s="58"/>
      <c r="AE127" s="87"/>
      <c r="AF127" s="55"/>
      <c r="AG127" s="55"/>
      <c r="AH127" s="55"/>
      <c r="AI127" s="55"/>
      <c r="AJ127" s="55"/>
      <c r="AK127" s="86"/>
      <c r="AL127" s="86"/>
      <c r="AM127" s="53"/>
      <c r="AN127" s="53"/>
      <c r="AO127" s="53"/>
      <c r="AP127" s="58"/>
      <c r="AQ127" s="58"/>
      <c r="AR127" s="58"/>
      <c r="AS127" s="58"/>
      <c r="AT127" s="58"/>
      <c r="AU127" s="57"/>
      <c r="AV127" s="57"/>
      <c r="AW127" s="55"/>
      <c r="AX127" s="55"/>
      <c r="AY127" s="55"/>
      <c r="AZ127" s="55"/>
      <c r="BA127" s="55"/>
      <c r="BB127" s="55"/>
    </row>
    <row r="128" spans="1:54" s="24" customFormat="1" ht="17.25" customHeight="1" thickBot="1">
      <c r="A128" s="140" t="s">
        <v>228</v>
      </c>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2"/>
      <c r="AB128" s="73"/>
      <c r="AC128" s="83"/>
      <c r="AD128" s="83"/>
      <c r="AT128" s="89"/>
      <c r="AU128" s="90"/>
      <c r="AV128" s="90"/>
      <c r="AW128" s="72"/>
      <c r="AX128" s="72"/>
      <c r="AY128" s="72"/>
      <c r="AZ128" s="72"/>
      <c r="BA128" s="72"/>
      <c r="BB128" s="72"/>
    </row>
    <row r="129" spans="1:54" s="24" customFormat="1" ht="17.25" customHeight="1">
      <c r="A129" s="468" t="s">
        <v>229</v>
      </c>
      <c r="B129" s="468"/>
      <c r="C129" s="468"/>
      <c r="D129" s="479"/>
      <c r="E129" s="479"/>
      <c r="F129" s="479"/>
      <c r="G129" s="239" t="s">
        <v>230</v>
      </c>
      <c r="H129" s="479"/>
      <c r="I129" s="479"/>
      <c r="J129" s="479"/>
      <c r="K129" s="239"/>
      <c r="L129" s="239"/>
      <c r="M129" s="239"/>
      <c r="N129" s="239"/>
      <c r="O129" s="239"/>
      <c r="P129" s="239"/>
      <c r="Q129" s="239"/>
      <c r="R129" s="239"/>
      <c r="S129" s="239"/>
      <c r="T129" s="239"/>
      <c r="U129" s="239"/>
      <c r="V129" s="239"/>
      <c r="W129" s="240"/>
      <c r="X129" s="240"/>
      <c r="Y129" s="240"/>
      <c r="Z129" s="240"/>
      <c r="AA129" s="240"/>
      <c r="AB129" s="73"/>
      <c r="AC129" s="83"/>
      <c r="AD129" s="83"/>
      <c r="AT129" s="89"/>
      <c r="AU129" s="90"/>
      <c r="AV129" s="90"/>
      <c r="AW129" s="72"/>
      <c r="AX129" s="72"/>
      <c r="AY129" s="72"/>
      <c r="AZ129" s="72"/>
      <c r="BA129" s="72"/>
      <c r="BB129" s="72"/>
    </row>
    <row r="130" spans="1:54" s="24" customFormat="1" ht="17.25" customHeight="1">
      <c r="A130" s="468" t="s">
        <v>231</v>
      </c>
      <c r="B130" s="468"/>
      <c r="C130" s="468"/>
      <c r="D130" s="469"/>
      <c r="E130" s="469"/>
      <c r="F130" s="469"/>
      <c r="G130" s="239" t="s">
        <v>230</v>
      </c>
      <c r="H130" s="469"/>
      <c r="I130" s="469"/>
      <c r="J130" s="469"/>
      <c r="K130" s="239"/>
      <c r="L130" s="239"/>
      <c r="M130" s="239"/>
      <c r="N130" s="239"/>
      <c r="O130" s="239"/>
      <c r="P130" s="239"/>
      <c r="Q130" s="239"/>
      <c r="R130" s="239"/>
      <c r="S130" s="239"/>
      <c r="T130" s="239"/>
      <c r="U130" s="239"/>
      <c r="V130" s="239"/>
      <c r="W130" s="240"/>
      <c r="X130" s="240"/>
      <c r="Y130" s="240"/>
      <c r="Z130" s="240"/>
      <c r="AA130" s="240"/>
      <c r="AB130" s="73"/>
      <c r="AC130" s="83"/>
      <c r="AD130" s="83"/>
      <c r="AT130" s="88"/>
      <c r="AU130" s="57"/>
      <c r="AV130" s="57"/>
      <c r="AW130" s="72"/>
      <c r="AX130" s="72"/>
      <c r="AY130" s="72"/>
      <c r="AZ130" s="72"/>
      <c r="BA130" s="72"/>
      <c r="BB130" s="72"/>
    </row>
    <row r="131" spans="1:54" s="24" customFormat="1" ht="17.25" customHeight="1">
      <c r="A131" s="239"/>
      <c r="B131" s="239"/>
      <c r="C131" s="239"/>
      <c r="D131" s="239"/>
      <c r="E131" s="239"/>
      <c r="F131" s="239"/>
      <c r="G131" s="239"/>
      <c r="H131" s="239"/>
      <c r="I131" s="239"/>
      <c r="J131" s="239"/>
      <c r="K131" s="239"/>
      <c r="L131" s="239"/>
      <c r="M131" s="239"/>
      <c r="N131" s="239"/>
      <c r="O131" s="239"/>
      <c r="P131" s="239"/>
      <c r="Q131" s="239"/>
      <c r="R131" s="239"/>
      <c r="S131" s="239"/>
      <c r="T131" s="239"/>
      <c r="U131" s="239"/>
      <c r="V131" s="239"/>
      <c r="W131" s="240"/>
      <c r="X131" s="240"/>
      <c r="Y131" s="240"/>
      <c r="Z131" s="240"/>
      <c r="AA131" s="240"/>
      <c r="AB131" s="73"/>
      <c r="AC131" s="83"/>
      <c r="AD131" s="83"/>
      <c r="AT131" s="88"/>
      <c r="AU131" s="57"/>
      <c r="AV131" s="57"/>
      <c r="AW131" s="72"/>
      <c r="AX131" s="72"/>
      <c r="AY131" s="72"/>
      <c r="AZ131" s="72"/>
      <c r="BA131" s="72"/>
      <c r="BB131" s="72"/>
    </row>
    <row r="132" spans="1:54" s="24" customFormat="1" ht="17.25" customHeight="1">
      <c r="A132" s="239"/>
      <c r="B132" s="239"/>
      <c r="C132" s="239"/>
      <c r="D132" s="239"/>
      <c r="E132" s="239"/>
      <c r="F132" s="239"/>
      <c r="G132" s="239"/>
      <c r="H132" s="239"/>
      <c r="I132" s="239"/>
      <c r="J132" s="239"/>
      <c r="K132" s="239"/>
      <c r="L132" s="239"/>
      <c r="M132" s="239"/>
      <c r="N132" s="239"/>
      <c r="O132" s="239"/>
      <c r="P132" s="239"/>
      <c r="Q132" s="239"/>
      <c r="R132" s="239"/>
      <c r="S132" s="239"/>
      <c r="T132" s="239"/>
      <c r="U132" s="239"/>
      <c r="V132" s="239"/>
      <c r="W132" s="240"/>
      <c r="X132" s="240"/>
      <c r="Y132" s="240"/>
      <c r="Z132" s="240"/>
      <c r="AA132" s="240"/>
      <c r="AB132" s="73"/>
      <c r="AC132" s="83"/>
      <c r="AD132" s="83"/>
      <c r="AT132" s="88"/>
      <c r="AU132" s="57"/>
      <c r="AV132" s="57"/>
      <c r="AW132" s="72"/>
      <c r="AX132" s="72"/>
      <c r="AY132" s="72"/>
      <c r="AZ132" s="72"/>
      <c r="BA132" s="72"/>
      <c r="BB132" s="72"/>
    </row>
    <row r="133" spans="1:54" s="24" customFormat="1" ht="17.25" customHeight="1">
      <c r="A133" s="239"/>
      <c r="B133" s="239"/>
      <c r="C133" s="239"/>
      <c r="D133" s="239"/>
      <c r="E133" s="239"/>
      <c r="F133" s="239"/>
      <c r="G133" s="239"/>
      <c r="H133" s="239"/>
      <c r="I133" s="239"/>
      <c r="J133" s="239"/>
      <c r="K133" s="239"/>
      <c r="L133" s="239"/>
      <c r="M133" s="239"/>
      <c r="N133" s="239"/>
      <c r="O133" s="239"/>
      <c r="P133" s="239"/>
      <c r="Q133" s="239"/>
      <c r="R133" s="239"/>
      <c r="S133" s="239"/>
      <c r="T133" s="239"/>
      <c r="U133" s="239"/>
      <c r="V133" s="239"/>
      <c r="W133" s="240"/>
      <c r="X133" s="240"/>
      <c r="Y133" s="240"/>
      <c r="Z133" s="240"/>
      <c r="AA133" s="240"/>
      <c r="AB133" s="73"/>
      <c r="AC133" s="83"/>
      <c r="AD133" s="83"/>
      <c r="AT133" s="88"/>
      <c r="AU133" s="57"/>
      <c r="AV133" s="57"/>
      <c r="AW133" s="72"/>
      <c r="AX133" s="72"/>
      <c r="AY133" s="72"/>
      <c r="AZ133" s="72"/>
      <c r="BA133" s="72"/>
      <c r="BB133" s="72"/>
    </row>
    <row r="134" spans="1:54" s="24" customFormat="1" ht="17.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40"/>
      <c r="X134" s="240"/>
      <c r="Y134" s="240"/>
      <c r="Z134" s="240"/>
      <c r="AA134" s="240"/>
      <c r="AB134" s="73"/>
      <c r="AC134" s="83"/>
      <c r="AD134" s="83"/>
      <c r="AT134" s="88"/>
      <c r="AU134" s="57"/>
      <c r="AV134" s="57"/>
      <c r="AW134" s="72"/>
      <c r="AX134" s="72"/>
      <c r="AY134" s="72"/>
      <c r="AZ134" s="72"/>
      <c r="BA134" s="72"/>
      <c r="BB134" s="72"/>
    </row>
    <row r="135" spans="1:54" s="24" customFormat="1" ht="17.25" customHeight="1">
      <c r="A135" s="239"/>
      <c r="B135" s="239"/>
      <c r="C135" s="239"/>
      <c r="D135" s="239"/>
      <c r="E135" s="239"/>
      <c r="F135" s="239"/>
      <c r="G135" s="239"/>
      <c r="H135" s="239"/>
      <c r="I135" s="239"/>
      <c r="J135" s="239"/>
      <c r="K135" s="239"/>
      <c r="L135" s="239"/>
      <c r="M135" s="239"/>
      <c r="N135" s="239"/>
      <c r="O135" s="239"/>
      <c r="P135" s="239"/>
      <c r="Q135" s="239"/>
      <c r="R135" s="239"/>
      <c r="S135" s="239"/>
      <c r="T135" s="239"/>
      <c r="U135" s="239"/>
      <c r="V135" s="239"/>
      <c r="W135" s="240"/>
      <c r="X135" s="240"/>
      <c r="Y135" s="240"/>
      <c r="Z135" s="240"/>
      <c r="AA135" s="240"/>
      <c r="AB135" s="73"/>
      <c r="AC135" s="83"/>
      <c r="AD135" s="83"/>
      <c r="AT135" s="88"/>
      <c r="AU135" s="57"/>
      <c r="AV135" s="57"/>
      <c r="AW135" s="72"/>
      <c r="AX135" s="72"/>
      <c r="AY135" s="72"/>
      <c r="AZ135" s="72"/>
      <c r="BA135" s="72"/>
      <c r="BB135" s="72"/>
    </row>
    <row r="136" spans="1:54" s="24" customFormat="1" ht="17.25" customHeight="1">
      <c r="A136" s="239"/>
      <c r="B136" s="239"/>
      <c r="C136" s="239"/>
      <c r="D136" s="239"/>
      <c r="E136" s="239"/>
      <c r="F136" s="239"/>
      <c r="G136" s="239"/>
      <c r="H136" s="239"/>
      <c r="I136" s="239"/>
      <c r="J136" s="239"/>
      <c r="K136" s="239"/>
      <c r="L136" s="239"/>
      <c r="M136" s="239"/>
      <c r="N136" s="239"/>
      <c r="O136" s="239"/>
      <c r="P136" s="239"/>
      <c r="Q136" s="239"/>
      <c r="R136" s="239"/>
      <c r="S136" s="239"/>
      <c r="T136" s="239"/>
      <c r="U136" s="239"/>
      <c r="V136" s="239"/>
      <c r="W136" s="240"/>
      <c r="X136" s="240"/>
      <c r="Y136" s="240"/>
      <c r="Z136" s="240"/>
      <c r="AA136" s="240"/>
      <c r="AB136" s="73"/>
      <c r="AC136" s="83"/>
      <c r="AD136" s="83"/>
      <c r="AT136" s="88"/>
      <c r="AU136" s="57"/>
      <c r="AV136" s="57"/>
      <c r="AW136" s="72"/>
      <c r="AX136" s="72"/>
      <c r="AY136" s="72"/>
      <c r="AZ136" s="72"/>
      <c r="BA136" s="72"/>
      <c r="BB136" s="72"/>
    </row>
    <row r="137" spans="1:54" s="24" customFormat="1" ht="17.25" customHeight="1">
      <c r="A137" s="239"/>
      <c r="B137" s="239"/>
      <c r="C137" s="239"/>
      <c r="D137" s="239"/>
      <c r="E137" s="239"/>
      <c r="F137" s="239"/>
      <c r="G137" s="239"/>
      <c r="H137" s="239"/>
      <c r="I137" s="239"/>
      <c r="J137" s="239"/>
      <c r="K137" s="239"/>
      <c r="L137" s="239"/>
      <c r="M137" s="239"/>
      <c r="N137" s="239"/>
      <c r="O137" s="239"/>
      <c r="P137" s="239"/>
      <c r="Q137" s="239"/>
      <c r="R137" s="239"/>
      <c r="S137" s="239"/>
      <c r="T137" s="239"/>
      <c r="U137" s="239"/>
      <c r="V137" s="239"/>
      <c r="W137" s="240"/>
      <c r="X137" s="240"/>
      <c r="Y137" s="240"/>
      <c r="Z137" s="240"/>
      <c r="AA137" s="240"/>
      <c r="AB137" s="73"/>
      <c r="AC137" s="63"/>
      <c r="AD137" s="63"/>
      <c r="AT137" s="88"/>
      <c r="AU137" s="57"/>
      <c r="AV137" s="57"/>
      <c r="AW137" s="72"/>
      <c r="AX137" s="72"/>
      <c r="AY137" s="72"/>
      <c r="AZ137" s="72"/>
      <c r="BA137" s="72"/>
      <c r="BB137" s="72"/>
    </row>
    <row r="138" spans="1:54" s="24" customFormat="1" ht="17.25" customHeight="1">
      <c r="A138" s="239"/>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40"/>
      <c r="X138" s="240"/>
      <c r="Y138" s="240"/>
      <c r="Z138" s="240"/>
      <c r="AA138" s="240"/>
      <c r="AB138" s="73"/>
      <c r="AC138" s="63"/>
      <c r="AD138" s="63"/>
      <c r="AT138" s="88"/>
      <c r="AU138" s="57"/>
      <c r="AV138" s="57"/>
      <c r="AW138" s="72"/>
      <c r="AX138" s="72"/>
      <c r="AY138" s="72"/>
      <c r="AZ138" s="72"/>
      <c r="BA138" s="72"/>
      <c r="BB138" s="72"/>
    </row>
    <row r="139" spans="1:54" s="24" customFormat="1" ht="17.25" customHeight="1">
      <c r="A139" s="239"/>
      <c r="B139" s="239"/>
      <c r="C139" s="239"/>
      <c r="D139" s="239"/>
      <c r="E139" s="239"/>
      <c r="F139" s="239"/>
      <c r="G139" s="239"/>
      <c r="H139" s="239"/>
      <c r="I139" s="239"/>
      <c r="J139" s="239"/>
      <c r="K139" s="239"/>
      <c r="L139" s="239"/>
      <c r="M139" s="239"/>
      <c r="N139" s="239"/>
      <c r="O139" s="239"/>
      <c r="P139" s="239"/>
      <c r="Q139" s="239"/>
      <c r="R139" s="239"/>
      <c r="S139" s="239"/>
      <c r="T139" s="239"/>
      <c r="U139" s="239"/>
      <c r="V139" s="239"/>
      <c r="W139" s="240"/>
      <c r="X139" s="240"/>
      <c r="Y139" s="240"/>
      <c r="Z139" s="240"/>
      <c r="AA139" s="240"/>
      <c r="AB139" s="73"/>
      <c r="AC139" s="63"/>
      <c r="AD139" s="63"/>
      <c r="AT139" s="88"/>
      <c r="AU139" s="57"/>
      <c r="AV139" s="57"/>
      <c r="AW139" s="72"/>
      <c r="AX139" s="72"/>
      <c r="AY139" s="72"/>
      <c r="AZ139" s="72"/>
      <c r="BA139" s="72"/>
      <c r="BB139" s="72"/>
    </row>
    <row r="140" spans="1:54" s="24" customFormat="1" ht="17.25" customHeight="1">
      <c r="A140" s="239"/>
      <c r="B140" s="239"/>
      <c r="C140" s="239"/>
      <c r="D140" s="239"/>
      <c r="E140" s="239"/>
      <c r="F140" s="239"/>
      <c r="G140" s="239"/>
      <c r="H140" s="239"/>
      <c r="I140" s="239"/>
      <c r="J140" s="239"/>
      <c r="K140" s="239"/>
      <c r="L140" s="239"/>
      <c r="M140" s="239"/>
      <c r="N140" s="239"/>
      <c r="O140" s="239"/>
      <c r="P140" s="239"/>
      <c r="Q140" s="239"/>
      <c r="R140" s="239"/>
      <c r="S140" s="239"/>
      <c r="T140" s="239"/>
      <c r="U140" s="239"/>
      <c r="V140" s="239"/>
      <c r="W140" s="240"/>
      <c r="X140" s="240"/>
      <c r="Y140" s="240"/>
      <c r="Z140" s="240"/>
      <c r="AA140" s="240"/>
      <c r="AB140" s="73"/>
      <c r="AC140" s="63"/>
      <c r="AD140" s="63"/>
      <c r="AT140" s="88"/>
      <c r="AU140" s="57"/>
      <c r="AV140" s="57"/>
      <c r="AW140" s="72"/>
      <c r="AX140" s="72"/>
      <c r="AY140" s="72"/>
      <c r="AZ140" s="72"/>
      <c r="BA140" s="72"/>
      <c r="BB140" s="72"/>
    </row>
    <row r="141" spans="1:54" s="24" customFormat="1" ht="17.25" customHeight="1">
      <c r="A141" s="239"/>
      <c r="B141" s="239"/>
      <c r="C141" s="239"/>
      <c r="D141" s="239"/>
      <c r="E141" s="239"/>
      <c r="F141" s="239"/>
      <c r="G141" s="239"/>
      <c r="H141" s="239"/>
      <c r="I141" s="239"/>
      <c r="J141" s="239"/>
      <c r="K141" s="239"/>
      <c r="L141" s="239"/>
      <c r="M141" s="239"/>
      <c r="N141" s="239"/>
      <c r="O141" s="239"/>
      <c r="P141" s="239"/>
      <c r="Q141" s="239"/>
      <c r="R141" s="239"/>
      <c r="S141" s="239"/>
      <c r="T141" s="239"/>
      <c r="U141" s="239"/>
      <c r="V141" s="239"/>
      <c r="W141" s="240"/>
      <c r="X141" s="240"/>
      <c r="Y141" s="240"/>
      <c r="Z141" s="240"/>
      <c r="AA141" s="240"/>
      <c r="AB141" s="73"/>
      <c r="AC141" s="63"/>
      <c r="AD141" s="63"/>
      <c r="AT141" s="58"/>
      <c r="AU141" s="57"/>
      <c r="AV141" s="57"/>
      <c r="AW141" s="72"/>
      <c r="AX141" s="72"/>
      <c r="AY141" s="72"/>
      <c r="AZ141" s="72"/>
      <c r="BA141" s="72"/>
      <c r="BB141" s="72"/>
    </row>
    <row r="142" spans="1:54" s="24" customFormat="1" ht="17.25" customHeight="1">
      <c r="A142" s="239"/>
      <c r="B142" s="239"/>
      <c r="C142" s="239"/>
      <c r="D142" s="239"/>
      <c r="E142" s="239"/>
      <c r="F142" s="239"/>
      <c r="G142" s="239"/>
      <c r="H142" s="239"/>
      <c r="I142" s="239"/>
      <c r="J142" s="239"/>
      <c r="K142" s="239"/>
      <c r="L142" s="239"/>
      <c r="M142" s="239"/>
      <c r="N142" s="239"/>
      <c r="O142" s="239"/>
      <c r="P142" s="239"/>
      <c r="Q142" s="239"/>
      <c r="R142" s="239"/>
      <c r="S142" s="239"/>
      <c r="T142" s="239"/>
      <c r="U142" s="239"/>
      <c r="V142" s="239"/>
      <c r="W142" s="240"/>
      <c r="X142" s="240"/>
      <c r="Y142" s="240"/>
      <c r="Z142" s="240"/>
      <c r="AA142" s="240"/>
      <c r="AB142" s="73"/>
      <c r="AC142" s="63"/>
      <c r="AD142" s="63"/>
      <c r="AT142" s="58"/>
      <c r="AU142" s="57"/>
      <c r="AV142" s="57"/>
      <c r="AW142" s="72"/>
      <c r="AX142" s="72"/>
      <c r="AY142" s="72"/>
      <c r="AZ142" s="72"/>
      <c r="BA142" s="72"/>
      <c r="BB142" s="72"/>
    </row>
    <row r="143" spans="1:54" s="24" customFormat="1" ht="15" customHeight="1">
      <c r="A143" s="239"/>
      <c r="B143" s="239"/>
      <c r="C143" s="239"/>
      <c r="D143" s="239"/>
      <c r="E143" s="239"/>
      <c r="F143" s="239"/>
      <c r="G143" s="239"/>
      <c r="H143" s="239"/>
      <c r="I143" s="239"/>
      <c r="J143" s="239"/>
      <c r="K143" s="239"/>
      <c r="L143" s="239"/>
      <c r="M143" s="239"/>
      <c r="N143" s="239"/>
      <c r="O143" s="239"/>
      <c r="P143" s="239"/>
      <c r="Q143" s="239"/>
      <c r="R143" s="239"/>
      <c r="S143" s="239"/>
      <c r="T143" s="239"/>
      <c r="U143" s="239"/>
      <c r="V143" s="239"/>
      <c r="W143" s="240"/>
      <c r="X143" s="240"/>
      <c r="Y143" s="240"/>
      <c r="Z143" s="240"/>
      <c r="AA143" s="240"/>
      <c r="AB143" s="73"/>
      <c r="AC143" s="63"/>
      <c r="AD143" s="63"/>
      <c r="AT143" s="58"/>
      <c r="AU143" s="57"/>
      <c r="AV143" s="57"/>
      <c r="AW143" s="72"/>
      <c r="AX143" s="72"/>
      <c r="AY143" s="72"/>
      <c r="AZ143" s="72"/>
      <c r="BA143" s="72"/>
      <c r="BB143" s="72"/>
    </row>
    <row r="144" spans="1:54" s="24" customFormat="1" ht="13.5" customHeight="1">
      <c r="A144" s="241"/>
      <c r="B144" s="241"/>
      <c r="C144" s="241"/>
      <c r="D144" s="241"/>
      <c r="E144" s="241"/>
      <c r="F144" s="241"/>
      <c r="G144" s="241"/>
      <c r="H144" s="241"/>
      <c r="I144" s="241"/>
      <c r="J144" s="241"/>
      <c r="K144" s="241"/>
      <c r="L144" s="241"/>
      <c r="M144" s="241"/>
      <c r="N144" s="241"/>
      <c r="O144" s="241"/>
      <c r="P144" s="241"/>
      <c r="Q144" s="241"/>
      <c r="R144" s="241"/>
      <c r="S144" s="241"/>
      <c r="T144" s="241"/>
      <c r="U144" s="241"/>
      <c r="V144" s="241"/>
      <c r="W144" s="242"/>
      <c r="X144" s="242"/>
      <c r="Y144" s="242"/>
      <c r="Z144" s="242"/>
      <c r="AA144" s="242"/>
      <c r="AB144" s="100"/>
      <c r="AC144" s="63"/>
      <c r="AD144" s="63"/>
      <c r="AT144" s="58"/>
      <c r="AU144" s="57"/>
      <c r="AV144" s="57"/>
      <c r="AW144" s="72"/>
      <c r="AX144" s="72"/>
      <c r="AY144" s="72"/>
      <c r="AZ144" s="72"/>
      <c r="BA144" s="72"/>
      <c r="BB144" s="72"/>
    </row>
    <row r="145" spans="1:71" s="24" customFormat="1" ht="13.5" customHeight="1">
      <c r="A145" s="23"/>
      <c r="B145" s="23"/>
      <c r="C145" s="23"/>
      <c r="D145" s="23"/>
      <c r="E145" s="23"/>
      <c r="F145" s="450"/>
      <c r="G145" s="450"/>
      <c r="H145" s="450"/>
      <c r="I145" s="450"/>
      <c r="J145" s="450"/>
      <c r="K145" s="450"/>
      <c r="L145" s="450"/>
      <c r="M145" s="450"/>
      <c r="N145" s="450"/>
      <c r="O145" s="450"/>
      <c r="P145" s="450"/>
      <c r="Q145" s="450"/>
      <c r="R145" s="450"/>
      <c r="S145" s="450"/>
      <c r="T145" s="450"/>
      <c r="U145" s="450"/>
      <c r="V145" s="450"/>
      <c r="W145" s="450"/>
      <c r="X145" s="450"/>
      <c r="Y145" s="450"/>
      <c r="Z145" s="450"/>
      <c r="AA145" s="450"/>
      <c r="AB145" s="236"/>
      <c r="AC145" s="237"/>
      <c r="AD145" s="237"/>
      <c r="AT145" s="58"/>
      <c r="AU145" s="57"/>
      <c r="AV145" s="57"/>
      <c r="AW145" s="101"/>
      <c r="AX145" s="101"/>
      <c r="AY145" s="101"/>
      <c r="AZ145" s="101"/>
      <c r="BA145" s="101"/>
      <c r="BB145" s="101"/>
    </row>
    <row r="146" spans="1:71" s="24" customFormat="1">
      <c r="F146" s="25"/>
      <c r="G146" s="25"/>
      <c r="H146" s="25"/>
      <c r="I146" s="25"/>
      <c r="J146" s="25"/>
      <c r="K146" s="25"/>
      <c r="L146" s="25"/>
      <c r="M146" s="25"/>
      <c r="N146" s="25"/>
      <c r="O146" s="25"/>
      <c r="P146" s="25"/>
      <c r="Q146" s="25"/>
      <c r="R146" s="25"/>
      <c r="S146" s="25"/>
      <c r="T146" s="25"/>
      <c r="U146" s="25"/>
      <c r="V146" s="25"/>
      <c r="W146" s="25"/>
      <c r="X146" s="25"/>
      <c r="Y146" s="25"/>
      <c r="Z146" s="25"/>
      <c r="AA146" s="25"/>
      <c r="AB146" s="26"/>
      <c r="AC146" s="63"/>
      <c r="AD146" s="63"/>
      <c r="AE146" s="63"/>
      <c r="AF146" s="63"/>
      <c r="AG146" s="212" t="s">
        <v>232</v>
      </c>
      <c r="AH146" s="63"/>
      <c r="AI146" s="63"/>
      <c r="AJ146" s="63" t="s">
        <v>233</v>
      </c>
      <c r="AK146" s="63"/>
      <c r="AL146" s="63" t="s">
        <v>234</v>
      </c>
      <c r="AM146" s="63"/>
      <c r="AN146" s="63"/>
      <c r="AO146" s="63"/>
      <c r="AP146" s="63"/>
      <c r="AQ146" s="63"/>
      <c r="AR146" s="63"/>
      <c r="AS146" s="63"/>
      <c r="AT146" s="58"/>
      <c r="AU146" s="52"/>
      <c r="AV146" s="484" t="s">
        <v>235</v>
      </c>
      <c r="AW146" s="485"/>
      <c r="AX146" s="485"/>
      <c r="AY146" s="485"/>
      <c r="AZ146" s="485"/>
      <c r="BA146" s="485"/>
      <c r="BB146" s="485"/>
      <c r="BC146" s="485"/>
      <c r="BD146" s="485"/>
      <c r="BE146" s="485"/>
      <c r="BF146" s="486"/>
      <c r="BG146" s="61"/>
      <c r="BH146" s="61"/>
      <c r="BI146" s="61"/>
      <c r="BJ146" s="61"/>
      <c r="BK146" s="51"/>
      <c r="BL146" s="51"/>
      <c r="BM146" s="57"/>
      <c r="BN146" s="57"/>
      <c r="BO146" s="57"/>
      <c r="BP146" s="57"/>
      <c r="BQ146" s="57"/>
      <c r="BR146" s="57"/>
    </row>
    <row r="147" spans="1:71" s="24" customFormat="1">
      <c r="F147" s="25"/>
      <c r="G147" s="25"/>
      <c r="H147" s="25"/>
      <c r="I147" s="25"/>
      <c r="J147" s="25"/>
      <c r="K147" s="25"/>
      <c r="L147" s="25"/>
      <c r="M147" s="25"/>
      <c r="N147" s="25"/>
      <c r="O147" s="25"/>
      <c r="P147" s="25"/>
      <c r="Q147" s="25"/>
      <c r="R147" s="25"/>
      <c r="S147" s="25"/>
      <c r="T147" s="25"/>
      <c r="U147" s="25"/>
      <c r="V147" s="25"/>
      <c r="X147" s="25"/>
      <c r="Y147" s="25"/>
      <c r="Z147" s="25"/>
      <c r="AA147" s="25"/>
      <c r="AB147" s="26"/>
      <c r="AC147" s="63"/>
      <c r="AD147" s="63"/>
      <c r="AE147" s="91" t="s">
        <v>236</v>
      </c>
      <c r="AF147" s="91" t="s">
        <v>237</v>
      </c>
      <c r="AG147" s="91" t="s">
        <v>238</v>
      </c>
      <c r="AH147" s="91" t="s">
        <v>239</v>
      </c>
      <c r="AI147" s="91" t="s">
        <v>240</v>
      </c>
      <c r="AJ147" s="91" t="s">
        <v>105</v>
      </c>
      <c r="AK147" s="91" t="s">
        <v>241</v>
      </c>
      <c r="AL147" s="91" t="s">
        <v>242</v>
      </c>
      <c r="AM147" s="91" t="s">
        <v>243</v>
      </c>
      <c r="AN147" s="91" t="s">
        <v>236</v>
      </c>
      <c r="AO147" s="91" t="s">
        <v>237</v>
      </c>
      <c r="AP147" s="91" t="s">
        <v>238</v>
      </c>
      <c r="AQ147" s="91" t="s">
        <v>244</v>
      </c>
      <c r="AR147" s="91" t="s">
        <v>245</v>
      </c>
      <c r="AS147" s="91" t="s">
        <v>246</v>
      </c>
      <c r="AT147" s="58"/>
      <c r="AU147" s="193" t="s">
        <v>23</v>
      </c>
      <c r="AV147" s="194" t="s">
        <v>247</v>
      </c>
      <c r="AW147" s="194" t="s">
        <v>248</v>
      </c>
      <c r="AX147" s="194" t="s">
        <v>249</v>
      </c>
      <c r="AY147" s="194" t="s">
        <v>250</v>
      </c>
      <c r="AZ147" s="194" t="s">
        <v>201</v>
      </c>
      <c r="BA147" s="55" t="s">
        <v>251</v>
      </c>
      <c r="BB147" s="194"/>
      <c r="BC147" s="194" t="s">
        <v>203</v>
      </c>
      <c r="BD147" s="194" t="s">
        <v>204</v>
      </c>
      <c r="BE147" s="194" t="s">
        <v>252</v>
      </c>
      <c r="BF147" s="194" t="s">
        <v>253</v>
      </c>
      <c r="BG147" s="194" t="str">
        <f>AU155</f>
        <v>Hotel_Room_Control_AC_Only</v>
      </c>
      <c r="BH147" s="194" t="str">
        <f>AU156</f>
        <v>Hotel_Room_Control_Heat_Pumps</v>
      </c>
      <c r="BI147" s="194" t="str">
        <f>AU158</f>
        <v>Add_Economizers</v>
      </c>
      <c r="BJ147" s="194" t="s">
        <v>254</v>
      </c>
      <c r="BK147" s="194" t="s">
        <v>255</v>
      </c>
      <c r="BL147" s="194" t="s">
        <v>256</v>
      </c>
      <c r="BM147" s="194" t="s">
        <v>257</v>
      </c>
      <c r="BN147" s="194" t="s">
        <v>258</v>
      </c>
      <c r="BO147" s="194" t="s">
        <v>259</v>
      </c>
      <c r="BP147" s="194" t="s">
        <v>260</v>
      </c>
      <c r="BQ147" s="194" t="s">
        <v>261</v>
      </c>
      <c r="BR147" s="194" t="s">
        <v>175</v>
      </c>
      <c r="BS147" s="194" t="s">
        <v>262</v>
      </c>
    </row>
    <row r="148" spans="1:71" s="24" customFormat="1" ht="13.8">
      <c r="F148" s="25"/>
      <c r="G148" s="25"/>
      <c r="H148" s="25"/>
      <c r="I148" s="25"/>
      <c r="J148" s="25"/>
      <c r="K148" s="25"/>
      <c r="L148" s="25"/>
      <c r="M148" s="25"/>
      <c r="N148" s="25"/>
      <c r="O148" s="25"/>
      <c r="P148" s="25"/>
      <c r="Q148" s="25"/>
      <c r="R148" s="25"/>
      <c r="S148" s="25"/>
      <c r="T148" s="25"/>
      <c r="U148" s="25"/>
      <c r="V148" s="25"/>
      <c r="X148" s="25"/>
      <c r="Y148" s="25"/>
      <c r="Z148" s="25"/>
      <c r="AA148" s="25"/>
      <c r="AB148" s="26"/>
      <c r="AC148" s="63"/>
      <c r="AD148" s="63"/>
      <c r="AE148" s="191" t="s">
        <v>263</v>
      </c>
      <c r="AF148" s="202" t="s">
        <v>35</v>
      </c>
      <c r="AG148" s="93"/>
      <c r="AH148" s="94">
        <v>50</v>
      </c>
      <c r="AI148" s="203">
        <v>14.3</v>
      </c>
      <c r="AJ148" s="203">
        <v>30</v>
      </c>
      <c r="AK148" s="95"/>
      <c r="AL148" s="95"/>
      <c r="AM148" s="95"/>
      <c r="AN148" s="96" t="s">
        <v>264</v>
      </c>
      <c r="AO148" s="59" t="s">
        <v>265</v>
      </c>
      <c r="AP148" s="292">
        <v>50</v>
      </c>
      <c r="AQ148" s="97">
        <v>11.2</v>
      </c>
      <c r="AR148" s="97">
        <v>13.1</v>
      </c>
      <c r="AS148" s="97"/>
      <c r="AT148" s="58"/>
      <c r="AU148" s="78" t="s">
        <v>247</v>
      </c>
      <c r="AV148" s="63" t="s">
        <v>144</v>
      </c>
      <c r="AW148" s="63" t="s">
        <v>144</v>
      </c>
      <c r="AX148" s="63" t="s">
        <v>142</v>
      </c>
      <c r="AY148" s="63" t="s">
        <v>142</v>
      </c>
      <c r="AZ148" s="63" t="s">
        <v>158</v>
      </c>
      <c r="BA148" s="55" t="s">
        <v>196</v>
      </c>
      <c r="BB148" s="63"/>
      <c r="BC148" s="63" t="s">
        <v>158</v>
      </c>
      <c r="BD148" s="63" t="s">
        <v>158</v>
      </c>
      <c r="BE148" s="63" t="s">
        <v>266</v>
      </c>
      <c r="BF148" s="63" t="s">
        <v>267</v>
      </c>
      <c r="BG148" s="63" t="s">
        <v>268</v>
      </c>
      <c r="BH148" s="63" t="s">
        <v>268</v>
      </c>
      <c r="BI148" s="63" t="s">
        <v>269</v>
      </c>
      <c r="BJ148" s="63" t="s">
        <v>270</v>
      </c>
      <c r="BK148" s="63" t="s">
        <v>270</v>
      </c>
      <c r="BL148" s="63" t="s">
        <v>180</v>
      </c>
      <c r="BM148" s="63" t="s">
        <v>271</v>
      </c>
      <c r="BN148" s="63" t="s">
        <v>272</v>
      </c>
      <c r="BO148" s="63" t="s">
        <v>273</v>
      </c>
      <c r="BP148" s="63" t="s">
        <v>274</v>
      </c>
      <c r="BQ148" s="51" t="s">
        <v>275</v>
      </c>
      <c r="BR148" s="51" t="s">
        <v>276</v>
      </c>
      <c r="BS148" s="63" t="s">
        <v>277</v>
      </c>
    </row>
    <row r="149" spans="1:71" s="24" customFormat="1" ht="13.8">
      <c r="F149" s="25"/>
      <c r="G149" s="25"/>
      <c r="H149" s="25"/>
      <c r="I149" s="25"/>
      <c r="J149" s="25"/>
      <c r="K149" s="25"/>
      <c r="L149" s="25"/>
      <c r="M149" s="25"/>
      <c r="N149" s="25"/>
      <c r="O149" s="25"/>
      <c r="P149" s="25"/>
      <c r="Q149" s="25"/>
      <c r="R149" s="25"/>
      <c r="S149" s="25"/>
      <c r="T149" s="25"/>
      <c r="U149" s="25"/>
      <c r="V149" s="25"/>
      <c r="X149" s="25"/>
      <c r="Y149" s="25"/>
      <c r="Z149" s="25"/>
      <c r="AA149" s="25"/>
      <c r="AB149" s="26"/>
      <c r="AC149" s="63"/>
      <c r="AD149" s="63"/>
      <c r="AE149" s="92" t="s">
        <v>278</v>
      </c>
      <c r="AF149" s="202" t="s">
        <v>51</v>
      </c>
      <c r="AG149" s="290">
        <v>30</v>
      </c>
      <c r="AH149" s="92">
        <v>50</v>
      </c>
      <c r="AI149" s="203">
        <v>15.99</v>
      </c>
      <c r="AJ149" s="203">
        <v>30</v>
      </c>
      <c r="AK149" s="243"/>
      <c r="AL149" s="95"/>
      <c r="AM149" s="243"/>
      <c r="AN149" s="96" t="s">
        <v>279</v>
      </c>
      <c r="AO149" s="59" t="s">
        <v>280</v>
      </c>
      <c r="AP149" s="292">
        <v>50</v>
      </c>
      <c r="AQ149" s="97">
        <v>11</v>
      </c>
      <c r="AR149" s="97">
        <v>12.9</v>
      </c>
      <c r="AS149" s="97"/>
      <c r="AT149" s="58"/>
      <c r="AU149" s="78" t="s">
        <v>248</v>
      </c>
      <c r="AV149" s="63" t="s">
        <v>148</v>
      </c>
      <c r="AW149" s="63" t="s">
        <v>148</v>
      </c>
      <c r="AX149" s="63" t="s">
        <v>146</v>
      </c>
      <c r="AY149" s="63" t="s">
        <v>146</v>
      </c>
      <c r="AZ149" s="63" t="s">
        <v>30</v>
      </c>
      <c r="BA149" s="55" t="s">
        <v>197</v>
      </c>
      <c r="BB149" s="63"/>
      <c r="BC149" s="63" t="s">
        <v>30</v>
      </c>
      <c r="BD149" s="63" t="s">
        <v>164</v>
      </c>
      <c r="BE149" s="63" t="s">
        <v>281</v>
      </c>
      <c r="BF149" s="63" t="s">
        <v>282</v>
      </c>
      <c r="BG149" s="63" t="s">
        <v>283</v>
      </c>
      <c r="BH149" s="63" t="s">
        <v>283</v>
      </c>
      <c r="BI149" s="63" t="s">
        <v>284</v>
      </c>
      <c r="BJ149" s="63" t="s">
        <v>285</v>
      </c>
      <c r="BK149" s="63" t="s">
        <v>285</v>
      </c>
      <c r="BL149" s="63" t="s">
        <v>162</v>
      </c>
      <c r="BM149" s="63" t="s">
        <v>286</v>
      </c>
      <c r="BN149" s="63" t="s">
        <v>287</v>
      </c>
      <c r="BO149" s="63" t="s">
        <v>288</v>
      </c>
      <c r="BP149" s="63" t="s">
        <v>289</v>
      </c>
      <c r="BQ149" s="51" t="s">
        <v>290</v>
      </c>
      <c r="BR149" s="51" t="s">
        <v>291</v>
      </c>
      <c r="BS149" s="63" t="s">
        <v>292</v>
      </c>
    </row>
    <row r="150" spans="1:71" s="24" customFormat="1" ht="13.8">
      <c r="F150" s="25"/>
      <c r="G150" s="25"/>
      <c r="H150" s="25"/>
      <c r="I150" s="25"/>
      <c r="J150" s="25"/>
      <c r="K150" s="25"/>
      <c r="L150" s="25"/>
      <c r="M150" s="25"/>
      <c r="N150" s="25"/>
      <c r="O150" s="25"/>
      <c r="P150" s="25"/>
      <c r="Q150" s="25"/>
      <c r="R150" s="25"/>
      <c r="S150" s="25"/>
      <c r="T150" s="25"/>
      <c r="U150" s="25"/>
      <c r="V150" s="25"/>
      <c r="X150" s="25"/>
      <c r="Y150" s="25"/>
      <c r="Z150" s="25"/>
      <c r="AA150" s="25"/>
      <c r="AB150" s="26"/>
      <c r="AC150" s="63"/>
      <c r="AD150" s="63"/>
      <c r="AE150" s="92" t="s">
        <v>293</v>
      </c>
      <c r="AF150" s="202" t="s">
        <v>54</v>
      </c>
      <c r="AG150" s="290">
        <v>20</v>
      </c>
      <c r="AH150" s="93">
        <v>50</v>
      </c>
      <c r="AI150" s="203">
        <v>14.92</v>
      </c>
      <c r="AJ150" s="203">
        <v>30</v>
      </c>
      <c r="AK150" s="243"/>
      <c r="AL150" s="95"/>
      <c r="AM150" s="243"/>
      <c r="AN150" s="96" t="s">
        <v>294</v>
      </c>
      <c r="AO150" s="59" t="s">
        <v>295</v>
      </c>
      <c r="AP150" s="292">
        <v>50</v>
      </c>
      <c r="AQ150" s="97">
        <v>10</v>
      </c>
      <c r="AR150" s="97">
        <v>11.6</v>
      </c>
      <c r="AS150" s="97"/>
      <c r="AT150" s="58"/>
      <c r="AU150" s="78" t="s">
        <v>249</v>
      </c>
      <c r="AV150" s="63" t="s">
        <v>151</v>
      </c>
      <c r="AW150" s="63" t="s">
        <v>151</v>
      </c>
      <c r="AX150" s="63" t="s">
        <v>150</v>
      </c>
      <c r="AY150" s="63" t="s">
        <v>150</v>
      </c>
      <c r="AZ150" s="63" t="s">
        <v>31</v>
      </c>
      <c r="BA150" s="55" t="s">
        <v>30</v>
      </c>
      <c r="BB150" s="63"/>
      <c r="BC150" s="63" t="s">
        <v>208</v>
      </c>
      <c r="BD150" s="63"/>
      <c r="BE150" s="63" t="s">
        <v>296</v>
      </c>
      <c r="BG150" s="63" t="s">
        <v>297</v>
      </c>
      <c r="BH150" s="63" t="s">
        <v>297</v>
      </c>
      <c r="BI150" s="63" t="s">
        <v>298</v>
      </c>
      <c r="BJ150" s="63" t="s">
        <v>299</v>
      </c>
      <c r="BK150" s="63" t="s">
        <v>299</v>
      </c>
      <c r="BL150" s="63" t="s">
        <v>300</v>
      </c>
      <c r="BM150" s="63"/>
      <c r="BN150" s="63" t="s">
        <v>301</v>
      </c>
      <c r="BO150" s="63" t="s">
        <v>302</v>
      </c>
      <c r="BP150" s="63" t="s">
        <v>303</v>
      </c>
      <c r="BQ150" s="51"/>
      <c r="BR150" s="51" t="s">
        <v>304</v>
      </c>
    </row>
    <row r="151" spans="1:71" s="24" customFormat="1">
      <c r="F151" s="25"/>
      <c r="G151" s="25"/>
      <c r="H151" s="25"/>
      <c r="I151" s="25"/>
      <c r="J151" s="25"/>
      <c r="K151" s="25"/>
      <c r="L151" s="25"/>
      <c r="M151" s="25"/>
      <c r="N151" s="25"/>
      <c r="O151" s="25"/>
      <c r="P151" s="25"/>
      <c r="Q151" s="25"/>
      <c r="R151" s="25"/>
      <c r="S151" s="25"/>
      <c r="T151" s="25"/>
      <c r="U151" s="25"/>
      <c r="V151" s="25"/>
      <c r="X151" s="25"/>
      <c r="Y151" s="25"/>
      <c r="Z151" s="25"/>
      <c r="AA151" s="25"/>
      <c r="AB151" s="26"/>
      <c r="AC151" s="63"/>
      <c r="AD151" s="63"/>
      <c r="AE151" s="26" t="s">
        <v>305</v>
      </c>
      <c r="AF151" s="202" t="s">
        <v>56</v>
      </c>
      <c r="AG151" s="290">
        <v>20</v>
      </c>
      <c r="AH151" s="93">
        <v>50</v>
      </c>
      <c r="AI151" s="203">
        <v>13.8</v>
      </c>
      <c r="AJ151" s="203">
        <v>30</v>
      </c>
      <c r="AK151" s="243"/>
      <c r="AL151" s="95"/>
      <c r="AM151" s="243"/>
      <c r="AN151" s="97" t="s">
        <v>306</v>
      </c>
      <c r="AO151" s="96" t="s">
        <v>307</v>
      </c>
      <c r="AP151" s="292">
        <v>50</v>
      </c>
      <c r="AQ151" s="97">
        <v>10.8</v>
      </c>
      <c r="AR151" s="97">
        <v>12.7</v>
      </c>
      <c r="AS151" s="97">
        <v>3.3</v>
      </c>
      <c r="AT151" s="58"/>
      <c r="AU151" s="78" t="s">
        <v>250</v>
      </c>
      <c r="AV151" s="63" t="s">
        <v>153</v>
      </c>
      <c r="AW151" s="63" t="s">
        <v>153</v>
      </c>
      <c r="AX151" s="63" t="s">
        <v>152</v>
      </c>
      <c r="AY151" s="63" t="s">
        <v>152</v>
      </c>
      <c r="AZ151" s="63" t="s">
        <v>32</v>
      </c>
      <c r="BA151" s="55" t="s">
        <v>198</v>
      </c>
      <c r="BB151" s="63"/>
      <c r="BC151" s="63"/>
      <c r="BD151" s="63"/>
      <c r="BE151" s="63" t="s">
        <v>308</v>
      </c>
      <c r="BF151" s="63"/>
      <c r="BG151" s="63"/>
      <c r="BH151" s="63"/>
      <c r="BI151" s="63"/>
      <c r="BJ151" s="61"/>
      <c r="BK151" s="51"/>
      <c r="BL151" s="51"/>
      <c r="BM151" s="63"/>
      <c r="BN151" s="63" t="s">
        <v>309</v>
      </c>
      <c r="BO151" s="63" t="s">
        <v>310</v>
      </c>
      <c r="BP151" s="57"/>
      <c r="BQ151" s="51"/>
      <c r="BR151" s="51" t="s">
        <v>311</v>
      </c>
    </row>
    <row r="152" spans="1:71" s="24" customFormat="1" ht="13.8">
      <c r="F152" s="25"/>
      <c r="G152" s="25"/>
      <c r="H152" s="25"/>
      <c r="I152" s="25"/>
      <c r="J152" s="25"/>
      <c r="K152" s="25"/>
      <c r="L152" s="25"/>
      <c r="M152" s="25"/>
      <c r="N152" s="25"/>
      <c r="O152" s="25"/>
      <c r="P152" s="25"/>
      <c r="Q152" s="25"/>
      <c r="R152" s="25"/>
      <c r="S152" s="25"/>
      <c r="T152" s="25"/>
      <c r="U152" s="25"/>
      <c r="V152" s="25"/>
      <c r="X152" s="25"/>
      <c r="Y152" s="25"/>
      <c r="Z152" s="25"/>
      <c r="AA152" s="25"/>
      <c r="AB152" s="26"/>
      <c r="AC152" s="63"/>
      <c r="AD152" s="63"/>
      <c r="AE152" s="92" t="s">
        <v>312</v>
      </c>
      <c r="AF152" s="202" t="s">
        <v>57</v>
      </c>
      <c r="AG152" s="93">
        <v>20</v>
      </c>
      <c r="AH152" s="93">
        <v>50</v>
      </c>
      <c r="AI152" s="203">
        <v>12.75</v>
      </c>
      <c r="AJ152" s="203">
        <v>25</v>
      </c>
      <c r="AK152" s="243"/>
      <c r="AL152" s="95"/>
      <c r="AM152" s="243"/>
      <c r="AN152" s="97" t="s">
        <v>313</v>
      </c>
      <c r="AO152" s="96" t="s">
        <v>314</v>
      </c>
      <c r="AP152" s="292">
        <v>50</v>
      </c>
      <c r="AQ152" s="97">
        <v>10.4</v>
      </c>
      <c r="AR152" s="97">
        <v>12.1</v>
      </c>
      <c r="AS152" s="97">
        <v>3.2</v>
      </c>
      <c r="AT152" s="58"/>
      <c r="AU152" s="52" t="s">
        <v>201</v>
      </c>
      <c r="AV152" s="63" t="s">
        <v>155</v>
      </c>
      <c r="AW152" s="63" t="s">
        <v>155</v>
      </c>
      <c r="AX152" s="63" t="s">
        <v>154</v>
      </c>
      <c r="AY152" s="63" t="s">
        <v>154</v>
      </c>
      <c r="AZ152" s="63" t="s">
        <v>179</v>
      </c>
      <c r="BA152" s="55" t="s">
        <v>211</v>
      </c>
      <c r="BB152" s="63"/>
      <c r="BC152" s="63"/>
      <c r="BD152" s="63"/>
      <c r="BE152" s="63" t="s">
        <v>315</v>
      </c>
      <c r="BF152" s="63"/>
      <c r="BG152" s="63"/>
      <c r="BH152" s="63"/>
      <c r="BI152" s="63"/>
      <c r="BJ152" s="63"/>
      <c r="BK152" s="63"/>
      <c r="BL152" s="63"/>
      <c r="BM152" s="63"/>
      <c r="BN152" s="63" t="s">
        <v>316</v>
      </c>
      <c r="BO152" s="63"/>
      <c r="BP152" s="57"/>
      <c r="BQ152" s="51"/>
      <c r="BR152" s="51" t="s">
        <v>317</v>
      </c>
    </row>
    <row r="153" spans="1:71" s="24" customFormat="1">
      <c r="F153" s="25"/>
      <c r="G153" s="25"/>
      <c r="H153" s="25"/>
      <c r="I153" s="25"/>
      <c r="J153" s="25"/>
      <c r="K153" s="25"/>
      <c r="L153" s="25"/>
      <c r="M153" s="25"/>
      <c r="N153" s="25"/>
      <c r="O153" s="25"/>
      <c r="P153" s="25"/>
      <c r="Q153" s="25"/>
      <c r="R153" s="25"/>
      <c r="S153" s="25"/>
      <c r="T153" s="25"/>
      <c r="U153" s="25"/>
      <c r="V153" s="25"/>
      <c r="X153" s="25"/>
      <c r="Y153" s="25"/>
      <c r="Z153" s="25"/>
      <c r="AA153" s="25"/>
      <c r="AB153" s="26"/>
      <c r="AC153" s="63"/>
      <c r="AD153" s="63"/>
      <c r="AE153" s="192" t="s">
        <v>318</v>
      </c>
      <c r="AF153" s="202" t="s">
        <v>319</v>
      </c>
      <c r="AG153" s="99"/>
      <c r="AH153" s="99">
        <v>50</v>
      </c>
      <c r="AI153" s="205">
        <v>15</v>
      </c>
      <c r="AJ153" s="205">
        <v>30</v>
      </c>
      <c r="AK153" s="243"/>
      <c r="AL153" s="95"/>
      <c r="AM153" s="243"/>
      <c r="AN153" s="97" t="s">
        <v>320</v>
      </c>
      <c r="AO153" s="96" t="s">
        <v>321</v>
      </c>
      <c r="AP153" s="292">
        <v>50</v>
      </c>
      <c r="AQ153" s="97">
        <v>9.3000000000000007</v>
      </c>
      <c r="AR153" s="97">
        <v>10.8</v>
      </c>
      <c r="AS153" s="97">
        <v>3.2</v>
      </c>
      <c r="AT153" s="88"/>
      <c r="AU153" s="52" t="s">
        <v>251</v>
      </c>
      <c r="AV153" s="63" t="s">
        <v>157</v>
      </c>
      <c r="AW153" s="63" t="s">
        <v>157</v>
      </c>
      <c r="AX153" s="63" t="s">
        <v>156</v>
      </c>
      <c r="AY153" s="63" t="s">
        <v>156</v>
      </c>
      <c r="AZ153" s="63"/>
      <c r="BA153" s="63"/>
      <c r="BB153" s="63"/>
      <c r="BC153" s="63"/>
      <c r="BD153" s="63"/>
      <c r="BE153" s="63" t="s">
        <v>322</v>
      </c>
      <c r="BF153" s="63"/>
      <c r="BG153" s="63"/>
      <c r="BH153" s="63"/>
      <c r="BI153" s="63"/>
      <c r="BJ153" s="63"/>
      <c r="BK153" s="63"/>
      <c r="BL153" s="63"/>
      <c r="BM153" s="63"/>
      <c r="BN153" s="63" t="s">
        <v>323</v>
      </c>
      <c r="BO153" s="63"/>
      <c r="BP153" s="57"/>
      <c r="BQ153" s="57"/>
      <c r="BR153" s="57"/>
    </row>
    <row r="154" spans="1:71" s="24" customFormat="1">
      <c r="AB154" s="26"/>
      <c r="AC154" s="63"/>
      <c r="AD154" s="63"/>
      <c r="AE154" s="98" t="s">
        <v>324</v>
      </c>
      <c r="AF154" s="204" t="s">
        <v>59</v>
      </c>
      <c r="AG154" s="291">
        <v>30</v>
      </c>
      <c r="AH154" s="98">
        <v>50</v>
      </c>
      <c r="AI154" s="205">
        <v>15.8</v>
      </c>
      <c r="AJ154" s="205">
        <v>30</v>
      </c>
      <c r="AK154" s="243"/>
      <c r="AL154" s="95"/>
      <c r="AM154" s="243"/>
      <c r="AN154" s="97" t="s">
        <v>325</v>
      </c>
      <c r="AO154" s="96" t="s">
        <v>326</v>
      </c>
      <c r="AP154" s="292">
        <v>50</v>
      </c>
      <c r="AQ154" s="97">
        <v>11</v>
      </c>
      <c r="AR154" s="97">
        <v>12.9</v>
      </c>
      <c r="AS154" s="97">
        <v>3.3</v>
      </c>
      <c r="AT154" s="88"/>
      <c r="AU154" s="52" t="s">
        <v>204</v>
      </c>
      <c r="AV154" s="63"/>
      <c r="AW154" s="63"/>
      <c r="AX154" s="63" t="s">
        <v>185</v>
      </c>
      <c r="AY154" s="63" t="s">
        <v>185</v>
      </c>
      <c r="AZ154" s="63"/>
      <c r="BA154" s="63"/>
      <c r="BB154" s="63"/>
      <c r="BC154" s="63"/>
      <c r="BD154" s="63"/>
      <c r="BE154" s="63" t="s">
        <v>327</v>
      </c>
      <c r="BF154" s="63"/>
      <c r="BG154" s="63"/>
      <c r="BH154" s="63"/>
      <c r="BI154" s="63"/>
      <c r="BJ154" s="63"/>
      <c r="BK154" s="63"/>
      <c r="BL154" s="63"/>
      <c r="BM154" s="63"/>
      <c r="BN154" s="63" t="s">
        <v>328</v>
      </c>
      <c r="BO154" s="63"/>
      <c r="BP154" s="57"/>
      <c r="BQ154" s="57"/>
      <c r="BR154" s="57"/>
    </row>
    <row r="155" spans="1:71" s="24" customFormat="1">
      <c r="AB155" s="26"/>
      <c r="AC155" s="63"/>
      <c r="AD155" s="63"/>
      <c r="AE155" s="98" t="s">
        <v>329</v>
      </c>
      <c r="AF155" s="204" t="s">
        <v>60</v>
      </c>
      <c r="AG155" s="291">
        <v>20</v>
      </c>
      <c r="AH155" s="99">
        <v>50</v>
      </c>
      <c r="AI155" s="205">
        <v>14.7</v>
      </c>
      <c r="AJ155" s="205">
        <v>30</v>
      </c>
      <c r="AK155" s="243"/>
      <c r="AL155" s="95"/>
      <c r="AM155" s="243"/>
      <c r="AN155" s="97" t="s">
        <v>330</v>
      </c>
      <c r="AO155" s="96" t="s">
        <v>331</v>
      </c>
      <c r="AP155" s="292">
        <v>50</v>
      </c>
      <c r="AQ155" s="97">
        <v>10.6</v>
      </c>
      <c r="AR155" s="97">
        <v>12.3</v>
      </c>
      <c r="AS155" s="97">
        <v>3.2</v>
      </c>
      <c r="AT155" s="88"/>
      <c r="AU155" s="63" t="s">
        <v>332</v>
      </c>
      <c r="AV155" s="63"/>
      <c r="AW155" s="63"/>
      <c r="AX155" s="63" t="s">
        <v>183</v>
      </c>
      <c r="AY155" s="63" t="s">
        <v>183</v>
      </c>
      <c r="AZ155" s="63"/>
      <c r="BA155" s="63"/>
      <c r="BB155" s="63"/>
      <c r="BC155" s="63"/>
      <c r="BD155" s="63"/>
      <c r="BE155" s="63" t="s">
        <v>333</v>
      </c>
      <c r="BF155" s="63"/>
      <c r="BG155" s="63"/>
      <c r="BH155" s="63"/>
      <c r="BI155" s="63"/>
      <c r="BJ155" s="63"/>
      <c r="BK155" s="63"/>
      <c r="BL155" s="63"/>
      <c r="BM155" s="63"/>
      <c r="BN155" s="63" t="s">
        <v>334</v>
      </c>
      <c r="BO155" s="63"/>
      <c r="BP155" s="57"/>
      <c r="BQ155" s="57"/>
      <c r="BR155" s="57"/>
    </row>
    <row r="156" spans="1:71" s="24" customFormat="1">
      <c r="AB156" s="26"/>
      <c r="AC156" s="63"/>
      <c r="AD156" s="63"/>
      <c r="AE156" s="98" t="s">
        <v>335</v>
      </c>
      <c r="AF156" s="204" t="s">
        <v>61</v>
      </c>
      <c r="AG156" s="291">
        <v>20</v>
      </c>
      <c r="AH156" s="99">
        <v>50</v>
      </c>
      <c r="AI156" s="205">
        <v>15.2</v>
      </c>
      <c r="AJ156" s="205">
        <v>30</v>
      </c>
      <c r="AK156" s="243"/>
      <c r="AL156" s="95"/>
      <c r="AM156" s="243"/>
      <c r="AN156" s="97" t="s">
        <v>336</v>
      </c>
      <c r="AO156" s="96" t="s">
        <v>337</v>
      </c>
      <c r="AP156" s="292">
        <v>50</v>
      </c>
      <c r="AQ156" s="97">
        <v>9.5</v>
      </c>
      <c r="AR156" s="97">
        <v>11</v>
      </c>
      <c r="AS156" s="97">
        <v>3.2</v>
      </c>
      <c r="AT156" s="88"/>
      <c r="AU156" s="63" t="s">
        <v>338</v>
      </c>
      <c r="AV156" s="63"/>
      <c r="AW156" s="63"/>
      <c r="AX156" s="63" t="s">
        <v>184</v>
      </c>
      <c r="AY156" s="63" t="s">
        <v>172</v>
      </c>
      <c r="AZ156" s="63"/>
      <c r="BA156" s="63"/>
      <c r="BB156" s="63"/>
      <c r="BC156" s="63"/>
      <c r="BD156" s="63"/>
      <c r="BE156" s="63" t="s">
        <v>339</v>
      </c>
      <c r="BF156" s="63"/>
      <c r="BG156" s="63"/>
      <c r="BH156" s="63"/>
      <c r="BI156" s="63"/>
      <c r="BJ156" s="63"/>
      <c r="BK156" s="63"/>
      <c r="BL156" s="63"/>
      <c r="BM156" s="63"/>
      <c r="BN156" s="63" t="s">
        <v>340</v>
      </c>
      <c r="BO156" s="63"/>
      <c r="BP156" s="57"/>
      <c r="BQ156" s="57"/>
      <c r="BR156" s="57"/>
    </row>
    <row r="157" spans="1:71" s="24" customFormat="1">
      <c r="AB157" s="26"/>
      <c r="AC157" s="63"/>
      <c r="AD157" s="63" t="s">
        <v>341</v>
      </c>
      <c r="AE157" s="308" t="s">
        <v>342</v>
      </c>
      <c r="AF157" s="302" t="str">
        <f>_xlfn.CONCAT(ROUND(AJ157,3)," IPLV")</f>
        <v>0.396 IPLV</v>
      </c>
      <c r="AG157" s="93">
        <v>7</v>
      </c>
      <c r="AH157" s="93">
        <v>200</v>
      </c>
      <c r="AI157" s="203">
        <v>0.2</v>
      </c>
      <c r="AJ157" s="334" cm="1">
        <f t="array" ref="AJ157">MAX(IF($AM$178:$AM$201=AE157,$AR$178:$AR$201))</f>
        <v>0.39600000000000002</v>
      </c>
      <c r="AK157" s="303">
        <v>33.229999999999997</v>
      </c>
      <c r="AL157" s="95" cm="1">
        <f t="array" ref="AL157">MIN(IF($AM$178:$AM$201=AE157,$AS$178:$AS$201))</f>
        <v>0.374</v>
      </c>
      <c r="AM157" s="303">
        <v>62.39</v>
      </c>
      <c r="AN157" s="97" t="s">
        <v>343</v>
      </c>
      <c r="AO157" s="96" t="s">
        <v>344</v>
      </c>
      <c r="AP157" s="292">
        <v>50</v>
      </c>
      <c r="AQ157" s="97">
        <v>11.8</v>
      </c>
      <c r="AR157" s="97"/>
      <c r="AS157" s="97">
        <v>4.2</v>
      </c>
      <c r="AT157" s="88"/>
      <c r="AU157" s="113" t="s">
        <v>252</v>
      </c>
      <c r="AV157" s="63"/>
      <c r="AW157" s="63"/>
      <c r="AX157" s="63" t="s">
        <v>181</v>
      </c>
      <c r="AZ157" s="63"/>
      <c r="BA157" s="63"/>
      <c r="BB157" s="63"/>
      <c r="BC157" s="63"/>
      <c r="BD157" s="63"/>
      <c r="BE157" s="63" t="s">
        <v>345</v>
      </c>
      <c r="BF157" s="63"/>
      <c r="BG157" s="63"/>
      <c r="BH157" s="63"/>
      <c r="BI157" s="63"/>
      <c r="BJ157" s="63"/>
      <c r="BK157" s="63"/>
      <c r="BL157" s="63"/>
      <c r="BM157" s="63"/>
      <c r="BN157" s="63" t="s">
        <v>346</v>
      </c>
      <c r="BO157" s="63"/>
      <c r="BP157" s="57"/>
      <c r="BQ157" s="57"/>
      <c r="BR157" s="57"/>
    </row>
    <row r="158" spans="1:71" s="24" customFormat="1">
      <c r="AB158" s="26"/>
      <c r="AC158" s="63"/>
      <c r="AD158" s="63" t="s">
        <v>341</v>
      </c>
      <c r="AE158" s="308" t="s">
        <v>347</v>
      </c>
      <c r="AF158" s="302" t="str">
        <f t="shared" ref="AF158:AF168" si="54">_xlfn.CONCAT(ROUND(AJ158,3)," IPLV")</f>
        <v>0.36 IPLV</v>
      </c>
      <c r="AG158" s="93">
        <v>7</v>
      </c>
      <c r="AH158" s="93">
        <v>200</v>
      </c>
      <c r="AI158" s="203">
        <v>0.2</v>
      </c>
      <c r="AJ158" s="334" cm="1">
        <f t="array" ref="AJ158">MAX(IF($AM$178:$AM$201=AE158,$AR$178:$AR$201))</f>
        <v>0.36000000000000004</v>
      </c>
      <c r="AK158" s="303">
        <v>24.63</v>
      </c>
      <c r="AL158" s="95" cm="1">
        <f t="array" ref="AL158">MIN(IF($AM$178:$AM$201=AE158,$AS$178:$AS$201))</f>
        <v>0.34</v>
      </c>
      <c r="AM158" s="303">
        <v>42.29</v>
      </c>
      <c r="AN158" s="97" t="s">
        <v>348</v>
      </c>
      <c r="AO158" s="96" t="s">
        <v>349</v>
      </c>
      <c r="AP158" s="292">
        <v>50</v>
      </c>
      <c r="AQ158" s="97">
        <v>9.8000000000000007</v>
      </c>
      <c r="AR158" s="97"/>
      <c r="AS158" s="97">
        <v>3.9</v>
      </c>
      <c r="AT158" s="88"/>
      <c r="AU158" s="113" t="s">
        <v>350</v>
      </c>
      <c r="AV158" s="63"/>
      <c r="AW158" s="63"/>
      <c r="AX158" s="63"/>
      <c r="AY158" s="63"/>
      <c r="AZ158" s="63"/>
      <c r="BA158" s="63"/>
      <c r="BB158" s="63"/>
      <c r="BC158" s="63"/>
      <c r="BD158" s="63"/>
      <c r="BE158" s="63" t="s">
        <v>351</v>
      </c>
      <c r="BF158" s="63"/>
      <c r="BG158" s="63"/>
      <c r="BH158" s="63"/>
      <c r="BI158" s="63"/>
      <c r="BJ158" s="63"/>
      <c r="BK158" s="63"/>
      <c r="BL158" s="63"/>
      <c r="BM158" s="63"/>
      <c r="BN158" s="63" t="s">
        <v>352</v>
      </c>
      <c r="BO158" s="63"/>
      <c r="BP158" s="57"/>
      <c r="BQ158" s="57"/>
      <c r="BR158" s="57"/>
    </row>
    <row r="159" spans="1:71" s="24" customFormat="1">
      <c r="AB159" s="26"/>
      <c r="AC159" s="83"/>
      <c r="AD159" s="63" t="s">
        <v>341</v>
      </c>
      <c r="AE159" s="308" t="s">
        <v>353</v>
      </c>
      <c r="AF159" s="302" t="str">
        <f t="shared" si="54"/>
        <v>0.351 IPLV</v>
      </c>
      <c r="AG159" s="93">
        <v>6</v>
      </c>
      <c r="AH159" s="93">
        <v>200</v>
      </c>
      <c r="AI159" s="203">
        <v>0.2</v>
      </c>
      <c r="AJ159" s="334" cm="1">
        <f t="array" ref="AJ159">MAX(IF($AM$178:$AM$201=AE159,$AR$178:$AR$201))</f>
        <v>0.35100000000000003</v>
      </c>
      <c r="AK159" s="303">
        <v>24.57</v>
      </c>
      <c r="AL159" s="95" cm="1">
        <f t="array" ref="AL159">MIN(IF($AM$178:$AM$201=AE159,$AS$178:$AS$201))</f>
        <v>0.33150000000000002</v>
      </c>
      <c r="AM159" s="303">
        <v>36.17</v>
      </c>
      <c r="AN159" s="97" t="s">
        <v>354</v>
      </c>
      <c r="AO159" s="96" t="s">
        <v>349</v>
      </c>
      <c r="AP159" s="292">
        <v>50</v>
      </c>
      <c r="AQ159" s="97">
        <v>9.8000000000000007</v>
      </c>
      <c r="AR159" s="97"/>
      <c r="AS159" s="97">
        <v>3.9</v>
      </c>
      <c r="AT159" s="88"/>
      <c r="AU159" s="52" t="s">
        <v>259</v>
      </c>
      <c r="AV159" s="63"/>
      <c r="AW159" s="63"/>
      <c r="AX159" s="63"/>
      <c r="AY159" s="63"/>
      <c r="AZ159" s="63"/>
      <c r="BA159" s="63"/>
      <c r="BB159" s="63"/>
      <c r="BC159" s="63"/>
      <c r="BD159" s="63"/>
      <c r="BE159" s="63" t="s">
        <v>355</v>
      </c>
      <c r="BF159" s="63"/>
      <c r="BG159" s="63"/>
      <c r="BH159" s="63"/>
      <c r="BI159" s="63"/>
      <c r="BJ159" s="63"/>
      <c r="BK159" s="63"/>
      <c r="BL159" s="63"/>
      <c r="BM159" s="63"/>
      <c r="BN159" s="63" t="s">
        <v>356</v>
      </c>
      <c r="BO159" s="63"/>
      <c r="BP159" s="57"/>
      <c r="BQ159" s="57"/>
      <c r="BR159" s="57"/>
    </row>
    <row r="160" spans="1:71" s="24" customFormat="1" ht="15">
      <c r="AB160" s="26"/>
      <c r="AC160" s="83"/>
      <c r="AD160" s="63" t="s">
        <v>341</v>
      </c>
      <c r="AE160" s="308" t="s">
        <v>357</v>
      </c>
      <c r="AF160" s="302" t="str">
        <f t="shared" si="54"/>
        <v>0.342 IPLV</v>
      </c>
      <c r="AG160" s="93">
        <v>6</v>
      </c>
      <c r="AH160" s="93">
        <v>200</v>
      </c>
      <c r="AI160" s="203">
        <v>0.2</v>
      </c>
      <c r="AJ160" s="334" cm="1">
        <f t="array" ref="AJ160">MAX(IF($AM$178:$AM$201=AE160,$AR$178:$AR$201))</f>
        <v>0.34200000000000003</v>
      </c>
      <c r="AK160" s="303">
        <v>17.18</v>
      </c>
      <c r="AL160" s="95" cm="1">
        <f t="array" ref="AL160">MIN(IF($AM$178:$AM$201=AE160,$AS$178:$AS$201))</f>
        <v>0.32300000000000001</v>
      </c>
      <c r="AM160" s="303">
        <v>37.700000000000003</v>
      </c>
      <c r="AN160" s="97" t="s">
        <v>358</v>
      </c>
      <c r="AO160" s="96" t="s">
        <v>359</v>
      </c>
      <c r="AP160" s="292">
        <v>50</v>
      </c>
      <c r="AQ160" s="97">
        <v>12</v>
      </c>
      <c r="AR160" s="97"/>
      <c r="AS160" s="97">
        <v>4.2</v>
      </c>
      <c r="AT160" s="88"/>
      <c r="AU160" s="52" t="s">
        <v>360</v>
      </c>
      <c r="AV160" s="63"/>
      <c r="AW160" s="63"/>
      <c r="AX160" s="63"/>
      <c r="AY160" s="63"/>
      <c r="AZ160" s="63"/>
      <c r="BA160" s="115"/>
      <c r="BB160" s="115"/>
      <c r="BC160" s="116"/>
      <c r="BD160" s="116"/>
      <c r="BE160" s="116"/>
      <c r="BF160" s="70"/>
      <c r="BG160" s="70"/>
      <c r="BH160" s="71"/>
      <c r="BI160" s="63"/>
      <c r="BJ160" s="61"/>
      <c r="BK160" s="51"/>
      <c r="BL160" s="51"/>
      <c r="BM160" s="63"/>
      <c r="BN160" s="63" t="s">
        <v>361</v>
      </c>
      <c r="BO160" s="63"/>
      <c r="BP160" s="57"/>
      <c r="BQ160" s="57"/>
      <c r="BR160" s="57"/>
    </row>
    <row r="161" spans="1:257" s="24" customFormat="1">
      <c r="AB161" s="26"/>
      <c r="AC161" s="83"/>
      <c r="AD161" s="63" t="s">
        <v>341</v>
      </c>
      <c r="AE161" s="308" t="s">
        <v>362</v>
      </c>
      <c r="AF161" s="302" t="str">
        <f t="shared" si="54"/>
        <v>0.342 IPLV</v>
      </c>
      <c r="AG161" s="93">
        <v>6</v>
      </c>
      <c r="AH161" s="93">
        <v>200</v>
      </c>
      <c r="AI161" s="203">
        <v>0.2</v>
      </c>
      <c r="AJ161" s="334" cm="1">
        <f t="array" ref="AJ161">MAX(IF($AM$178:$AM$201=AE161,$AR$178:$AR$201))</f>
        <v>0.34200000000000003</v>
      </c>
      <c r="AK161" s="303">
        <v>10.53</v>
      </c>
      <c r="AL161" s="95" cm="1">
        <f t="array" ref="AL161">MIN(IF($AM$178:$AM$201=AE161,$AS$178:$AS$201))</f>
        <v>0.32300000000000001</v>
      </c>
      <c r="AM161" s="303">
        <v>29.94</v>
      </c>
      <c r="AN161" s="97" t="s">
        <v>363</v>
      </c>
      <c r="AO161" s="96" t="s">
        <v>364</v>
      </c>
      <c r="AP161" s="292">
        <v>50</v>
      </c>
      <c r="AQ161" s="97">
        <v>10</v>
      </c>
      <c r="AR161" s="97"/>
      <c r="AS161" s="97">
        <v>3.9</v>
      </c>
      <c r="AT161" s="88"/>
      <c r="AV161" s="117" t="s">
        <v>103</v>
      </c>
      <c r="AW161" s="118"/>
      <c r="AX161" s="118"/>
      <c r="AY161" s="118"/>
      <c r="AZ161" s="118"/>
      <c r="BA161" s="119"/>
      <c r="BB161" s="119"/>
      <c r="BC161" s="119"/>
      <c r="BD161" s="119"/>
      <c r="BE161" s="119"/>
      <c r="BF161" s="119"/>
      <c r="BG161" s="119"/>
      <c r="BH161" s="119"/>
      <c r="BI161" s="120"/>
      <c r="BJ161" s="120"/>
      <c r="BK161" s="120"/>
      <c r="BL161" s="121"/>
      <c r="BM161" s="70"/>
      <c r="BN161" s="71"/>
      <c r="BO161" s="63"/>
      <c r="BP161" s="61"/>
      <c r="BQ161" s="51"/>
      <c r="BR161" s="51"/>
      <c r="BS161" s="63"/>
      <c r="BT161" s="63" t="s">
        <v>365</v>
      </c>
      <c r="BU161" s="63"/>
      <c r="BV161" s="57"/>
      <c r="BW161" s="57"/>
      <c r="BX161" s="57"/>
    </row>
    <row r="162" spans="1:257" s="24" customFormat="1">
      <c r="AB162" s="26"/>
      <c r="AC162" s="83"/>
      <c r="AD162" s="63" t="s">
        <v>341</v>
      </c>
      <c r="AE162" s="308" t="s">
        <v>366</v>
      </c>
      <c r="AF162" s="302" t="str">
        <f t="shared" si="54"/>
        <v>0.45 IPLV</v>
      </c>
      <c r="AG162" s="93">
        <v>7</v>
      </c>
      <c r="AH162" s="93">
        <v>200</v>
      </c>
      <c r="AI162" s="203">
        <v>0.2</v>
      </c>
      <c r="AJ162" s="334" cm="1">
        <f t="array" ref="AJ162">MAX(IF($AM$178:$AM$201=AE162,$AR$178:$AR$201))</f>
        <v>0.45</v>
      </c>
      <c r="AK162" s="303">
        <v>40.56</v>
      </c>
      <c r="AL162" s="95" cm="1">
        <f t="array" ref="AL162">MIN(IF($AM$178:$AM$201=AE162,$AS$178:$AS$201))</f>
        <v>0.42499999999999999</v>
      </c>
      <c r="AM162" s="303">
        <v>74.17</v>
      </c>
      <c r="AN162" s="97" t="s">
        <v>367</v>
      </c>
      <c r="AO162" s="96" t="s">
        <v>364</v>
      </c>
      <c r="AP162" s="292">
        <v>50</v>
      </c>
      <c r="AQ162" s="97">
        <v>10</v>
      </c>
      <c r="AR162" s="97"/>
      <c r="AS162" s="97">
        <v>3.9</v>
      </c>
      <c r="AT162" s="88"/>
      <c r="AV162" s="122" t="s">
        <v>368</v>
      </c>
      <c r="AW162" s="122" t="s">
        <v>369</v>
      </c>
      <c r="AX162" s="122" t="s">
        <v>370</v>
      </c>
      <c r="AY162" s="122" t="s">
        <v>371</v>
      </c>
      <c r="AZ162" s="122" t="s">
        <v>372</v>
      </c>
      <c r="BA162" s="123" t="s">
        <v>373</v>
      </c>
      <c r="BB162" s="63" t="s">
        <v>374</v>
      </c>
      <c r="BC162" s="63" t="s">
        <v>375</v>
      </c>
      <c r="BD162" s="63" t="s">
        <v>376</v>
      </c>
      <c r="BE162" s="63" t="s">
        <v>377</v>
      </c>
      <c r="BF162" s="63" t="s">
        <v>378</v>
      </c>
      <c r="BG162" s="63" t="s">
        <v>379</v>
      </c>
      <c r="BH162" s="123" t="s">
        <v>159</v>
      </c>
      <c r="BI162" s="123"/>
      <c r="BJ162" s="123" t="str">
        <f>BJ148</f>
        <v>9,000_btu/h</v>
      </c>
      <c r="BK162" s="123" t="str">
        <f>BJ149</f>
        <v>12,000_btu/h</v>
      </c>
      <c r="BL162" s="123" t="str">
        <f>BJ150</f>
        <v>15,000_btu/h</v>
      </c>
      <c r="BM162" s="70"/>
      <c r="BN162" s="71"/>
      <c r="BO162" s="63"/>
      <c r="BP162" s="61"/>
      <c r="BQ162" s="51"/>
      <c r="BR162" s="51"/>
      <c r="BS162" s="57"/>
      <c r="BT162" s="57"/>
      <c r="BU162" s="57"/>
      <c r="BV162" s="57"/>
      <c r="BW162" s="57"/>
      <c r="BX162" s="57"/>
    </row>
    <row r="163" spans="1:257" s="24" customFormat="1" ht="22.8">
      <c r="AB163" s="26"/>
      <c r="AC163" s="83"/>
      <c r="AD163" s="63" t="s">
        <v>341</v>
      </c>
      <c r="AE163" s="308" t="s">
        <v>380</v>
      </c>
      <c r="AF163" s="302" t="str">
        <f t="shared" si="54"/>
        <v>0.441 IPLV</v>
      </c>
      <c r="AG163" s="290">
        <v>7</v>
      </c>
      <c r="AH163" s="93">
        <v>200</v>
      </c>
      <c r="AI163" s="203">
        <v>0.2</v>
      </c>
      <c r="AJ163" s="334" cm="1">
        <f t="array" ref="AJ163">MAX(IF($AM$178:$AM$201=AE163,$AR$178:$AR$201))</f>
        <v>0.441</v>
      </c>
      <c r="AK163" s="303">
        <v>36.020000000000003</v>
      </c>
      <c r="AL163" s="95" cm="1">
        <f t="array" ref="AL163">MIN(IF($AM$178:$AM$201=AE163,$AS$178:$AS$201))</f>
        <v>0.41649999999999998</v>
      </c>
      <c r="AM163" s="303">
        <v>61.43</v>
      </c>
      <c r="AN163" s="97" t="s">
        <v>381</v>
      </c>
      <c r="AO163" s="96" t="s">
        <v>382</v>
      </c>
      <c r="AP163" s="292">
        <v>50</v>
      </c>
      <c r="AQ163" s="97">
        <v>16</v>
      </c>
      <c r="AR163" s="97"/>
      <c r="AS163" s="97">
        <v>3.6</v>
      </c>
      <c r="AT163" s="88"/>
      <c r="AV163" s="116" t="s">
        <v>383</v>
      </c>
      <c r="AW163" s="116" t="s">
        <v>383</v>
      </c>
      <c r="AX163" s="116" t="s">
        <v>383</v>
      </c>
      <c r="AY163" s="116" t="s">
        <v>383</v>
      </c>
      <c r="AZ163" s="116" t="s">
        <v>383</v>
      </c>
      <c r="BA163" s="116" t="s">
        <v>383</v>
      </c>
      <c r="BB163" s="116" t="s">
        <v>384</v>
      </c>
      <c r="BC163" s="116" t="s">
        <v>384</v>
      </c>
      <c r="BD163" s="116" t="s">
        <v>384</v>
      </c>
      <c r="BE163" s="116" t="s">
        <v>384</v>
      </c>
      <c r="BF163" s="116" t="s">
        <v>384</v>
      </c>
      <c r="BG163" s="116" t="s">
        <v>384</v>
      </c>
      <c r="BH163" s="116" t="s">
        <v>383</v>
      </c>
      <c r="BI163" s="116"/>
      <c r="BJ163" s="116"/>
      <c r="BK163" s="116"/>
      <c r="BL163" s="70"/>
      <c r="BM163" s="70"/>
      <c r="BN163" s="71"/>
      <c r="BO163" s="63"/>
      <c r="BP163" s="61"/>
      <c r="BQ163" s="51"/>
      <c r="BR163" s="51"/>
      <c r="BS163" s="57"/>
      <c r="BT163" s="57"/>
      <c r="BU163" s="57"/>
      <c r="BV163" s="57"/>
      <c r="BW163" s="57"/>
      <c r="BX163" s="57"/>
    </row>
    <row r="164" spans="1:257" s="24" customFormat="1" ht="22.8">
      <c r="AB164" s="26"/>
      <c r="AC164" s="83"/>
      <c r="AD164" s="63" t="s">
        <v>341</v>
      </c>
      <c r="AE164" s="308" t="s">
        <v>385</v>
      </c>
      <c r="AF164" s="302" t="str">
        <f t="shared" si="54"/>
        <v>0.396 IPLV</v>
      </c>
      <c r="AG164" s="290">
        <v>7</v>
      </c>
      <c r="AH164" s="93">
        <v>200</v>
      </c>
      <c r="AI164" s="203">
        <v>0.2</v>
      </c>
      <c r="AJ164" s="334" cm="1">
        <f t="array" ref="AJ164">MAX(IF($AM$178:$AM$201=AE164,$AR$178:$AR$201))</f>
        <v>0.39600000000000002</v>
      </c>
      <c r="AK164" s="303">
        <v>30.98</v>
      </c>
      <c r="AL164" s="95" cm="1">
        <f t="array" ref="AL164">MIN(IF($AM$178:$AM$201=AE164,$AS$178:$AS$201))</f>
        <v>0.374</v>
      </c>
      <c r="AM164" s="303">
        <v>51.89</v>
      </c>
      <c r="AN164" s="97" t="s">
        <v>386</v>
      </c>
      <c r="AO164" s="96" t="s">
        <v>387</v>
      </c>
      <c r="AP164" s="292">
        <v>50</v>
      </c>
      <c r="AQ164" s="97">
        <v>13.6</v>
      </c>
      <c r="AR164" s="97"/>
      <c r="AS164" s="97">
        <v>3.3</v>
      </c>
      <c r="AT164" s="88"/>
      <c r="AU164" s="52"/>
      <c r="AV164" s="116" t="s">
        <v>384</v>
      </c>
      <c r="AW164" s="116" t="s">
        <v>384</v>
      </c>
      <c r="AX164" s="116" t="s">
        <v>384</v>
      </c>
      <c r="AY164" s="116" t="s">
        <v>384</v>
      </c>
      <c r="AZ164" s="116" t="s">
        <v>384</v>
      </c>
      <c r="BA164" s="116" t="s">
        <v>384</v>
      </c>
      <c r="BB164" s="116" t="s">
        <v>388</v>
      </c>
      <c r="BC164" s="116" t="s">
        <v>388</v>
      </c>
      <c r="BD164" s="116" t="s">
        <v>388</v>
      </c>
      <c r="BE164" s="116" t="s">
        <v>388</v>
      </c>
      <c r="BF164" s="116" t="s">
        <v>388</v>
      </c>
      <c r="BG164" s="116" t="s">
        <v>388</v>
      </c>
      <c r="BH164" s="116" t="s">
        <v>384</v>
      </c>
      <c r="BI164" s="68"/>
      <c r="BJ164" s="68"/>
      <c r="BK164" s="68"/>
      <c r="BL164" s="70"/>
      <c r="BM164" s="70"/>
      <c r="BN164" s="71"/>
      <c r="BO164" s="63"/>
      <c r="BP164" s="61"/>
      <c r="BQ164" s="51"/>
      <c r="BR164" s="51"/>
      <c r="BS164" s="57"/>
      <c r="BT164" s="57"/>
      <c r="BU164" s="57"/>
      <c r="BV164" s="57"/>
      <c r="BW164" s="57"/>
      <c r="BX164" s="57"/>
    </row>
    <row r="165" spans="1:257" s="24" customFormat="1">
      <c r="AB165" s="26"/>
      <c r="AC165" s="83"/>
      <c r="AD165" s="63" t="s">
        <v>341</v>
      </c>
      <c r="AE165" s="308" t="s">
        <v>389</v>
      </c>
      <c r="AF165" s="302" t="str">
        <f t="shared" ref="AF165" si="55">_xlfn.CONCAT(ROUND(AJ165,3)," IPLV")</f>
        <v>0.369 IPLV</v>
      </c>
      <c r="AG165" s="290">
        <v>6</v>
      </c>
      <c r="AH165" s="93">
        <v>200</v>
      </c>
      <c r="AI165" s="203">
        <v>0.2</v>
      </c>
      <c r="AJ165" s="334" cm="1">
        <f t="array" ref="AJ165">MAX(IF($AM$178:$AM$201=AE165,$AR$178:$AR$201))</f>
        <v>0.36899999999999999</v>
      </c>
      <c r="AK165" s="303">
        <v>25.41</v>
      </c>
      <c r="AL165" s="95" cm="1">
        <f t="array" ref="AL165">MIN(IF($AM$178:$AM$201=AE165,$AS$178:$AS$201))</f>
        <v>0.34849999999999998</v>
      </c>
      <c r="AM165" s="303">
        <v>45.53</v>
      </c>
      <c r="AN165" s="97"/>
      <c r="AO165" s="96"/>
      <c r="AP165" s="292"/>
      <c r="AQ165" s="97"/>
      <c r="AR165" s="97"/>
      <c r="AS165" s="97"/>
      <c r="AT165" s="88"/>
      <c r="AU165" s="52"/>
      <c r="AV165" s="116"/>
      <c r="AW165" s="116"/>
      <c r="AX165" s="116"/>
      <c r="AY165" s="116"/>
      <c r="AZ165" s="116"/>
      <c r="BA165" s="116"/>
      <c r="BB165" s="116"/>
      <c r="BC165" s="116"/>
      <c r="BD165" s="116"/>
      <c r="BE165" s="116"/>
      <c r="BF165" s="116"/>
      <c r="BG165" s="116"/>
      <c r="BH165" s="116"/>
      <c r="BI165" s="68"/>
      <c r="BJ165" s="68"/>
      <c r="BK165" s="68"/>
      <c r="BL165" s="70"/>
      <c r="BM165" s="70"/>
      <c r="BN165" s="71"/>
      <c r="BO165" s="63"/>
      <c r="BP165" s="61"/>
      <c r="BQ165" s="51"/>
      <c r="BR165" s="51"/>
      <c r="BS165" s="57"/>
      <c r="BT165" s="57"/>
      <c r="BU165" s="57"/>
      <c r="BV165" s="57"/>
      <c r="BW165" s="57"/>
      <c r="BX165" s="57"/>
    </row>
    <row r="166" spans="1:257" s="24" customFormat="1" ht="23.4">
      <c r="AB166" s="103"/>
      <c r="AC166" s="104"/>
      <c r="AD166" s="63" t="s">
        <v>341</v>
      </c>
      <c r="AE166" s="308" t="s">
        <v>390</v>
      </c>
      <c r="AF166" s="302" t="str">
        <f t="shared" si="54"/>
        <v>0.342 IPLV</v>
      </c>
      <c r="AG166" s="290">
        <v>6</v>
      </c>
      <c r="AH166" s="93">
        <v>200</v>
      </c>
      <c r="AI166" s="203">
        <v>0.2</v>
      </c>
      <c r="AJ166" s="334" cm="1">
        <f t="array" ref="AJ166">MAX(IF($AM$178:$AM$201=AE166,$AR$178:$AR$201))</f>
        <v>0.34200000000000003</v>
      </c>
      <c r="AK166" s="303">
        <v>19.34</v>
      </c>
      <c r="AL166" s="95" cm="1">
        <f t="array" ref="AL166">MIN(IF($AM$178:$AM$201=AE166,$AS$178:$AS$201))</f>
        <v>0.32300000000000001</v>
      </c>
      <c r="AM166" s="303">
        <v>42.37</v>
      </c>
      <c r="AN166" s="97" t="s">
        <v>391</v>
      </c>
      <c r="AO166" s="96" t="s">
        <v>387</v>
      </c>
      <c r="AP166" s="292">
        <v>50</v>
      </c>
      <c r="AQ166" s="97">
        <v>13.6</v>
      </c>
      <c r="AR166" s="97"/>
      <c r="AS166" s="97">
        <v>3.3</v>
      </c>
      <c r="AT166" s="88"/>
      <c r="AU166" s="113" t="s">
        <v>253</v>
      </c>
      <c r="AV166" s="116" t="s">
        <v>388</v>
      </c>
      <c r="AW166" s="116" t="s">
        <v>388</v>
      </c>
      <c r="AX166" s="116" t="s">
        <v>388</v>
      </c>
      <c r="AY166" s="116" t="s">
        <v>388</v>
      </c>
      <c r="AZ166" s="116" t="s">
        <v>388</v>
      </c>
      <c r="BA166" s="116" t="s">
        <v>388</v>
      </c>
      <c r="BB166" s="299" t="s">
        <v>392</v>
      </c>
      <c r="BC166" s="299" t="s">
        <v>392</v>
      </c>
      <c r="BD166" s="299" t="s">
        <v>392</v>
      </c>
      <c r="BE166" s="299" t="s">
        <v>392</v>
      </c>
      <c r="BF166" s="299" t="s">
        <v>392</v>
      </c>
      <c r="BG166" s="299" t="s">
        <v>392</v>
      </c>
      <c r="BH166" s="116" t="s">
        <v>388</v>
      </c>
      <c r="BI166" s="68"/>
      <c r="BJ166" s="68"/>
      <c r="BK166" s="68"/>
      <c r="BL166" s="61"/>
      <c r="BM166" s="70"/>
      <c r="BN166" s="71"/>
      <c r="BO166" s="63"/>
      <c r="BP166" s="61"/>
      <c r="BQ166" s="51"/>
      <c r="BR166" s="51"/>
      <c r="BS166" s="57"/>
      <c r="BT166" s="57"/>
      <c r="BU166" s="57"/>
      <c r="BV166" s="57"/>
      <c r="BW166" s="57"/>
      <c r="BX166" s="57"/>
    </row>
    <row r="167" spans="1:257" s="24" customFormat="1">
      <c r="AB167" s="61"/>
      <c r="AC167" s="104"/>
      <c r="AD167" s="63" t="s">
        <v>341</v>
      </c>
      <c r="AE167" s="308" t="s">
        <v>393</v>
      </c>
      <c r="AF167" s="302" t="str">
        <f t="shared" si="54"/>
        <v>0.796 IPLV</v>
      </c>
      <c r="AG167" s="292">
        <v>3.3330000000000002</v>
      </c>
      <c r="AH167" s="97">
        <v>100</v>
      </c>
      <c r="AI167" s="203">
        <v>0.2</v>
      </c>
      <c r="AJ167" s="304" cm="1">
        <f t="array" ref="AJ167">MAX(IF($AM$178:$AM$201=AE167,$AR$178:$AR$201))</f>
        <v>0.79600000000000004</v>
      </c>
      <c r="AK167" s="303">
        <v>45.34</v>
      </c>
      <c r="AL167" s="95" cm="1">
        <f t="array" ref="AL167">MIN(IF($AM$178:$AM$201=AE167,$AS$178:$AS$201))</f>
        <v>0.72899999999999998</v>
      </c>
      <c r="AM167" s="303">
        <v>81.83</v>
      </c>
      <c r="AN167" s="97" t="s">
        <v>394</v>
      </c>
      <c r="AO167" s="96" t="s">
        <v>395</v>
      </c>
      <c r="AP167" s="292">
        <v>50</v>
      </c>
      <c r="AQ167" s="97">
        <v>16.2</v>
      </c>
      <c r="AR167" s="97"/>
      <c r="AS167" s="97">
        <v>3.6</v>
      </c>
      <c r="AT167" s="88"/>
      <c r="AU167" s="63"/>
      <c r="AV167" s="299" t="s">
        <v>392</v>
      </c>
      <c r="AW167" s="299" t="s">
        <v>392</v>
      </c>
      <c r="AX167" s="299" t="s">
        <v>392</v>
      </c>
      <c r="AY167" s="299" t="s">
        <v>392</v>
      </c>
      <c r="AZ167" s="299" t="s">
        <v>392</v>
      </c>
      <c r="BA167" s="299" t="s">
        <v>392</v>
      </c>
      <c r="BB167" s="299"/>
      <c r="BC167" s="299"/>
      <c r="BD167" s="299"/>
      <c r="BE167" s="299"/>
      <c r="BF167" s="299"/>
      <c r="BG167" s="299"/>
      <c r="BH167" s="299" t="s">
        <v>392</v>
      </c>
      <c r="BI167" s="124"/>
      <c r="BJ167" s="124"/>
      <c r="BK167" s="124"/>
      <c r="BL167" s="61"/>
      <c r="BM167" s="70"/>
      <c r="BN167" s="71"/>
      <c r="BO167" s="63"/>
      <c r="BP167" s="61"/>
      <c r="BQ167" s="51"/>
      <c r="BR167" s="51"/>
      <c r="BS167" s="57"/>
      <c r="BT167" s="57"/>
      <c r="BU167" s="57"/>
      <c r="BV167" s="57"/>
      <c r="BW167" s="57"/>
      <c r="BX167" s="57"/>
    </row>
    <row r="168" spans="1:257" s="24" customFormat="1">
      <c r="AB168" s="61"/>
      <c r="AC168" s="104"/>
      <c r="AD168" s="63" t="s">
        <v>341</v>
      </c>
      <c r="AE168" s="308" t="s">
        <v>396</v>
      </c>
      <c r="AF168" s="302" t="str">
        <f t="shared" si="54"/>
        <v>0.779 IPLV</v>
      </c>
      <c r="AG168" s="292">
        <v>7.7919999999999998</v>
      </c>
      <c r="AH168" s="292">
        <v>116.88</v>
      </c>
      <c r="AI168" s="203">
        <v>0.2</v>
      </c>
      <c r="AJ168" s="304" cm="1">
        <f t="array" ref="AJ168">MAX(IF($AM$178:$AM$201=AE168,$AR$178:$AR$201))</f>
        <v>0.77900000000000003</v>
      </c>
      <c r="AK168" s="303">
        <v>34.94</v>
      </c>
      <c r="AL168" s="95" cm="1">
        <f t="array" ref="AL168">MIN(IF($AM$178:$AM$201=AE168,$AS$178:$AS$201))</f>
        <v>0.71399999999999997</v>
      </c>
      <c r="AM168" s="303">
        <v>47.45</v>
      </c>
      <c r="AN168" s="97" t="s">
        <v>397</v>
      </c>
      <c r="AO168" s="96" t="s">
        <v>398</v>
      </c>
      <c r="AP168" s="292">
        <v>50</v>
      </c>
      <c r="AQ168" s="97">
        <v>13.8</v>
      </c>
      <c r="AR168" s="97"/>
      <c r="AS168" s="97">
        <v>3.3</v>
      </c>
      <c r="AT168" s="88"/>
      <c r="AU168" s="78" t="s">
        <v>399</v>
      </c>
      <c r="AV168" s="52"/>
      <c r="AW168" s="52"/>
      <c r="AX168" s="52"/>
      <c r="AY168" s="52"/>
      <c r="AZ168" s="52"/>
      <c r="BA168" s="53"/>
      <c r="BB168" s="53"/>
      <c r="BC168" s="52"/>
      <c r="BD168" s="52"/>
      <c r="BE168" s="52"/>
      <c r="BF168" s="61"/>
      <c r="BG168" s="61"/>
      <c r="BH168" s="61"/>
      <c r="BI168" s="61"/>
      <c r="BJ168" s="61"/>
      <c r="BK168" s="51"/>
      <c r="BL168" s="51"/>
      <c r="BM168" s="57"/>
      <c r="BN168" s="57"/>
      <c r="BO168" s="57"/>
      <c r="BP168" s="57"/>
      <c r="BQ168" s="57"/>
      <c r="BR168" s="57"/>
    </row>
    <row r="169" spans="1:257" s="24" customFormat="1">
      <c r="AB169" s="61"/>
      <c r="AC169" s="63"/>
      <c r="AD169" s="63"/>
      <c r="AE169" s="150" t="s">
        <v>400</v>
      </c>
      <c r="AF169" s="102" t="s">
        <v>401</v>
      </c>
      <c r="AG169" s="97">
        <v>130</v>
      </c>
      <c r="AH169" s="275" t="e">
        <f>NA()</f>
        <v>#N/A</v>
      </c>
      <c r="AI169" s="275" t="e">
        <f>NA()</f>
        <v>#N/A</v>
      </c>
      <c r="AJ169" s="275" t="e">
        <f>NA()</f>
        <v>#N/A</v>
      </c>
      <c r="AK169" s="53"/>
      <c r="AL169" s="53"/>
      <c r="AM169" s="53"/>
      <c r="AN169" s="97" t="s">
        <v>402</v>
      </c>
      <c r="AO169" s="96" t="s">
        <v>398</v>
      </c>
      <c r="AP169" s="292">
        <v>50</v>
      </c>
      <c r="AQ169" s="97">
        <v>13.8</v>
      </c>
      <c r="AR169" s="97"/>
      <c r="AS169" s="97">
        <v>3.3</v>
      </c>
      <c r="AT169" s="88"/>
      <c r="AU169" s="78" t="s">
        <v>403</v>
      </c>
      <c r="AV169" s="52"/>
      <c r="AW169" s="52"/>
      <c r="AX169" s="52"/>
      <c r="AY169" s="52"/>
      <c r="AZ169" s="52"/>
      <c r="BA169" s="53"/>
      <c r="BB169" s="53"/>
      <c r="BC169" s="52"/>
      <c r="BD169" s="52"/>
      <c r="BE169" s="52"/>
      <c r="BF169" s="61"/>
      <c r="BG169" s="61"/>
      <c r="BH169" s="61"/>
      <c r="BI169" s="61"/>
      <c r="BJ169" s="61"/>
      <c r="BK169" s="51"/>
      <c r="BL169" s="51"/>
      <c r="BM169" s="57"/>
      <c r="BN169" s="57"/>
      <c r="BO169" s="57"/>
      <c r="BP169" s="57"/>
      <c r="BQ169" s="57"/>
      <c r="BR169" s="57"/>
    </row>
    <row r="170" spans="1:257" s="24" customFormat="1">
      <c r="AB170" s="61"/>
      <c r="AC170" s="105"/>
      <c r="AD170" s="105"/>
      <c r="AE170" s="150" t="s">
        <v>404</v>
      </c>
      <c r="AF170" s="102" t="s">
        <v>401</v>
      </c>
      <c r="AG170" s="97">
        <v>130</v>
      </c>
      <c r="AH170" s="275" t="e">
        <f>NA()</f>
        <v>#N/A</v>
      </c>
      <c r="AI170" s="275" t="e">
        <f>NA()</f>
        <v>#N/A</v>
      </c>
      <c r="AJ170" s="275" t="e">
        <f>NA()</f>
        <v>#N/A</v>
      </c>
      <c r="AK170" s="53"/>
      <c r="AL170" s="53"/>
      <c r="AM170" s="53"/>
      <c r="AN170" s="97" t="s">
        <v>405</v>
      </c>
      <c r="AO170" s="96" t="s">
        <v>406</v>
      </c>
      <c r="AP170" s="292">
        <v>50</v>
      </c>
      <c r="AQ170" s="97">
        <v>13.2</v>
      </c>
      <c r="AR170" s="97"/>
      <c r="AS170" s="97">
        <v>3.1</v>
      </c>
      <c r="AT170" s="88"/>
      <c r="AU170" s="78" t="s">
        <v>407</v>
      </c>
      <c r="AV170" s="52"/>
      <c r="AW170" s="52"/>
      <c r="AX170" s="52"/>
      <c r="AY170" s="52"/>
      <c r="AZ170" s="52"/>
      <c r="BA170" s="53"/>
      <c r="BB170" s="53"/>
      <c r="BC170" s="52"/>
      <c r="BD170" s="52"/>
      <c r="BE170" s="52"/>
      <c r="BF170" s="61"/>
      <c r="BG170" s="61"/>
      <c r="BH170" s="61"/>
      <c r="BI170" s="61"/>
      <c r="BJ170" s="61"/>
      <c r="BK170" s="51"/>
      <c r="BL170" s="51"/>
      <c r="BM170" s="57"/>
      <c r="BN170" s="57"/>
      <c r="BO170" s="57"/>
      <c r="BP170" s="57"/>
      <c r="BQ170" s="57"/>
      <c r="BR170" s="57"/>
    </row>
    <row r="171" spans="1:257" s="24" customFormat="1">
      <c r="AB171" s="61"/>
      <c r="AC171" s="88"/>
      <c r="AD171" s="88"/>
      <c r="AE171" s="150" t="s">
        <v>408</v>
      </c>
      <c r="AF171" s="102" t="s">
        <v>401</v>
      </c>
      <c r="AG171" s="97">
        <v>130</v>
      </c>
      <c r="AH171" s="275" t="e">
        <f>NA()</f>
        <v>#N/A</v>
      </c>
      <c r="AI171" s="275" t="e">
        <f>NA()</f>
        <v>#N/A</v>
      </c>
      <c r="AJ171" s="275" t="e">
        <f>NA()</f>
        <v>#N/A</v>
      </c>
      <c r="AK171" s="53"/>
      <c r="AM171" s="53"/>
      <c r="AN171" s="97" t="s">
        <v>409</v>
      </c>
      <c r="AO171" s="96" t="s">
        <v>410</v>
      </c>
      <c r="AP171" s="292">
        <v>50</v>
      </c>
      <c r="AQ171" s="97">
        <v>10.8</v>
      </c>
      <c r="AR171" s="97"/>
      <c r="AS171" s="97">
        <v>2.8</v>
      </c>
      <c r="AT171" s="88"/>
      <c r="AU171" s="78" t="s">
        <v>411</v>
      </c>
      <c r="AV171" s="52"/>
      <c r="AW171" s="52"/>
      <c r="AX171" s="52"/>
      <c r="AY171" s="52"/>
      <c r="AZ171" s="52"/>
      <c r="BA171" s="53"/>
      <c r="BB171" s="53"/>
      <c r="BC171" s="52"/>
      <c r="BD171" s="52"/>
      <c r="BE171" s="52"/>
      <c r="BF171" s="61"/>
      <c r="BG171" s="61"/>
      <c r="BH171" s="61"/>
      <c r="BI171" s="61"/>
      <c r="BJ171" s="61"/>
      <c r="BK171" s="51"/>
      <c r="BL171" s="51"/>
      <c r="BM171" s="57"/>
      <c r="BN171" s="57"/>
      <c r="BO171" s="57"/>
      <c r="BP171" s="57"/>
      <c r="BQ171" s="57"/>
      <c r="BR171" s="57"/>
    </row>
    <row r="172" spans="1:257" s="1" customForma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61"/>
      <c r="AC172" s="106"/>
      <c r="AD172" s="106"/>
      <c r="AE172" s="150" t="s">
        <v>412</v>
      </c>
      <c r="AF172" s="102" t="s">
        <v>401</v>
      </c>
      <c r="AG172" s="97">
        <v>130</v>
      </c>
      <c r="AH172" s="275" t="e">
        <f>NA()</f>
        <v>#N/A</v>
      </c>
      <c r="AI172" s="275" t="e">
        <f>NA()</f>
        <v>#N/A</v>
      </c>
      <c r="AJ172" s="275" t="e">
        <f>NA()</f>
        <v>#N/A</v>
      </c>
      <c r="AK172" s="53"/>
      <c r="AL172" s="53"/>
      <c r="AM172" s="53"/>
      <c r="AN172" s="97" t="s">
        <v>413</v>
      </c>
      <c r="AO172" s="96" t="s">
        <v>410</v>
      </c>
      <c r="AP172" s="292">
        <v>50</v>
      </c>
      <c r="AQ172" s="97">
        <v>10.8</v>
      </c>
      <c r="AR172" s="97"/>
      <c r="AS172" s="97">
        <v>2.8</v>
      </c>
      <c r="AT172" s="88"/>
      <c r="AU172" s="78" t="s">
        <v>414</v>
      </c>
      <c r="AV172" s="52"/>
      <c r="AW172" s="52"/>
      <c r="AX172" s="52"/>
      <c r="AY172" s="52"/>
      <c r="AZ172" s="52"/>
      <c r="BA172" s="53"/>
      <c r="BB172" s="53"/>
      <c r="BC172" s="52"/>
      <c r="BD172" s="52"/>
      <c r="BE172" s="52"/>
      <c r="BF172" s="61"/>
      <c r="BG172" s="61"/>
      <c r="BH172" s="61"/>
      <c r="BI172" s="61"/>
      <c r="BJ172" s="61"/>
      <c r="BK172" s="51"/>
      <c r="BL172" s="51"/>
      <c r="BM172" s="57"/>
      <c r="BN172" s="57"/>
      <c r="BO172" s="57"/>
      <c r="BP172" s="57"/>
      <c r="BQ172" s="57"/>
      <c r="BR172" s="57"/>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28"/>
      <c r="GC172" s="28"/>
      <c r="GD172" s="28"/>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c r="IO172" s="28"/>
      <c r="IP172" s="28"/>
      <c r="IQ172" s="28"/>
      <c r="IR172" s="28"/>
      <c r="IS172" s="28"/>
      <c r="IT172" s="28"/>
      <c r="IU172" s="28"/>
      <c r="IV172" s="28"/>
      <c r="IW172" s="28"/>
    </row>
    <row r="173" spans="1:257" s="1" customForma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61"/>
      <c r="AC173" s="106"/>
      <c r="AD173" s="106"/>
      <c r="AE173" s="150" t="s">
        <v>415</v>
      </c>
      <c r="AF173" s="102" t="s">
        <v>401</v>
      </c>
      <c r="AG173" s="97">
        <v>130</v>
      </c>
      <c r="AH173" s="275" t="e">
        <f>NA()</f>
        <v>#N/A</v>
      </c>
      <c r="AI173" s="275" t="e">
        <f>NA()</f>
        <v>#N/A</v>
      </c>
      <c r="AJ173" s="275" t="e">
        <f>NA()</f>
        <v>#N/A</v>
      </c>
      <c r="AK173" s="53"/>
      <c r="AL173" s="53"/>
      <c r="AM173" s="53"/>
      <c r="AN173" s="97" t="s">
        <v>416</v>
      </c>
      <c r="AO173" s="96" t="s">
        <v>417</v>
      </c>
      <c r="AP173" s="292">
        <v>50</v>
      </c>
      <c r="AQ173" s="97">
        <v>13.4</v>
      </c>
      <c r="AR173" s="97"/>
      <c r="AS173" s="97">
        <v>3.1</v>
      </c>
      <c r="AT173" s="88"/>
      <c r="AU173" s="52"/>
      <c r="AV173" s="52"/>
      <c r="AW173" s="52"/>
      <c r="AX173" s="52"/>
      <c r="AY173" s="52"/>
      <c r="AZ173" s="52"/>
      <c r="BA173" s="53"/>
      <c r="BB173" s="53"/>
      <c r="BC173" s="52"/>
      <c r="BD173" s="52"/>
      <c r="BE173" s="52"/>
      <c r="BF173" s="61"/>
      <c r="BG173" s="61"/>
      <c r="BH173" s="61"/>
      <c r="BI173" s="61"/>
      <c r="BJ173" s="61"/>
      <c r="BK173" s="51"/>
      <c r="BL173" s="51"/>
      <c r="BM173" s="57"/>
      <c r="BN173" s="57"/>
      <c r="BO173" s="57"/>
      <c r="BP173" s="57"/>
      <c r="BQ173" s="57"/>
      <c r="BR173" s="57"/>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c r="IN173" s="28"/>
      <c r="IO173" s="28"/>
      <c r="IP173" s="28"/>
      <c r="IQ173" s="28"/>
      <c r="IR173" s="28"/>
      <c r="IS173" s="28"/>
      <c r="IT173" s="28"/>
      <c r="IU173" s="28"/>
      <c r="IV173" s="28"/>
      <c r="IW173" s="28"/>
    </row>
    <row r="174" spans="1:257" s="1" customForma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61"/>
      <c r="AC174" s="51"/>
      <c r="AD174" s="51"/>
      <c r="AE174" s="150" t="s">
        <v>418</v>
      </c>
      <c r="AF174" s="102" t="s">
        <v>401</v>
      </c>
      <c r="AG174" s="97">
        <v>130</v>
      </c>
      <c r="AH174" s="275" t="e">
        <f>NA()</f>
        <v>#N/A</v>
      </c>
      <c r="AI174" s="275" t="e">
        <f>NA()</f>
        <v>#N/A</v>
      </c>
      <c r="AJ174" s="275" t="e">
        <f>NA()</f>
        <v>#N/A</v>
      </c>
      <c r="AK174" s="53"/>
      <c r="AL174" s="53"/>
      <c r="AM174" s="53"/>
      <c r="AN174" s="97" t="s">
        <v>419</v>
      </c>
      <c r="AO174" s="96" t="s">
        <v>420</v>
      </c>
      <c r="AP174" s="292">
        <v>50</v>
      </c>
      <c r="AQ174" s="97">
        <v>11</v>
      </c>
      <c r="AR174" s="97"/>
      <c r="AS174" s="97">
        <v>2.8</v>
      </c>
      <c r="AT174" s="88"/>
      <c r="AU174" s="52" t="s">
        <v>261</v>
      </c>
      <c r="AV174" s="52"/>
      <c r="AW174" s="52"/>
      <c r="AX174" s="52"/>
      <c r="AY174" s="52"/>
      <c r="AZ174" s="52"/>
      <c r="BA174" s="53"/>
      <c r="BB174" s="53"/>
      <c r="BC174" s="52"/>
      <c r="BD174" s="52"/>
      <c r="BE174" s="52"/>
      <c r="BF174" s="61"/>
      <c r="BG174" s="61"/>
      <c r="BH174" s="61"/>
      <c r="BI174" s="61"/>
      <c r="BJ174" s="61"/>
      <c r="BK174" s="51"/>
      <c r="BL174" s="51"/>
      <c r="BM174" s="57"/>
      <c r="BN174" s="57"/>
      <c r="BO174" s="57"/>
      <c r="BP174" s="57"/>
      <c r="BQ174" s="57"/>
      <c r="BR174" s="57"/>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c r="FJ174" s="28"/>
      <c r="FK174" s="28"/>
      <c r="FL174" s="28"/>
      <c r="FM174" s="28"/>
      <c r="FN174" s="28"/>
      <c r="FO174" s="28"/>
      <c r="FP174" s="28"/>
      <c r="FQ174" s="28"/>
      <c r="FR174" s="28"/>
      <c r="FS174" s="28"/>
      <c r="FT174" s="28"/>
      <c r="FU174" s="28"/>
      <c r="FV174" s="28"/>
      <c r="FW174" s="28"/>
      <c r="FX174" s="28"/>
      <c r="FY174" s="28"/>
      <c r="FZ174" s="28"/>
      <c r="GA174" s="28"/>
      <c r="GB174" s="28"/>
      <c r="GC174" s="28"/>
      <c r="GD174" s="28"/>
      <c r="GE174" s="28"/>
      <c r="GF174" s="28"/>
      <c r="GG174" s="28"/>
      <c r="GH174" s="28"/>
      <c r="GI174" s="28"/>
      <c r="GJ174" s="28"/>
      <c r="GK174" s="28"/>
      <c r="GL174" s="28"/>
      <c r="GM174" s="28"/>
      <c r="GN174" s="28"/>
      <c r="GO174" s="28"/>
      <c r="GP174" s="28"/>
      <c r="GQ174" s="28"/>
      <c r="GR174" s="28"/>
      <c r="GS174" s="28"/>
      <c r="GT174" s="28"/>
      <c r="GU174" s="28"/>
      <c r="GV174" s="28"/>
      <c r="GW174" s="28"/>
      <c r="GX174" s="28"/>
      <c r="GY174" s="28"/>
      <c r="GZ174" s="28"/>
      <c r="HA174" s="28"/>
      <c r="HB174" s="28"/>
      <c r="HC174" s="28"/>
      <c r="HD174" s="28"/>
      <c r="HE174" s="28"/>
      <c r="HF174" s="28"/>
      <c r="HG174" s="28"/>
      <c r="HH174" s="28"/>
      <c r="HI174" s="28"/>
      <c r="HJ174" s="28"/>
      <c r="HK174" s="28"/>
      <c r="HL174" s="28"/>
      <c r="HM174" s="28"/>
      <c r="HN174" s="28"/>
      <c r="HO174" s="28"/>
      <c r="HP174" s="28"/>
      <c r="HQ174" s="28"/>
      <c r="HR174" s="28"/>
      <c r="HS174" s="28"/>
      <c r="HT174" s="28"/>
      <c r="HU174" s="28"/>
      <c r="HV174" s="28"/>
      <c r="HW174" s="28"/>
      <c r="HX174" s="28"/>
      <c r="HY174" s="28"/>
      <c r="HZ174" s="28"/>
      <c r="IA174" s="28"/>
      <c r="IB174" s="28"/>
      <c r="IC174" s="28"/>
      <c r="ID174" s="28"/>
      <c r="IE174" s="28"/>
      <c r="IF174" s="28"/>
      <c r="IG174" s="28"/>
      <c r="IH174" s="28"/>
      <c r="II174" s="28"/>
      <c r="IJ174" s="28"/>
      <c r="IK174" s="28"/>
      <c r="IL174" s="28"/>
      <c r="IM174" s="28"/>
      <c r="IN174" s="28"/>
      <c r="IO174" s="28"/>
      <c r="IP174" s="28"/>
      <c r="IQ174" s="28"/>
      <c r="IR174" s="28"/>
      <c r="IS174" s="28"/>
      <c r="IT174" s="28"/>
      <c r="IU174" s="28"/>
      <c r="IV174" s="28"/>
      <c r="IW174" s="28"/>
    </row>
    <row r="175" spans="1:257" s="1" customForma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61"/>
      <c r="AC175" s="51"/>
      <c r="AD175" s="51"/>
      <c r="AE175" s="150" t="s">
        <v>421</v>
      </c>
      <c r="AF175" s="102" t="s">
        <v>401</v>
      </c>
      <c r="AG175" s="97">
        <v>130</v>
      </c>
      <c r="AH175" s="275" t="e">
        <f>NA()</f>
        <v>#N/A</v>
      </c>
      <c r="AI175" s="275" t="e">
        <f>NA()</f>
        <v>#N/A</v>
      </c>
      <c r="AJ175" s="275" t="e">
        <f>NA()</f>
        <v>#N/A</v>
      </c>
      <c r="AK175" s="53"/>
      <c r="AL175" s="28"/>
      <c r="AM175" s="53"/>
      <c r="AN175" s="97" t="s">
        <v>422</v>
      </c>
      <c r="AO175" s="96" t="s">
        <v>420</v>
      </c>
      <c r="AP175" s="292">
        <v>50</v>
      </c>
      <c r="AQ175" s="97">
        <v>11</v>
      </c>
      <c r="AR175" s="97"/>
      <c r="AS175" s="97">
        <v>2.8</v>
      </c>
      <c r="AT175" s="88"/>
      <c r="AU175" s="52"/>
      <c r="AV175" s="52"/>
      <c r="AW175" s="52"/>
      <c r="AX175" s="52"/>
      <c r="AY175" s="52"/>
      <c r="AZ175" s="52"/>
      <c r="BA175" s="53"/>
      <c r="BB175" s="53"/>
      <c r="BC175" s="52"/>
      <c r="BD175" s="52"/>
      <c r="BE175" s="52"/>
      <c r="BF175" s="61"/>
      <c r="BG175" s="61"/>
      <c r="BH175" s="61"/>
      <c r="BI175" s="61"/>
      <c r="BJ175" s="61"/>
      <c r="BK175" s="51"/>
      <c r="BL175" s="51"/>
      <c r="BM175" s="57"/>
      <c r="BN175" s="57"/>
      <c r="BO175" s="57"/>
      <c r="BP175" s="57"/>
      <c r="BQ175" s="57"/>
      <c r="BR175" s="57"/>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8"/>
      <c r="FV175" s="28"/>
      <c r="FW175" s="28"/>
      <c r="FX175" s="28"/>
      <c r="FY175" s="28"/>
      <c r="FZ175" s="28"/>
      <c r="GA175" s="28"/>
      <c r="GB175" s="28"/>
      <c r="GC175" s="28"/>
      <c r="GD175" s="28"/>
      <c r="GE175" s="28"/>
      <c r="GF175" s="28"/>
      <c r="GG175" s="28"/>
      <c r="GH175" s="28"/>
      <c r="GI175" s="28"/>
      <c r="GJ175" s="28"/>
      <c r="GK175" s="28"/>
      <c r="GL175" s="28"/>
      <c r="GM175" s="28"/>
      <c r="GN175" s="28"/>
      <c r="GO175" s="28"/>
      <c r="GP175" s="28"/>
      <c r="GQ175" s="28"/>
      <c r="GR175" s="28"/>
      <c r="GS175" s="28"/>
      <c r="GT175" s="28"/>
      <c r="GU175" s="28"/>
      <c r="GV175" s="28"/>
      <c r="GW175" s="28"/>
      <c r="GX175" s="28"/>
      <c r="GY175" s="28"/>
      <c r="GZ175" s="28"/>
      <c r="HA175" s="28"/>
      <c r="HB175" s="28"/>
      <c r="HC175" s="28"/>
      <c r="HD175" s="28"/>
      <c r="HE175" s="28"/>
      <c r="HF175" s="28"/>
      <c r="HG175" s="28"/>
      <c r="HH175" s="28"/>
      <c r="HI175" s="28"/>
      <c r="HJ175" s="28"/>
      <c r="HK175" s="28"/>
      <c r="HL175" s="28"/>
      <c r="HM175" s="28"/>
      <c r="HN175" s="28"/>
      <c r="HO175" s="28"/>
      <c r="HP175" s="28"/>
      <c r="HQ175" s="28"/>
      <c r="HR175" s="28"/>
      <c r="HS175" s="28"/>
      <c r="HT175" s="28"/>
      <c r="HU175" s="28"/>
      <c r="HV175" s="28"/>
      <c r="HW175" s="28"/>
      <c r="HX175" s="28"/>
      <c r="HY175" s="28"/>
      <c r="HZ175" s="28"/>
      <c r="IA175" s="28"/>
      <c r="IB175" s="28"/>
      <c r="IC175" s="28"/>
      <c r="ID175" s="28"/>
      <c r="IE175" s="28"/>
      <c r="IF175" s="28"/>
      <c r="IG175" s="28"/>
      <c r="IH175" s="28"/>
      <c r="II175" s="28"/>
      <c r="IJ175" s="28"/>
      <c r="IK175" s="28"/>
      <c r="IL175" s="28"/>
      <c r="IM175" s="28"/>
      <c r="IN175" s="28"/>
      <c r="IO175" s="28"/>
      <c r="IP175" s="28"/>
      <c r="IQ175" s="28"/>
      <c r="IR175" s="28"/>
      <c r="IS175" s="28"/>
      <c r="IT175" s="28"/>
      <c r="IU175" s="28"/>
      <c r="IV175" s="28"/>
      <c r="IW175" s="28"/>
    </row>
    <row r="176" spans="1:257" s="1" customForma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61"/>
      <c r="AC176" s="51"/>
      <c r="AD176" s="51"/>
      <c r="AE176" s="150" t="s">
        <v>423</v>
      </c>
      <c r="AF176" s="102" t="s">
        <v>401</v>
      </c>
      <c r="AG176" s="97">
        <v>130</v>
      </c>
      <c r="AH176" s="275" t="e">
        <f>NA()</f>
        <v>#N/A</v>
      </c>
      <c r="AI176" s="275" t="e">
        <f>NA()</f>
        <v>#N/A</v>
      </c>
      <c r="AJ176" s="275" t="e">
        <f>NA()</f>
        <v>#N/A</v>
      </c>
      <c r="AK176" s="53"/>
      <c r="AL176" s="53"/>
      <c r="AM176" s="53"/>
      <c r="AN176" s="53"/>
      <c r="AO176" s="53"/>
      <c r="AP176" s="58"/>
      <c r="AQ176" s="58"/>
      <c r="AR176" s="58"/>
      <c r="AS176" s="58"/>
      <c r="AT176" s="88" t="s">
        <v>424</v>
      </c>
      <c r="AU176" s="57"/>
      <c r="AV176" s="57"/>
      <c r="AW176" s="57"/>
      <c r="AX176" s="57"/>
      <c r="AY176" s="57"/>
      <c r="AZ176" s="57"/>
      <c r="BA176" s="57"/>
      <c r="BB176" s="57"/>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8"/>
      <c r="FV176" s="28"/>
      <c r="FW176" s="28"/>
      <c r="FX176" s="28"/>
      <c r="FY176" s="28"/>
      <c r="FZ176" s="28"/>
      <c r="GA176" s="28"/>
      <c r="GB176" s="28"/>
      <c r="GC176" s="28"/>
      <c r="GD176" s="28"/>
      <c r="GE176" s="28"/>
      <c r="GF176" s="28"/>
      <c r="GG176" s="28"/>
      <c r="GH176" s="28"/>
      <c r="GI176" s="28"/>
      <c r="GJ176" s="28"/>
      <c r="GK176" s="28"/>
      <c r="GL176" s="28"/>
      <c r="GM176" s="28"/>
      <c r="GN176" s="28"/>
      <c r="GO176" s="28"/>
      <c r="GP176" s="28"/>
      <c r="GQ176" s="28"/>
      <c r="GR176" s="28"/>
      <c r="GS176" s="28"/>
      <c r="GT176" s="28"/>
      <c r="GU176" s="28"/>
      <c r="GV176" s="28"/>
      <c r="GW176" s="28"/>
      <c r="GX176" s="28"/>
      <c r="GY176" s="28"/>
      <c r="GZ176" s="28"/>
      <c r="HA176" s="28"/>
      <c r="HB176" s="28"/>
      <c r="HC176" s="28"/>
      <c r="HD176" s="28"/>
      <c r="HE176" s="28"/>
      <c r="HF176" s="28"/>
      <c r="HG176" s="28"/>
      <c r="HH176" s="28"/>
      <c r="HI176" s="28"/>
      <c r="HJ176" s="28"/>
      <c r="HK176" s="28"/>
      <c r="HL176" s="28"/>
      <c r="HM176" s="28"/>
      <c r="HN176" s="28"/>
      <c r="HO176" s="28"/>
      <c r="HP176" s="28"/>
      <c r="HQ176" s="28"/>
      <c r="HR176" s="28"/>
      <c r="HS176" s="28"/>
      <c r="HT176" s="28"/>
      <c r="HU176" s="28"/>
      <c r="HV176" s="28"/>
      <c r="HW176" s="28"/>
      <c r="HX176" s="28"/>
      <c r="HY176" s="28"/>
      <c r="HZ176" s="28"/>
      <c r="IA176" s="28"/>
      <c r="IB176" s="28"/>
      <c r="IC176" s="28"/>
      <c r="ID176" s="28"/>
      <c r="IE176" s="28"/>
      <c r="IF176" s="28"/>
      <c r="IG176" s="28"/>
      <c r="IH176" s="28"/>
      <c r="II176" s="28"/>
      <c r="IJ176" s="28"/>
      <c r="IK176" s="28"/>
      <c r="IL176" s="28"/>
      <c r="IM176" s="28"/>
      <c r="IN176" s="28"/>
      <c r="IO176" s="28"/>
      <c r="IP176" s="28"/>
      <c r="IQ176" s="28"/>
      <c r="IR176" s="28"/>
      <c r="IS176" s="28"/>
      <c r="IT176" s="28"/>
      <c r="IU176" s="28"/>
      <c r="IV176" s="28"/>
      <c r="IW176" s="28"/>
    </row>
    <row r="177" spans="1:257" s="1" customForma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61"/>
      <c r="AC177" s="51"/>
      <c r="AD177" s="51"/>
      <c r="AE177" s="150" t="s">
        <v>425</v>
      </c>
      <c r="AF177" s="102" t="s">
        <v>401</v>
      </c>
      <c r="AG177" s="97">
        <v>130</v>
      </c>
      <c r="AH177" s="275" t="e">
        <f>NA()</f>
        <v>#N/A</v>
      </c>
      <c r="AI177" s="275" t="e">
        <f>NA()</f>
        <v>#N/A</v>
      </c>
      <c r="AJ177" s="275" t="e">
        <f>NA()</f>
        <v>#N/A</v>
      </c>
      <c r="AK177" s="53"/>
      <c r="AL177" s="305"/>
      <c r="AM177" s="306" t="s">
        <v>426</v>
      </c>
      <c r="AN177" s="305" t="s">
        <v>23</v>
      </c>
      <c r="AO177" s="305" t="s">
        <v>427</v>
      </c>
      <c r="AP177" s="95" t="s">
        <v>428</v>
      </c>
      <c r="AQ177" s="58" t="s">
        <v>429</v>
      </c>
      <c r="AR177" s="58" t="s">
        <v>430</v>
      </c>
      <c r="AS177" s="58" t="s">
        <v>431</v>
      </c>
      <c r="AT177" s="88"/>
      <c r="AU177" s="57"/>
      <c r="AV177" s="57"/>
      <c r="AW177" s="57"/>
      <c r="AX177" s="57"/>
      <c r="AY177" s="57"/>
      <c r="AZ177" s="57"/>
      <c r="BA177" s="57"/>
      <c r="BB177" s="57"/>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8"/>
      <c r="FV177" s="28"/>
      <c r="FW177" s="28"/>
      <c r="FX177" s="28"/>
      <c r="FY177" s="28"/>
      <c r="FZ177" s="28"/>
      <c r="GA177" s="28"/>
      <c r="GB177" s="28"/>
      <c r="GC177" s="28"/>
      <c r="GD177" s="28"/>
      <c r="GE177" s="28"/>
      <c r="GF177" s="28"/>
      <c r="GG177" s="28"/>
      <c r="GH177" s="28"/>
      <c r="GI177" s="28"/>
      <c r="GJ177" s="28"/>
      <c r="GK177" s="28"/>
      <c r="GL177" s="28"/>
      <c r="GM177" s="28"/>
      <c r="GN177" s="28"/>
      <c r="GO177" s="28"/>
      <c r="GP177" s="28"/>
      <c r="GQ177" s="28"/>
      <c r="GR177" s="28"/>
      <c r="GS177" s="28"/>
      <c r="GT177" s="28"/>
      <c r="GU177" s="28"/>
      <c r="GV177" s="28"/>
      <c r="GW177" s="28"/>
      <c r="GX177" s="28"/>
      <c r="GY177" s="28"/>
      <c r="GZ177" s="28"/>
      <c r="HA177" s="28"/>
      <c r="HB177" s="28"/>
      <c r="HC177" s="28"/>
      <c r="HD177" s="28"/>
      <c r="HE177" s="28"/>
      <c r="HF177" s="28"/>
      <c r="HG177" s="28"/>
      <c r="HH177" s="28"/>
      <c r="HI177" s="28"/>
      <c r="HJ177" s="28"/>
      <c r="HK177" s="28"/>
      <c r="HL177" s="28"/>
      <c r="HM177" s="28"/>
      <c r="HN177" s="28"/>
      <c r="HO177" s="28"/>
      <c r="HP177" s="28"/>
      <c r="HQ177" s="28"/>
      <c r="HR177" s="28"/>
      <c r="HS177" s="28"/>
      <c r="HT177" s="28"/>
      <c r="HU177" s="28"/>
      <c r="HV177" s="28"/>
      <c r="HW177" s="28"/>
      <c r="HX177" s="28"/>
      <c r="HY177" s="28"/>
      <c r="HZ177" s="28"/>
      <c r="IA177" s="28"/>
      <c r="IB177" s="28"/>
      <c r="IC177" s="28"/>
      <c r="ID177" s="28"/>
      <c r="IE177" s="28"/>
      <c r="IF177" s="28"/>
      <c r="IG177" s="28"/>
      <c r="IH177" s="28"/>
      <c r="II177" s="28"/>
      <c r="IJ177" s="28"/>
      <c r="IK177" s="28"/>
      <c r="IL177" s="28"/>
      <c r="IM177" s="28"/>
      <c r="IN177" s="28"/>
      <c r="IO177" s="28"/>
      <c r="IP177" s="28"/>
      <c r="IQ177" s="28"/>
      <c r="IR177" s="28"/>
      <c r="IS177" s="28"/>
      <c r="IT177" s="28"/>
      <c r="IU177" s="28"/>
      <c r="IV177" s="28"/>
      <c r="IW177" s="28"/>
    </row>
    <row r="178" spans="1:257" s="1" customForma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61"/>
      <c r="AC178" s="51"/>
      <c r="AD178" s="51"/>
      <c r="AE178" s="150" t="s">
        <v>432</v>
      </c>
      <c r="AF178" s="102" t="s">
        <v>401</v>
      </c>
      <c r="AG178" s="97">
        <v>130</v>
      </c>
      <c r="AH178" s="275" t="e">
        <f>NA()</f>
        <v>#N/A</v>
      </c>
      <c r="AI178" s="275" t="e">
        <f>NA()</f>
        <v>#N/A</v>
      </c>
      <c r="AJ178" s="275" t="e">
        <f>NA()</f>
        <v>#N/A</v>
      </c>
      <c r="AK178" s="53"/>
      <c r="AL178" s="305"/>
      <c r="AM178" s="305" t="s">
        <v>342</v>
      </c>
      <c r="AN178" s="307" t="s">
        <v>433</v>
      </c>
      <c r="AO178" s="307">
        <v>83.0855769230769</v>
      </c>
      <c r="AP178" s="95">
        <f>0.44*0.9</f>
        <v>0.39600000000000002</v>
      </c>
      <c r="AQ178" s="58">
        <v>0.44</v>
      </c>
      <c r="AR178" s="58">
        <f>AQ178*0.9</f>
        <v>0.39600000000000002</v>
      </c>
      <c r="AS178" s="58">
        <f>AQ178*0.85</f>
        <v>0.374</v>
      </c>
      <c r="AT178" s="88">
        <v>15.8</v>
      </c>
      <c r="AU178" s="57"/>
      <c r="AV178" s="57"/>
      <c r="AW178" s="57"/>
      <c r="AX178" s="57"/>
      <c r="AY178" s="57"/>
      <c r="AZ178" s="57"/>
      <c r="BA178" s="57"/>
      <c r="BB178" s="57"/>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8"/>
      <c r="FV178" s="28"/>
      <c r="FW178" s="28"/>
      <c r="FX178" s="28"/>
      <c r="FY178" s="28"/>
      <c r="FZ178" s="28"/>
      <c r="GA178" s="28"/>
      <c r="GB178" s="28"/>
      <c r="GC178" s="28"/>
      <c r="GD178" s="28"/>
      <c r="GE178" s="28"/>
      <c r="GF178" s="28"/>
      <c r="GG178" s="28"/>
      <c r="GH178" s="28"/>
      <c r="GI178" s="28"/>
      <c r="GJ178" s="28"/>
      <c r="GK178" s="28"/>
      <c r="GL178" s="28"/>
      <c r="GM178" s="28"/>
      <c r="GN178" s="28"/>
      <c r="GO178" s="28"/>
      <c r="GP178" s="28"/>
      <c r="GQ178" s="28"/>
      <c r="GR178" s="28"/>
      <c r="GS178" s="28"/>
      <c r="GT178" s="28"/>
      <c r="GU178" s="28"/>
      <c r="GV178" s="28"/>
      <c r="GW178" s="28"/>
      <c r="GX178" s="28"/>
      <c r="GY178" s="28"/>
      <c r="GZ178" s="28"/>
      <c r="HA178" s="28"/>
      <c r="HB178" s="28"/>
      <c r="HC178" s="28"/>
      <c r="HD178" s="28"/>
      <c r="HE178" s="28"/>
      <c r="HF178" s="28"/>
      <c r="HG178" s="28"/>
      <c r="HH178" s="28"/>
      <c r="HI178" s="28"/>
      <c r="HJ178" s="28"/>
      <c r="HK178" s="28"/>
      <c r="HL178" s="28"/>
      <c r="HM178" s="28"/>
      <c r="HN178" s="28"/>
      <c r="HO178" s="28"/>
      <c r="HP178" s="28"/>
      <c r="HQ178" s="28"/>
      <c r="HR178" s="28"/>
      <c r="HS178" s="28"/>
      <c r="HT178" s="28"/>
      <c r="HU178" s="28"/>
      <c r="HV178" s="28"/>
      <c r="HW178" s="28"/>
      <c r="HX178" s="28"/>
      <c r="HY178" s="28"/>
      <c r="HZ178" s="28"/>
      <c r="IA178" s="28"/>
      <c r="IB178" s="28"/>
      <c r="IC178" s="28"/>
      <c r="ID178" s="28"/>
      <c r="IE178" s="28"/>
      <c r="IF178" s="28"/>
      <c r="IG178" s="28"/>
      <c r="IH178" s="28"/>
      <c r="II178" s="28"/>
      <c r="IJ178" s="28"/>
      <c r="IK178" s="28"/>
      <c r="IL178" s="28"/>
      <c r="IM178" s="28"/>
      <c r="IN178" s="28"/>
      <c r="IO178" s="28"/>
      <c r="IP178" s="28"/>
      <c r="IQ178" s="28"/>
      <c r="IR178" s="28"/>
      <c r="IS178" s="28"/>
      <c r="IT178" s="28"/>
      <c r="IU178" s="28"/>
      <c r="IV178" s="28"/>
      <c r="IW178" s="28"/>
    </row>
    <row r="179" spans="1:257" s="1" customForma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61"/>
      <c r="AC179" s="51"/>
      <c r="AD179" s="51"/>
      <c r="AE179" s="150" t="s">
        <v>434</v>
      </c>
      <c r="AF179" s="102" t="s">
        <v>401</v>
      </c>
      <c r="AG179" s="97">
        <v>130</v>
      </c>
      <c r="AH179" s="275" t="e">
        <f>NA()</f>
        <v>#N/A</v>
      </c>
      <c r="AI179" s="275" t="e">
        <f>NA()</f>
        <v>#N/A</v>
      </c>
      <c r="AJ179" s="275" t="e">
        <f>NA()</f>
        <v>#N/A</v>
      </c>
      <c r="AK179" s="53"/>
      <c r="AL179" s="305"/>
      <c r="AM179" s="305" t="s">
        <v>342</v>
      </c>
      <c r="AN179" s="306" t="s">
        <v>435</v>
      </c>
      <c r="AO179" s="306">
        <v>155.97692307692299</v>
      </c>
      <c r="AP179" s="95">
        <v>0.374</v>
      </c>
      <c r="AQ179" s="58">
        <v>0.44</v>
      </c>
      <c r="AR179" s="58">
        <f t="shared" ref="AR179:AR197" si="56">AQ179*0.9</f>
        <v>0.39600000000000002</v>
      </c>
      <c r="AS179" s="58">
        <f t="shared" ref="AS179:AS197" si="57">AQ179*0.85</f>
        <v>0.374</v>
      </c>
      <c r="AT179" s="88">
        <v>20.2</v>
      </c>
      <c r="AU179" s="57"/>
      <c r="AV179" s="57"/>
      <c r="AW179" s="57"/>
      <c r="AX179" s="57"/>
      <c r="AY179" s="57"/>
      <c r="AZ179" s="57"/>
      <c r="BA179" s="57"/>
      <c r="BB179" s="57"/>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8"/>
      <c r="FV179" s="28"/>
      <c r="FW179" s="28"/>
      <c r="FX179" s="28"/>
      <c r="FY179" s="28"/>
      <c r="FZ179" s="28"/>
      <c r="GA179" s="28"/>
      <c r="GB179" s="28"/>
      <c r="GC179" s="28"/>
      <c r="GD179" s="28"/>
      <c r="GE179" s="28"/>
      <c r="GF179" s="28"/>
      <c r="GG179" s="28"/>
      <c r="GH179" s="28"/>
      <c r="GI179" s="28"/>
      <c r="GJ179" s="28"/>
      <c r="GK179" s="28"/>
      <c r="GL179" s="28"/>
      <c r="GM179" s="28"/>
      <c r="GN179" s="28"/>
      <c r="GO179" s="28"/>
      <c r="GP179" s="28"/>
      <c r="GQ179" s="28"/>
      <c r="GR179" s="28"/>
      <c r="GS179" s="28"/>
      <c r="GT179" s="28"/>
      <c r="GU179" s="28"/>
      <c r="GV179" s="28"/>
      <c r="GW179" s="28"/>
      <c r="GX179" s="28"/>
      <c r="GY179" s="28"/>
      <c r="GZ179" s="28"/>
      <c r="HA179" s="28"/>
      <c r="HB179" s="28"/>
      <c r="HC179" s="28"/>
      <c r="HD179" s="28"/>
      <c r="HE179" s="28"/>
      <c r="HF179" s="28"/>
      <c r="HG179" s="28"/>
      <c r="HH179" s="28"/>
      <c r="HI179" s="28"/>
      <c r="HJ179" s="28"/>
      <c r="HK179" s="28"/>
      <c r="HL179" s="28"/>
      <c r="HM179" s="28"/>
      <c r="HN179" s="28"/>
      <c r="HO179" s="28"/>
      <c r="HP179" s="28"/>
      <c r="HQ179" s="28"/>
      <c r="HR179" s="28"/>
      <c r="HS179" s="28"/>
      <c r="HT179" s="28"/>
      <c r="HU179" s="28"/>
      <c r="HV179" s="28"/>
      <c r="HW179" s="28"/>
      <c r="HX179" s="28"/>
      <c r="HY179" s="28"/>
      <c r="HZ179" s="28"/>
      <c r="IA179" s="28"/>
      <c r="IB179" s="28"/>
      <c r="IC179" s="28"/>
      <c r="ID179" s="28"/>
      <c r="IE179" s="28"/>
      <c r="IF179" s="28"/>
      <c r="IG179" s="28"/>
      <c r="IH179" s="28"/>
      <c r="II179" s="28"/>
      <c r="IJ179" s="28"/>
      <c r="IK179" s="28"/>
      <c r="IL179" s="28"/>
      <c r="IM179" s="28"/>
      <c r="IN179" s="28"/>
      <c r="IO179" s="28"/>
      <c r="IP179" s="28"/>
      <c r="IQ179" s="28"/>
      <c r="IR179" s="28"/>
      <c r="IS179" s="28"/>
      <c r="IT179" s="28"/>
      <c r="IU179" s="28"/>
      <c r="IV179" s="28"/>
      <c r="IW179" s="28"/>
    </row>
    <row r="180" spans="1:257" s="1" customForma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61"/>
      <c r="AC180" s="51"/>
      <c r="AD180" s="51"/>
      <c r="AE180" s="150" t="s">
        <v>436</v>
      </c>
      <c r="AF180" s="102" t="s">
        <v>401</v>
      </c>
      <c r="AG180" s="97">
        <v>130</v>
      </c>
      <c r="AH180" s="275" t="e">
        <f>NA()</f>
        <v>#N/A</v>
      </c>
      <c r="AI180" s="275" t="e">
        <f>NA()</f>
        <v>#N/A</v>
      </c>
      <c r="AJ180" s="275" t="e">
        <f>NA()</f>
        <v>#N/A</v>
      </c>
      <c r="AK180" s="53"/>
      <c r="AL180" s="305"/>
      <c r="AM180" s="305" t="s">
        <v>347</v>
      </c>
      <c r="AN180" s="306" t="s">
        <v>437</v>
      </c>
      <c r="AO180" s="306">
        <v>61.565884615384597</v>
      </c>
      <c r="AP180" s="95">
        <v>0.36000000000000004</v>
      </c>
      <c r="AQ180" s="58">
        <v>0.4</v>
      </c>
      <c r="AR180" s="58">
        <f t="shared" si="56"/>
        <v>0.36000000000000004</v>
      </c>
      <c r="AS180" s="58">
        <f t="shared" si="57"/>
        <v>0.34</v>
      </c>
      <c r="AT180" s="88">
        <v>15</v>
      </c>
      <c r="AU180" s="57"/>
      <c r="AV180" s="57"/>
      <c r="AW180" s="57"/>
      <c r="AX180" s="57"/>
      <c r="AY180" s="57"/>
      <c r="AZ180" s="57"/>
      <c r="BA180" s="57"/>
      <c r="BB180" s="57"/>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8"/>
      <c r="FV180" s="28"/>
      <c r="FW180" s="28"/>
      <c r="FX180" s="28"/>
      <c r="FY180" s="28"/>
      <c r="FZ180" s="28"/>
      <c r="GA180" s="28"/>
      <c r="GB180" s="28"/>
      <c r="GC180" s="28"/>
      <c r="GD180" s="28"/>
      <c r="GE180" s="28"/>
      <c r="GF180" s="28"/>
      <c r="GG180" s="28"/>
      <c r="GH180" s="28"/>
      <c r="GI180" s="28"/>
      <c r="GJ180" s="28"/>
      <c r="GK180" s="28"/>
      <c r="GL180" s="28"/>
      <c r="GM180" s="28"/>
      <c r="GN180" s="28"/>
      <c r="GO180" s="28"/>
      <c r="GP180" s="28"/>
      <c r="GQ180" s="28"/>
      <c r="GR180" s="28"/>
      <c r="GS180" s="28"/>
      <c r="GT180" s="28"/>
      <c r="GU180" s="28"/>
      <c r="GV180" s="28"/>
      <c r="GW180" s="28"/>
      <c r="GX180" s="28"/>
      <c r="GY180" s="28"/>
      <c r="GZ180" s="28"/>
      <c r="HA180" s="28"/>
      <c r="HB180" s="28"/>
      <c r="HC180" s="28"/>
      <c r="HD180" s="28"/>
      <c r="HE180" s="28"/>
      <c r="HF180" s="28"/>
      <c r="HG180" s="28"/>
      <c r="HH180" s="28"/>
      <c r="HI180" s="28"/>
      <c r="HJ180" s="28"/>
      <c r="HK180" s="28"/>
      <c r="HL180" s="28"/>
      <c r="HM180" s="28"/>
      <c r="HN180" s="28"/>
      <c r="HO180" s="28"/>
      <c r="HP180" s="28"/>
      <c r="HQ180" s="28"/>
      <c r="HR180" s="28"/>
      <c r="HS180" s="28"/>
      <c r="HT180" s="28"/>
      <c r="HU180" s="28"/>
      <c r="HV180" s="28"/>
      <c r="HW180" s="28"/>
      <c r="HX180" s="28"/>
      <c r="HY180" s="28"/>
      <c r="HZ180" s="28"/>
      <c r="IA180" s="28"/>
      <c r="IB180" s="28"/>
      <c r="IC180" s="28"/>
      <c r="ID180" s="28"/>
      <c r="IE180" s="28"/>
      <c r="IF180" s="28"/>
      <c r="IG180" s="28"/>
      <c r="IH180" s="28"/>
      <c r="II180" s="28"/>
      <c r="IJ180" s="28"/>
      <c r="IK180" s="28"/>
      <c r="IL180" s="28"/>
      <c r="IM180" s="28"/>
      <c r="IN180" s="28"/>
      <c r="IO180" s="28"/>
      <c r="IP180" s="28"/>
      <c r="IQ180" s="28"/>
      <c r="IR180" s="28"/>
      <c r="IS180" s="28"/>
      <c r="IT180" s="28"/>
      <c r="IU180" s="28"/>
      <c r="IV180" s="28"/>
      <c r="IW180" s="28"/>
    </row>
    <row r="181" spans="1:257" s="1" customFormat="1">
      <c r="A181" s="85"/>
      <c r="B181" s="63"/>
      <c r="C181" s="152"/>
      <c r="D181" s="85"/>
      <c r="E181" s="85"/>
      <c r="F181" s="58"/>
      <c r="G181" s="58"/>
      <c r="H181" s="58"/>
      <c r="I181" s="58"/>
      <c r="J181" s="58"/>
      <c r="K181" s="58"/>
      <c r="L181" s="58"/>
      <c r="M181" s="58"/>
      <c r="N181" s="58"/>
      <c r="O181" s="58"/>
      <c r="P181" s="58"/>
      <c r="Q181" s="58"/>
      <c r="R181" s="58"/>
      <c r="S181" s="58"/>
      <c r="T181" s="58"/>
      <c r="U181" s="58"/>
      <c r="V181" s="58"/>
      <c r="W181" s="153"/>
      <c r="X181" s="154"/>
      <c r="Y181" s="153"/>
      <c r="Z181" s="153"/>
      <c r="AA181" s="154"/>
      <c r="AB181" s="106"/>
      <c r="AC181" s="51"/>
      <c r="AD181" s="51"/>
      <c r="AE181" s="97" t="s">
        <v>438</v>
      </c>
      <c r="AF181" s="102" t="s">
        <v>38</v>
      </c>
      <c r="AG181" s="97">
        <v>275</v>
      </c>
      <c r="AH181" s="275" t="e">
        <f>NA()</f>
        <v>#N/A</v>
      </c>
      <c r="AI181" s="276">
        <v>15.2</v>
      </c>
      <c r="AJ181" s="276">
        <v>16.190000000000001</v>
      </c>
      <c r="AK181" s="53"/>
      <c r="AL181" s="305"/>
      <c r="AM181" s="305" t="s">
        <v>347</v>
      </c>
      <c r="AN181" s="306" t="s">
        <v>439</v>
      </c>
      <c r="AO181" s="306">
        <v>105.71754807692305</v>
      </c>
      <c r="AP181" s="95">
        <v>0.34</v>
      </c>
      <c r="AQ181" s="58">
        <v>0.4</v>
      </c>
      <c r="AR181" s="58">
        <f t="shared" si="56"/>
        <v>0.36000000000000004</v>
      </c>
      <c r="AS181" s="58">
        <f t="shared" si="57"/>
        <v>0.34</v>
      </c>
      <c r="AT181" s="88">
        <v>19</v>
      </c>
      <c r="AU181" s="57"/>
      <c r="AV181" s="57"/>
      <c r="AW181" s="109"/>
      <c r="AX181" s="55"/>
      <c r="AY181" s="55"/>
      <c r="AZ181" s="55"/>
      <c r="BA181" s="55"/>
      <c r="BB181" s="55"/>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c r="FI181" s="28"/>
      <c r="FJ181" s="28"/>
      <c r="FK181" s="28"/>
      <c r="FL181" s="28"/>
      <c r="FM181" s="28"/>
      <c r="FN181" s="28"/>
      <c r="FO181" s="28"/>
      <c r="FP181" s="28"/>
      <c r="FQ181" s="28"/>
      <c r="FR181" s="28"/>
      <c r="FS181" s="28"/>
      <c r="FT181" s="28"/>
      <c r="FU181" s="28"/>
      <c r="FV181" s="28"/>
      <c r="FW181" s="28"/>
      <c r="FX181" s="28"/>
      <c r="FY181" s="28"/>
      <c r="FZ181" s="28"/>
      <c r="GA181" s="28"/>
      <c r="GB181" s="28"/>
      <c r="GC181" s="28"/>
      <c r="GD181" s="28"/>
      <c r="GE181" s="28"/>
      <c r="GF181" s="28"/>
      <c r="GG181" s="28"/>
      <c r="GH181" s="28"/>
      <c r="GI181" s="28"/>
      <c r="GJ181" s="28"/>
      <c r="GK181" s="28"/>
      <c r="GL181" s="28"/>
      <c r="GM181" s="28"/>
      <c r="GN181" s="28"/>
      <c r="GO181" s="28"/>
      <c r="GP181" s="28"/>
      <c r="GQ181" s="28"/>
      <c r="GR181" s="28"/>
      <c r="GS181" s="28"/>
      <c r="GT181" s="28"/>
      <c r="GU181" s="28"/>
      <c r="GV181" s="28"/>
      <c r="GW181" s="28"/>
      <c r="GX181" s="28"/>
      <c r="GY181" s="28"/>
      <c r="GZ181" s="28"/>
      <c r="HA181" s="28"/>
      <c r="HB181" s="28"/>
      <c r="HC181" s="28"/>
      <c r="HD181" s="28"/>
      <c r="HE181" s="28"/>
      <c r="HF181" s="28"/>
      <c r="HG181" s="28"/>
      <c r="HH181" s="28"/>
      <c r="HI181" s="28"/>
      <c r="HJ181" s="28"/>
      <c r="HK181" s="28"/>
      <c r="HL181" s="28"/>
      <c r="HM181" s="28"/>
      <c r="HN181" s="28"/>
      <c r="HO181" s="28"/>
      <c r="HP181" s="28"/>
      <c r="HQ181" s="28"/>
      <c r="HR181" s="28"/>
      <c r="HS181" s="28"/>
      <c r="HT181" s="28"/>
      <c r="HU181" s="28"/>
      <c r="HV181" s="28"/>
      <c r="HW181" s="28"/>
      <c r="HX181" s="28"/>
      <c r="HY181" s="28"/>
      <c r="HZ181" s="28"/>
      <c r="IA181" s="28"/>
      <c r="IB181" s="28"/>
      <c r="IC181" s="28"/>
      <c r="ID181" s="28"/>
      <c r="IE181" s="28"/>
      <c r="IF181" s="28"/>
      <c r="IG181" s="28"/>
      <c r="IH181" s="28"/>
      <c r="II181" s="28"/>
      <c r="IJ181" s="28"/>
      <c r="IK181" s="28"/>
      <c r="IL181" s="28"/>
      <c r="IM181" s="28"/>
      <c r="IN181" s="28"/>
      <c r="IO181" s="28"/>
      <c r="IP181" s="28"/>
      <c r="IQ181" s="28"/>
      <c r="IR181" s="28"/>
      <c r="IS181" s="28"/>
      <c r="IT181" s="28"/>
      <c r="IU181" s="28"/>
      <c r="IV181" s="28"/>
      <c r="IW181" s="28"/>
    </row>
    <row r="182" spans="1:257" s="1" customFormat="1">
      <c r="A182" s="155"/>
      <c r="B182" s="155"/>
      <c r="C182" s="155"/>
      <c r="D182" s="156"/>
      <c r="E182" s="156"/>
      <c r="F182" s="156"/>
      <c r="G182" s="156"/>
      <c r="H182" s="156"/>
      <c r="I182" s="156"/>
      <c r="J182" s="156"/>
      <c r="K182" s="156"/>
      <c r="L182" s="156"/>
      <c r="M182" s="156"/>
      <c r="N182" s="156"/>
      <c r="O182" s="156"/>
      <c r="P182" s="156"/>
      <c r="Q182" s="156"/>
      <c r="R182" s="156"/>
      <c r="S182" s="25"/>
      <c r="T182" s="25"/>
      <c r="U182" s="157"/>
      <c r="V182" s="158"/>
      <c r="W182" s="158"/>
      <c r="X182" s="28"/>
      <c r="Y182" s="28"/>
      <c r="Z182" s="28"/>
      <c r="AA182" s="28"/>
      <c r="AB182" s="106"/>
      <c r="AC182" s="51"/>
      <c r="AD182" s="51"/>
      <c r="AE182" s="97" t="s">
        <v>440</v>
      </c>
      <c r="AF182" s="102" t="s">
        <v>38</v>
      </c>
      <c r="AG182" s="97">
        <v>275</v>
      </c>
      <c r="AH182" s="275" t="e">
        <f>NA()</f>
        <v>#N/A</v>
      </c>
      <c r="AI182" s="276">
        <v>15.2</v>
      </c>
      <c r="AJ182" s="276">
        <v>16.190000000000001</v>
      </c>
      <c r="AK182" s="53"/>
      <c r="AL182" s="305"/>
      <c r="AM182" s="305" t="s">
        <v>353</v>
      </c>
      <c r="AN182" s="306" t="s">
        <v>441</v>
      </c>
      <c r="AO182" s="306">
        <v>61.415666208791194</v>
      </c>
      <c r="AP182" s="95">
        <v>0.35100000000000003</v>
      </c>
      <c r="AQ182" s="58">
        <v>0.39</v>
      </c>
      <c r="AR182" s="58">
        <f t="shared" si="56"/>
        <v>0.35100000000000003</v>
      </c>
      <c r="AS182" s="58">
        <f t="shared" si="57"/>
        <v>0.33150000000000002</v>
      </c>
      <c r="AT182" s="88">
        <v>14.8</v>
      </c>
      <c r="AU182" s="57"/>
      <c r="AV182" s="57"/>
      <c r="AW182" s="57"/>
      <c r="AX182" s="57"/>
      <c r="AY182" s="57"/>
      <c r="AZ182" s="57"/>
      <c r="BA182" s="57"/>
      <c r="BB182" s="57"/>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c r="FJ182" s="28"/>
      <c r="FK182" s="28"/>
      <c r="FL182" s="28"/>
      <c r="FM182" s="28"/>
      <c r="FN182" s="28"/>
      <c r="FO182" s="28"/>
      <c r="FP182" s="28"/>
      <c r="FQ182" s="28"/>
      <c r="FR182" s="28"/>
      <c r="FS182" s="28"/>
      <c r="FT182" s="28"/>
      <c r="FU182" s="28"/>
      <c r="FV182" s="28"/>
      <c r="FW182" s="28"/>
      <c r="FX182" s="28"/>
      <c r="FY182" s="28"/>
      <c r="FZ182" s="28"/>
      <c r="GA182" s="28"/>
      <c r="GB182" s="28"/>
      <c r="GC182" s="28"/>
      <c r="GD182" s="28"/>
      <c r="GE182" s="28"/>
      <c r="GF182" s="28"/>
      <c r="GG182" s="28"/>
      <c r="GH182" s="28"/>
      <c r="GI182" s="28"/>
      <c r="GJ182" s="28"/>
      <c r="GK182" s="28"/>
      <c r="GL182" s="28"/>
      <c r="GM182" s="28"/>
      <c r="GN182" s="28"/>
      <c r="GO182" s="28"/>
      <c r="GP182" s="28"/>
      <c r="GQ182" s="28"/>
      <c r="GR182" s="28"/>
      <c r="GS182" s="28"/>
      <c r="GT182" s="28"/>
      <c r="GU182" s="28"/>
      <c r="GV182" s="28"/>
      <c r="GW182" s="28"/>
      <c r="GX182" s="28"/>
      <c r="GY182" s="28"/>
      <c r="GZ182" s="28"/>
      <c r="HA182" s="28"/>
      <c r="HB182" s="28"/>
      <c r="HC182" s="28"/>
      <c r="HD182" s="28"/>
      <c r="HE182" s="28"/>
      <c r="HF182" s="28"/>
      <c r="HG182" s="28"/>
      <c r="HH182" s="28"/>
      <c r="HI182" s="28"/>
      <c r="HJ182" s="28"/>
      <c r="HK182" s="28"/>
      <c r="HL182" s="28"/>
      <c r="HM182" s="28"/>
      <c r="HN182" s="28"/>
      <c r="HO182" s="28"/>
      <c r="HP182" s="28"/>
      <c r="HQ182" s="28"/>
      <c r="HR182" s="28"/>
      <c r="HS182" s="28"/>
      <c r="HT182" s="28"/>
      <c r="HU182" s="28"/>
      <c r="HV182" s="28"/>
      <c r="HW182" s="28"/>
      <c r="HX182" s="28"/>
      <c r="HY182" s="28"/>
      <c r="HZ182" s="28"/>
      <c r="IA182" s="28"/>
      <c r="IB182" s="28"/>
      <c r="IC182" s="28"/>
      <c r="ID182" s="28"/>
      <c r="IE182" s="28"/>
      <c r="IF182" s="28"/>
      <c r="IG182" s="28"/>
      <c r="IH182" s="28"/>
      <c r="II182" s="28"/>
      <c r="IJ182" s="28"/>
      <c r="IK182" s="28"/>
      <c r="IL182" s="28"/>
      <c r="IM182" s="28"/>
      <c r="IN182" s="28"/>
      <c r="IO182" s="28"/>
      <c r="IP182" s="28"/>
      <c r="IQ182" s="28"/>
      <c r="IR182" s="28"/>
      <c r="IS182" s="28"/>
      <c r="IT182" s="28"/>
      <c r="IU182" s="28"/>
      <c r="IV182" s="28"/>
      <c r="IW182" s="28"/>
    </row>
    <row r="183" spans="1:257" s="1" customFormat="1" ht="15.6">
      <c r="A183" s="155"/>
      <c r="B183" s="155"/>
      <c r="C183" s="155"/>
      <c r="D183" s="156"/>
      <c r="E183" s="156"/>
      <c r="F183" s="156"/>
      <c r="G183" s="156"/>
      <c r="H183" s="156"/>
      <c r="I183" s="156"/>
      <c r="J183" s="156"/>
      <c r="K183" s="156"/>
      <c r="L183" s="156"/>
      <c r="M183" s="156"/>
      <c r="N183" s="156"/>
      <c r="O183" s="156"/>
      <c r="P183" s="156"/>
      <c r="Q183" s="156"/>
      <c r="R183" s="156"/>
      <c r="S183" s="25"/>
      <c r="T183" s="25"/>
      <c r="U183" s="157"/>
      <c r="V183" s="158"/>
      <c r="W183" s="158"/>
      <c r="X183" s="28"/>
      <c r="Y183" s="28"/>
      <c r="Z183" s="28"/>
      <c r="AA183" s="28"/>
      <c r="AB183" s="110"/>
      <c r="AC183" s="51"/>
      <c r="AD183" s="51"/>
      <c r="AE183" s="97" t="s">
        <v>442</v>
      </c>
      <c r="AF183" s="102" t="s">
        <v>38</v>
      </c>
      <c r="AG183" s="97">
        <v>275</v>
      </c>
      <c r="AH183" s="275" t="e">
        <f>NA()</f>
        <v>#N/A</v>
      </c>
      <c r="AI183" s="276">
        <v>15.2</v>
      </c>
      <c r="AJ183" s="276">
        <v>16.190000000000001</v>
      </c>
      <c r="AK183" s="53"/>
      <c r="AL183" s="305"/>
      <c r="AM183" s="305" t="s">
        <v>353</v>
      </c>
      <c r="AN183" s="306" t="s">
        <v>443</v>
      </c>
      <c r="AO183" s="306">
        <v>90.42682005494504</v>
      </c>
      <c r="AP183" s="95">
        <v>0.33150000000000002</v>
      </c>
      <c r="AQ183" s="58">
        <v>0.39</v>
      </c>
      <c r="AR183" s="58">
        <f t="shared" si="56"/>
        <v>0.35100000000000003</v>
      </c>
      <c r="AS183" s="58">
        <f t="shared" si="57"/>
        <v>0.33150000000000002</v>
      </c>
      <c r="AT183" s="88">
        <v>18.7</v>
      </c>
      <c r="AU183" s="57"/>
      <c r="AV183" s="57"/>
      <c r="AW183" s="57"/>
      <c r="AX183" s="57"/>
      <c r="AY183" s="57"/>
      <c r="AZ183" s="57"/>
      <c r="BA183" s="57"/>
      <c r="BB183" s="57"/>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8"/>
      <c r="FV183" s="28"/>
      <c r="FW183" s="28"/>
      <c r="FX183" s="28"/>
      <c r="FY183" s="28"/>
      <c r="FZ183" s="28"/>
      <c r="GA183" s="28"/>
      <c r="GB183" s="28"/>
      <c r="GC183" s="28"/>
      <c r="GD183" s="28"/>
      <c r="GE183" s="28"/>
      <c r="GF183" s="28"/>
      <c r="GG183" s="28"/>
      <c r="GH183" s="28"/>
      <c r="GI183" s="28"/>
      <c r="GJ183" s="28"/>
      <c r="GK183" s="28"/>
      <c r="GL183" s="28"/>
      <c r="GM183" s="28"/>
      <c r="GN183" s="28"/>
      <c r="GO183" s="28"/>
      <c r="GP183" s="28"/>
      <c r="GQ183" s="28"/>
      <c r="GR183" s="28"/>
      <c r="GS183" s="28"/>
      <c r="GT183" s="28"/>
      <c r="GU183" s="28"/>
      <c r="GV183" s="28"/>
      <c r="GW183" s="28"/>
      <c r="GX183" s="28"/>
      <c r="GY183" s="28"/>
      <c r="GZ183" s="28"/>
      <c r="HA183" s="28"/>
      <c r="HB183" s="28"/>
      <c r="HC183" s="28"/>
      <c r="HD183" s="28"/>
      <c r="HE183" s="28"/>
      <c r="HF183" s="28"/>
      <c r="HG183" s="28"/>
      <c r="HH183" s="28"/>
      <c r="HI183" s="28"/>
      <c r="HJ183" s="28"/>
      <c r="HK183" s="28"/>
      <c r="HL183" s="28"/>
      <c r="HM183" s="28"/>
      <c r="HN183" s="28"/>
      <c r="HO183" s="28"/>
      <c r="HP183" s="28"/>
      <c r="HQ183" s="28"/>
      <c r="HR183" s="28"/>
      <c r="HS183" s="28"/>
      <c r="HT183" s="28"/>
      <c r="HU183" s="28"/>
      <c r="HV183" s="28"/>
      <c r="HW183" s="28"/>
      <c r="HX183" s="28"/>
      <c r="HY183" s="28"/>
      <c r="HZ183" s="28"/>
      <c r="IA183" s="28"/>
      <c r="IB183" s="28"/>
      <c r="IC183" s="28"/>
      <c r="ID183" s="28"/>
      <c r="IE183" s="28"/>
      <c r="IF183" s="28"/>
      <c r="IG183" s="28"/>
      <c r="IH183" s="28"/>
      <c r="II183" s="28"/>
      <c r="IJ183" s="28"/>
      <c r="IK183" s="28"/>
      <c r="IL183" s="28"/>
      <c r="IM183" s="28"/>
      <c r="IN183" s="28"/>
      <c r="IO183" s="28"/>
      <c r="IP183" s="28"/>
      <c r="IQ183" s="28"/>
      <c r="IR183" s="28"/>
      <c r="IS183" s="28"/>
      <c r="IT183" s="28"/>
      <c r="IU183" s="28"/>
      <c r="IV183" s="28"/>
      <c r="IW183" s="28"/>
    </row>
    <row r="184" spans="1:257" s="1" customFormat="1">
      <c r="A184" s="159"/>
      <c r="B184" s="159"/>
      <c r="C184" s="159"/>
      <c r="D184" s="160"/>
      <c r="E184" s="160"/>
      <c r="F184" s="160"/>
      <c r="G184" s="160"/>
      <c r="H184" s="160"/>
      <c r="I184" s="160"/>
      <c r="J184" s="160"/>
      <c r="K184" s="160"/>
      <c r="L184" s="160"/>
      <c r="M184" s="160"/>
      <c r="N184" s="160"/>
      <c r="O184" s="160"/>
      <c r="P184" s="160"/>
      <c r="Q184" s="160"/>
      <c r="R184" s="160"/>
      <c r="S184" s="160"/>
      <c r="T184" s="160"/>
      <c r="U184" s="161"/>
      <c r="V184" s="162"/>
      <c r="W184" s="163"/>
      <c r="X184" s="28"/>
      <c r="Y184" s="28"/>
      <c r="Z184" s="28"/>
      <c r="AA184" s="28"/>
      <c r="AB184" s="51"/>
      <c r="AC184" s="51"/>
      <c r="AD184" s="51"/>
      <c r="AE184" s="97" t="s">
        <v>444</v>
      </c>
      <c r="AF184" s="102" t="s">
        <v>38</v>
      </c>
      <c r="AG184" s="97">
        <v>275</v>
      </c>
      <c r="AH184" s="275" t="e">
        <f>NA()</f>
        <v>#N/A</v>
      </c>
      <c r="AI184" s="276">
        <v>15.2</v>
      </c>
      <c r="AJ184" s="276">
        <v>16.190000000000001</v>
      </c>
      <c r="AK184" s="53"/>
      <c r="AL184" s="305"/>
      <c r="AM184" s="305" t="s">
        <v>357</v>
      </c>
      <c r="AN184" s="306" t="s">
        <v>445</v>
      </c>
      <c r="AO184" s="306">
        <v>42.949852941176452</v>
      </c>
      <c r="AP184" s="95">
        <v>0.34200000000000003</v>
      </c>
      <c r="AQ184" s="58">
        <v>0.38</v>
      </c>
      <c r="AR184" s="58">
        <f t="shared" si="56"/>
        <v>0.34200000000000003</v>
      </c>
      <c r="AS184" s="58">
        <f t="shared" si="57"/>
        <v>0.32300000000000001</v>
      </c>
      <c r="AT184" s="88">
        <v>14.6</v>
      </c>
      <c r="AU184" s="57"/>
      <c r="AV184" s="57"/>
      <c r="AW184" s="57"/>
      <c r="AX184" s="57"/>
      <c r="AY184" s="57"/>
      <c r="AZ184" s="57"/>
      <c r="BA184" s="57"/>
      <c r="BB184" s="57"/>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28"/>
      <c r="GC184" s="28"/>
      <c r="GD184" s="28"/>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c r="HG184" s="28"/>
      <c r="HH184" s="28"/>
      <c r="HI184" s="28"/>
      <c r="HJ184" s="28"/>
      <c r="HK184" s="28"/>
      <c r="HL184" s="28"/>
      <c r="HM184" s="28"/>
      <c r="HN184" s="28"/>
      <c r="HO184" s="28"/>
      <c r="HP184" s="28"/>
      <c r="HQ184" s="28"/>
      <c r="HR184" s="28"/>
      <c r="HS184" s="28"/>
      <c r="HT184" s="28"/>
      <c r="HU184" s="28"/>
      <c r="HV184" s="28"/>
      <c r="HW184" s="28"/>
      <c r="HX184" s="28"/>
      <c r="HY184" s="28"/>
      <c r="HZ184" s="28"/>
      <c r="IA184" s="28"/>
      <c r="IB184" s="28"/>
      <c r="IC184" s="28"/>
      <c r="ID184" s="28"/>
      <c r="IE184" s="28"/>
      <c r="IF184" s="28"/>
      <c r="IG184" s="28"/>
      <c r="IH184" s="28"/>
      <c r="II184" s="28"/>
      <c r="IJ184" s="28"/>
      <c r="IK184" s="28"/>
      <c r="IL184" s="28"/>
      <c r="IM184" s="28"/>
      <c r="IN184" s="28"/>
      <c r="IO184" s="28"/>
      <c r="IP184" s="28"/>
      <c r="IQ184" s="28"/>
      <c r="IR184" s="28"/>
      <c r="IS184" s="28"/>
      <c r="IT184" s="28"/>
      <c r="IU184" s="28"/>
      <c r="IV184" s="28"/>
      <c r="IW184" s="28"/>
    </row>
    <row r="185" spans="1:257" s="1" customFormat="1" ht="17.25" customHeight="1">
      <c r="A185" s="28"/>
      <c r="B185" s="164"/>
      <c r="C185" s="164"/>
      <c r="D185" s="164"/>
      <c r="E185" s="165"/>
      <c r="F185" s="165"/>
      <c r="G185" s="165"/>
      <c r="H185" s="165"/>
      <c r="I185" s="165"/>
      <c r="J185" s="165"/>
      <c r="K185" s="165"/>
      <c r="L185" s="165"/>
      <c r="M185" s="165"/>
      <c r="N185" s="165"/>
      <c r="O185" s="165"/>
      <c r="P185" s="165"/>
      <c r="Q185" s="165"/>
      <c r="R185" s="165"/>
      <c r="S185" s="143"/>
      <c r="T185" s="213"/>
      <c r="U185" s="143"/>
      <c r="V185" s="143"/>
      <c r="W185" s="143"/>
      <c r="X185" s="143"/>
      <c r="Y185" s="165"/>
      <c r="Z185" s="165"/>
      <c r="AA185" s="165"/>
      <c r="AB185" s="51"/>
      <c r="AC185" s="51"/>
      <c r="AD185" s="51"/>
      <c r="AE185" s="97" t="s">
        <v>446</v>
      </c>
      <c r="AF185" s="102" t="s">
        <v>38</v>
      </c>
      <c r="AG185" s="97">
        <v>275</v>
      </c>
      <c r="AH185" s="275" t="e">
        <f>NA()</f>
        <v>#N/A</v>
      </c>
      <c r="AI185" s="276">
        <v>15.2</v>
      </c>
      <c r="AJ185" s="276">
        <v>16.190000000000001</v>
      </c>
      <c r="AK185" s="53"/>
      <c r="AL185" s="305"/>
      <c r="AM185" s="305" t="s">
        <v>357</v>
      </c>
      <c r="AN185" s="306" t="s">
        <v>447</v>
      </c>
      <c r="AO185" s="306">
        <v>94.244915158371043</v>
      </c>
      <c r="AP185" s="95">
        <v>0.32300000000000001</v>
      </c>
      <c r="AQ185" s="58">
        <v>0.38</v>
      </c>
      <c r="AR185" s="58">
        <f t="shared" si="56"/>
        <v>0.34200000000000003</v>
      </c>
      <c r="AS185" s="58">
        <f t="shared" si="57"/>
        <v>0.32300000000000001</v>
      </c>
      <c r="AT185" s="88">
        <v>18.399999999999999</v>
      </c>
      <c r="AU185" s="57"/>
      <c r="AV185" s="57"/>
      <c r="AW185" s="57"/>
      <c r="AX185" s="57"/>
      <c r="AY185" s="57"/>
      <c r="AZ185" s="57"/>
      <c r="BA185" s="57"/>
      <c r="BB185" s="57"/>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c r="FJ185" s="28"/>
      <c r="FK185" s="28"/>
      <c r="FL185" s="28"/>
      <c r="FM185" s="28"/>
      <c r="FN185" s="28"/>
      <c r="FO185" s="28"/>
      <c r="FP185" s="28"/>
      <c r="FQ185" s="28"/>
      <c r="FR185" s="28"/>
      <c r="FS185" s="28"/>
      <c r="FT185" s="28"/>
      <c r="FU185" s="28"/>
      <c r="FV185" s="28"/>
      <c r="FW185" s="28"/>
      <c r="FX185" s="28"/>
      <c r="FY185" s="28"/>
      <c r="FZ185" s="28"/>
      <c r="GA185" s="28"/>
      <c r="GB185" s="28"/>
      <c r="GC185" s="28"/>
      <c r="GD185" s="28"/>
      <c r="GE185" s="28"/>
      <c r="GF185" s="28"/>
      <c r="GG185" s="28"/>
      <c r="GH185" s="28"/>
      <c r="GI185" s="28"/>
      <c r="GJ185" s="28"/>
      <c r="GK185" s="28"/>
      <c r="GL185" s="28"/>
      <c r="GM185" s="28"/>
      <c r="GN185" s="28"/>
      <c r="GO185" s="28"/>
      <c r="GP185" s="28"/>
      <c r="GQ185" s="28"/>
      <c r="GR185" s="28"/>
      <c r="GS185" s="28"/>
      <c r="GT185" s="28"/>
      <c r="GU185" s="28"/>
      <c r="GV185" s="28"/>
      <c r="GW185" s="28"/>
      <c r="GX185" s="28"/>
      <c r="GY185" s="28"/>
      <c r="GZ185" s="28"/>
      <c r="HA185" s="28"/>
      <c r="HB185" s="28"/>
      <c r="HC185" s="28"/>
      <c r="HD185" s="28"/>
      <c r="HE185" s="28"/>
      <c r="HF185" s="28"/>
      <c r="HG185" s="28"/>
      <c r="HH185" s="28"/>
      <c r="HI185" s="28"/>
      <c r="HJ185" s="28"/>
      <c r="HK185" s="28"/>
      <c r="HL185" s="28"/>
      <c r="HM185" s="28"/>
      <c r="HN185" s="28"/>
      <c r="HO185" s="28"/>
      <c r="HP185" s="28"/>
      <c r="HQ185" s="28"/>
      <c r="HR185" s="28"/>
      <c r="HS185" s="28"/>
      <c r="HT185" s="28"/>
      <c r="HU185" s="28"/>
      <c r="HV185" s="28"/>
      <c r="HW185" s="28"/>
      <c r="HX185" s="28"/>
      <c r="HY185" s="28"/>
      <c r="HZ185" s="28"/>
      <c r="IA185" s="28"/>
      <c r="IB185" s="28"/>
      <c r="IC185" s="28"/>
      <c r="ID185" s="28"/>
      <c r="IE185" s="28"/>
      <c r="IF185" s="28"/>
      <c r="IG185" s="28"/>
      <c r="IH185" s="28"/>
      <c r="II185" s="28"/>
      <c r="IJ185" s="28"/>
      <c r="IK185" s="28"/>
      <c r="IL185" s="28"/>
      <c r="IM185" s="28"/>
      <c r="IN185" s="28"/>
      <c r="IO185" s="28"/>
      <c r="IP185" s="28"/>
      <c r="IQ185" s="28"/>
      <c r="IR185" s="28"/>
      <c r="IS185" s="28"/>
      <c r="IT185" s="28"/>
      <c r="IU185" s="28"/>
      <c r="IV185" s="28"/>
      <c r="IW185" s="28"/>
    </row>
    <row r="186" spans="1:257" s="27" customFormat="1" ht="17.25" customHeight="1">
      <c r="A186" s="28"/>
      <c r="B186" s="166"/>
      <c r="C186" s="167"/>
      <c r="D186" s="167"/>
      <c r="E186" s="167"/>
      <c r="F186" s="167"/>
      <c r="G186" s="167"/>
      <c r="H186" s="167"/>
      <c r="I186" s="167"/>
      <c r="J186" s="167"/>
      <c r="K186" s="167"/>
      <c r="L186" s="167"/>
      <c r="M186" s="167"/>
      <c r="N186" s="167"/>
      <c r="O186" s="167"/>
      <c r="P186" s="167"/>
      <c r="Q186" s="167"/>
      <c r="R186" s="167"/>
      <c r="S186" s="143"/>
      <c r="T186" s="214"/>
      <c r="U186" s="143"/>
      <c r="V186" s="143"/>
      <c r="W186" s="143"/>
      <c r="X186" s="143"/>
      <c r="Y186" s="168"/>
      <c r="Z186" s="168"/>
      <c r="AA186" s="169"/>
      <c r="AB186" s="111"/>
      <c r="AC186" s="111"/>
      <c r="AD186" s="111"/>
      <c r="AE186" s="97" t="s">
        <v>448</v>
      </c>
      <c r="AF186" s="102" t="s">
        <v>38</v>
      </c>
      <c r="AG186" s="97">
        <v>275</v>
      </c>
      <c r="AH186" s="275" t="e">
        <f>NA()</f>
        <v>#N/A</v>
      </c>
      <c r="AI186" s="276">
        <v>15.2</v>
      </c>
      <c r="AJ186" s="276">
        <v>16.190000000000001</v>
      </c>
      <c r="AK186" s="53"/>
      <c r="AL186" s="305"/>
      <c r="AM186" s="305" t="s">
        <v>362</v>
      </c>
      <c r="AN186" s="306" t="s">
        <v>449</v>
      </c>
      <c r="AO186" s="306">
        <v>26.324192307692307</v>
      </c>
      <c r="AP186" s="95">
        <v>0.34200000000000003</v>
      </c>
      <c r="AQ186" s="58">
        <v>0.38</v>
      </c>
      <c r="AR186" s="58">
        <f t="shared" si="56"/>
        <v>0.34200000000000003</v>
      </c>
      <c r="AS186" s="58">
        <f t="shared" si="57"/>
        <v>0.32300000000000001</v>
      </c>
      <c r="AT186" s="88">
        <v>10.53</v>
      </c>
      <c r="AU186" s="57"/>
      <c r="AV186" s="57"/>
      <c r="AW186" s="90"/>
      <c r="AX186" s="90"/>
      <c r="AY186" s="90"/>
      <c r="AZ186" s="90"/>
      <c r="BA186" s="90"/>
      <c r="BB186" s="90"/>
    </row>
    <row r="187" spans="1:257" s="27" customFormat="1" ht="17.25" customHeight="1">
      <c r="A187" s="28"/>
      <c r="B187" s="166"/>
      <c r="C187" s="166"/>
      <c r="D187" s="166"/>
      <c r="E187" s="166"/>
      <c r="F187" s="166"/>
      <c r="G187" s="166"/>
      <c r="H187" s="166"/>
      <c r="I187" s="166"/>
      <c r="J187" s="166"/>
      <c r="K187" s="166"/>
      <c r="L187" s="166"/>
      <c r="M187" s="166"/>
      <c r="N187" s="166"/>
      <c r="O187" s="166"/>
      <c r="P187" s="166"/>
      <c r="Q187" s="166"/>
      <c r="R187" s="166"/>
      <c r="S187" s="143"/>
      <c r="T187" s="143"/>
      <c r="U187" s="143"/>
      <c r="V187" s="143"/>
      <c r="W187" s="143"/>
      <c r="X187" s="143"/>
      <c r="Y187" s="171"/>
      <c r="Z187" s="171"/>
      <c r="AA187" s="172"/>
      <c r="AB187" s="111"/>
      <c r="AC187" s="111"/>
      <c r="AD187" s="111"/>
      <c r="AE187" s="97" t="s">
        <v>450</v>
      </c>
      <c r="AF187" s="102" t="s">
        <v>40</v>
      </c>
      <c r="AG187" s="97">
        <v>400</v>
      </c>
      <c r="AH187" s="275" t="e">
        <f>NA()</f>
        <v>#N/A</v>
      </c>
      <c r="AI187" s="276">
        <v>16.2</v>
      </c>
      <c r="AJ187" s="276">
        <v>17.09</v>
      </c>
      <c r="AK187" s="53"/>
      <c r="AL187" s="305"/>
      <c r="AM187" s="305" t="s">
        <v>362</v>
      </c>
      <c r="AN187" s="307" t="s">
        <v>451</v>
      </c>
      <c r="AO187" s="307">
        <v>74.847605769230753</v>
      </c>
      <c r="AP187" s="95">
        <v>0.32300000000000001</v>
      </c>
      <c r="AQ187" s="58">
        <v>0.38</v>
      </c>
      <c r="AR187" s="58">
        <f t="shared" si="56"/>
        <v>0.34200000000000003</v>
      </c>
      <c r="AS187" s="58">
        <f t="shared" si="57"/>
        <v>0.32300000000000001</v>
      </c>
      <c r="AT187" s="88">
        <v>18.399999999999999</v>
      </c>
      <c r="AU187" s="57"/>
      <c r="AV187" s="57"/>
      <c r="AW187" s="90"/>
      <c r="AX187" s="90"/>
      <c r="AY187" s="90"/>
      <c r="AZ187" s="90"/>
      <c r="BA187" s="90"/>
      <c r="BB187" s="90"/>
    </row>
    <row r="188" spans="1:257" s="27" customFormat="1" ht="17.25" customHeight="1">
      <c r="B188" s="173"/>
      <c r="C188" s="173"/>
      <c r="D188" s="173"/>
      <c r="E188" s="173"/>
      <c r="F188" s="173"/>
      <c r="G188" s="173"/>
      <c r="H188" s="173"/>
      <c r="I188" s="173"/>
      <c r="J188" s="173"/>
      <c r="K188" s="173"/>
      <c r="L188" s="173"/>
      <c r="M188" s="173"/>
      <c r="N188" s="173"/>
      <c r="O188" s="173"/>
      <c r="P188" s="173"/>
      <c r="Q188" s="173"/>
      <c r="R188" s="173"/>
      <c r="S188" s="143"/>
      <c r="T188" s="143"/>
      <c r="U188" s="143"/>
      <c r="V188" s="143"/>
      <c r="W188" s="143"/>
      <c r="X188" s="143"/>
      <c r="AB188" s="111"/>
      <c r="AC188" s="111"/>
      <c r="AD188" s="111"/>
      <c r="AE188" s="97" t="s">
        <v>452</v>
      </c>
      <c r="AF188" s="102" t="s">
        <v>40</v>
      </c>
      <c r="AG188" s="97">
        <v>400</v>
      </c>
      <c r="AH188" s="275" t="e">
        <f>NA()</f>
        <v>#N/A</v>
      </c>
      <c r="AI188" s="276">
        <v>16.2</v>
      </c>
      <c r="AJ188" s="276">
        <v>17.09</v>
      </c>
      <c r="AK188" s="53"/>
      <c r="AL188" s="305" t="s">
        <v>453</v>
      </c>
      <c r="AM188" s="305" t="s">
        <v>366</v>
      </c>
      <c r="AN188" s="307" t="s">
        <v>454</v>
      </c>
      <c r="AO188" s="307">
        <v>101.39077810650886</v>
      </c>
      <c r="AP188" s="95">
        <v>0.45</v>
      </c>
      <c r="AQ188" s="58">
        <v>0.5</v>
      </c>
      <c r="AR188" s="58">
        <f t="shared" si="56"/>
        <v>0.45</v>
      </c>
      <c r="AS188" s="58">
        <f t="shared" si="57"/>
        <v>0.42499999999999999</v>
      </c>
      <c r="AT188" s="88">
        <v>8.11</v>
      </c>
      <c r="AU188" s="57"/>
      <c r="AV188" s="57"/>
      <c r="AW188" s="90"/>
      <c r="AX188" s="90"/>
      <c r="AY188" s="90"/>
      <c r="AZ188" s="90"/>
      <c r="BA188" s="90"/>
      <c r="BB188" s="90"/>
    </row>
    <row r="189" spans="1:257" s="27" customFormat="1" ht="17.25" customHeight="1">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4"/>
      <c r="Y189" s="175"/>
      <c r="Z189" s="175"/>
      <c r="AA189" s="176"/>
      <c r="AB189" s="111"/>
      <c r="AC189" s="111"/>
      <c r="AD189" s="111"/>
      <c r="AE189" s="97" t="s">
        <v>455</v>
      </c>
      <c r="AF189" s="102" t="s">
        <v>40</v>
      </c>
      <c r="AG189" s="97">
        <v>400</v>
      </c>
      <c r="AH189" s="275" t="e">
        <f>NA()</f>
        <v>#N/A</v>
      </c>
      <c r="AI189" s="276">
        <v>16.2</v>
      </c>
      <c r="AJ189" s="276">
        <v>17.09</v>
      </c>
      <c r="AK189" s="53"/>
      <c r="AL189" s="305" t="s">
        <v>453</v>
      </c>
      <c r="AM189" s="305" t="s">
        <v>366</v>
      </c>
      <c r="AN189" s="307" t="s">
        <v>456</v>
      </c>
      <c r="AO189" s="307">
        <v>185.41844434171591</v>
      </c>
      <c r="AP189" s="95">
        <v>0.42499999999999999</v>
      </c>
      <c r="AQ189" s="58">
        <v>0.5</v>
      </c>
      <c r="AR189" s="58">
        <f t="shared" si="56"/>
        <v>0.45</v>
      </c>
      <c r="AS189" s="58">
        <f t="shared" si="57"/>
        <v>0.42499999999999999</v>
      </c>
      <c r="AT189" s="88">
        <v>14.83</v>
      </c>
      <c r="AU189" s="57"/>
      <c r="AV189" s="57"/>
      <c r="AW189" s="90"/>
      <c r="AX189" s="90"/>
      <c r="AY189" s="90"/>
      <c r="AZ189" s="90"/>
      <c r="BA189" s="90"/>
      <c r="BB189" s="90"/>
    </row>
    <row r="190" spans="1:257" s="1" customFormat="1" ht="17.25" customHeight="1">
      <c r="A190" s="27"/>
      <c r="B190" s="27"/>
      <c r="C190" s="27"/>
      <c r="D190" s="27"/>
      <c r="E190" s="27"/>
      <c r="F190" s="177"/>
      <c r="G190" s="177"/>
      <c r="H190" s="177"/>
      <c r="I190" s="177"/>
      <c r="J190" s="177"/>
      <c r="K190" s="177"/>
      <c r="L190" s="177"/>
      <c r="M190" s="177"/>
      <c r="N190" s="177"/>
      <c r="O190" s="177"/>
      <c r="P190" s="177"/>
      <c r="Q190" s="177"/>
      <c r="R190" s="177"/>
      <c r="S190" s="177"/>
      <c r="T190" s="177"/>
      <c r="U190" s="177"/>
      <c r="V190" s="178"/>
      <c r="W190" s="178"/>
      <c r="X190" s="177"/>
      <c r="Y190" s="177"/>
      <c r="Z190" s="177"/>
      <c r="AA190" s="177"/>
      <c r="AB190" s="51"/>
      <c r="AC190" s="51"/>
      <c r="AD190" s="51"/>
      <c r="AE190" s="97" t="s">
        <v>457</v>
      </c>
      <c r="AF190" s="102" t="s">
        <v>40</v>
      </c>
      <c r="AG190" s="97">
        <v>400</v>
      </c>
      <c r="AH190" s="275" t="e">
        <f>NA()</f>
        <v>#N/A</v>
      </c>
      <c r="AI190" s="276">
        <v>16.2</v>
      </c>
      <c r="AJ190" s="276">
        <v>17.09</v>
      </c>
      <c r="AK190" s="53"/>
      <c r="AL190" s="305" t="s">
        <v>453</v>
      </c>
      <c r="AM190" s="305" t="s">
        <v>380</v>
      </c>
      <c r="AN190" s="307" t="s">
        <v>458</v>
      </c>
      <c r="AO190" s="307">
        <v>90.059864644970403</v>
      </c>
      <c r="AP190" s="95">
        <v>0.441</v>
      </c>
      <c r="AQ190" s="58">
        <v>0.49</v>
      </c>
      <c r="AR190" s="58">
        <f t="shared" si="56"/>
        <v>0.441</v>
      </c>
      <c r="AS190" s="58">
        <f t="shared" si="57"/>
        <v>0.41649999999999998</v>
      </c>
      <c r="AT190" s="88">
        <v>7.2</v>
      </c>
      <c r="AU190" s="57"/>
      <c r="AV190" s="57"/>
      <c r="AW190" s="57"/>
      <c r="AX190" s="57"/>
      <c r="AY190" s="57"/>
      <c r="AZ190" s="57"/>
      <c r="BA190" s="57"/>
      <c r="BB190" s="57"/>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c r="FI190" s="28"/>
      <c r="FJ190" s="28"/>
      <c r="FK190" s="28"/>
      <c r="FL190" s="28"/>
      <c r="FM190" s="28"/>
      <c r="FN190" s="28"/>
      <c r="FO190" s="28"/>
      <c r="FP190" s="28"/>
      <c r="FQ190" s="28"/>
      <c r="FR190" s="28"/>
      <c r="FS190" s="28"/>
      <c r="FT190" s="28"/>
      <c r="FU190" s="28"/>
      <c r="FV190" s="28"/>
      <c r="FW190" s="28"/>
      <c r="FX190" s="28"/>
      <c r="FY190" s="28"/>
      <c r="FZ190" s="28"/>
      <c r="GA190" s="28"/>
      <c r="GB190" s="28"/>
      <c r="GC190" s="28"/>
      <c r="GD190" s="28"/>
      <c r="GE190" s="28"/>
      <c r="GF190" s="28"/>
      <c r="GG190" s="28"/>
      <c r="GH190" s="28"/>
      <c r="GI190" s="28"/>
      <c r="GJ190" s="28"/>
      <c r="GK190" s="28"/>
      <c r="GL190" s="28"/>
      <c r="GM190" s="28"/>
      <c r="GN190" s="28"/>
      <c r="GO190" s="28"/>
      <c r="GP190" s="28"/>
      <c r="GQ190" s="28"/>
      <c r="GR190" s="28"/>
      <c r="GS190" s="28"/>
      <c r="GT190" s="28"/>
      <c r="GU190" s="28"/>
      <c r="GV190" s="28"/>
      <c r="GW190" s="28"/>
      <c r="GX190" s="28"/>
      <c r="GY190" s="28"/>
      <c r="GZ190" s="28"/>
      <c r="HA190" s="28"/>
      <c r="HB190" s="28"/>
      <c r="HC190" s="28"/>
      <c r="HD190" s="28"/>
      <c r="HE190" s="28"/>
      <c r="HF190" s="28"/>
      <c r="HG190" s="28"/>
      <c r="HH190" s="28"/>
      <c r="HI190" s="28"/>
      <c r="HJ190" s="28"/>
      <c r="HK190" s="28"/>
      <c r="HL190" s="28"/>
      <c r="HM190" s="28"/>
      <c r="HN190" s="28"/>
      <c r="HO190" s="28"/>
      <c r="HP190" s="28"/>
      <c r="HQ190" s="28"/>
      <c r="HR190" s="28"/>
      <c r="HS190" s="28"/>
      <c r="HT190" s="28"/>
      <c r="HU190" s="28"/>
      <c r="HV190" s="28"/>
      <c r="HW190" s="28"/>
      <c r="HX190" s="28"/>
      <c r="HY190" s="28"/>
      <c r="HZ190" s="28"/>
      <c r="IA190" s="28"/>
      <c r="IB190" s="28"/>
      <c r="IC190" s="28"/>
      <c r="ID190" s="28"/>
      <c r="IE190" s="28"/>
      <c r="IF190" s="28"/>
      <c r="IG190" s="28"/>
      <c r="IH190" s="28"/>
      <c r="II190" s="28"/>
      <c r="IJ190" s="28"/>
      <c r="IK190" s="28"/>
      <c r="IL190" s="28"/>
      <c r="IM190" s="28"/>
      <c r="IN190" s="28"/>
      <c r="IO190" s="28"/>
      <c r="IP190" s="28"/>
      <c r="IQ190" s="28"/>
      <c r="IR190" s="28"/>
      <c r="IS190" s="28"/>
      <c r="IT190" s="28"/>
      <c r="IU190" s="28"/>
      <c r="IV190" s="28"/>
      <c r="IW190" s="28"/>
    </row>
    <row r="191" spans="1:257" s="1" customFormat="1" ht="17.25" customHeight="1">
      <c r="A191" s="27"/>
      <c r="B191" s="27"/>
      <c r="C191" s="27"/>
      <c r="D191" s="27"/>
      <c r="E191" s="27"/>
      <c r="F191" s="178"/>
      <c r="G191" s="178"/>
      <c r="H191" s="178"/>
      <c r="I191" s="178"/>
      <c r="J191" s="178"/>
      <c r="K191" s="178"/>
      <c r="L191" s="178"/>
      <c r="M191" s="178"/>
      <c r="N191" s="178"/>
      <c r="O191" s="178"/>
      <c r="P191" s="178"/>
      <c r="Q191" s="178"/>
      <c r="R191" s="178"/>
      <c r="S191" s="178"/>
      <c r="T191" s="178"/>
      <c r="U191" s="178"/>
      <c r="V191" s="178"/>
      <c r="W191" s="178"/>
      <c r="X191" s="177"/>
      <c r="Y191" s="177"/>
      <c r="Z191" s="177"/>
      <c r="AA191" s="177"/>
      <c r="AB191" s="51"/>
      <c r="AC191" s="51"/>
      <c r="AD191" s="51"/>
      <c r="AE191" s="97" t="s">
        <v>459</v>
      </c>
      <c r="AF191" s="102" t="s">
        <v>40</v>
      </c>
      <c r="AG191" s="97">
        <v>400</v>
      </c>
      <c r="AH191" s="275" t="e">
        <f>NA()</f>
        <v>#N/A</v>
      </c>
      <c r="AI191" s="276">
        <v>16.2</v>
      </c>
      <c r="AJ191" s="276">
        <v>17.09</v>
      </c>
      <c r="AK191" s="53"/>
      <c r="AL191" s="305" t="s">
        <v>453</v>
      </c>
      <c r="AM191" s="305" t="s">
        <v>380</v>
      </c>
      <c r="AN191" s="307" t="s">
        <v>460</v>
      </c>
      <c r="AO191" s="307">
        <v>153.58384770710052</v>
      </c>
      <c r="AP191" s="95">
        <v>0.41649999999999998</v>
      </c>
      <c r="AQ191" s="58">
        <v>0.49</v>
      </c>
      <c r="AR191" s="58">
        <f t="shared" si="56"/>
        <v>0.441</v>
      </c>
      <c r="AS191" s="58">
        <f t="shared" si="57"/>
        <v>0.41649999999999998</v>
      </c>
      <c r="AT191" s="88">
        <v>12.29</v>
      </c>
      <c r="AU191" s="57"/>
      <c r="AV191" s="57"/>
      <c r="AW191" s="57"/>
      <c r="AX191" s="57"/>
      <c r="AY191" s="57"/>
      <c r="AZ191" s="57"/>
      <c r="BA191" s="57"/>
      <c r="BB191" s="57"/>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c r="FI191" s="28"/>
      <c r="FJ191" s="28"/>
      <c r="FK191" s="28"/>
      <c r="FL191" s="28"/>
      <c r="FM191" s="28"/>
      <c r="FN191" s="28"/>
      <c r="FO191" s="28"/>
      <c r="FP191" s="28"/>
      <c r="FQ191" s="28"/>
      <c r="FR191" s="28"/>
      <c r="FS191" s="28"/>
      <c r="FT191" s="28"/>
      <c r="FU191" s="28"/>
      <c r="FV191" s="28"/>
      <c r="FW191" s="28"/>
      <c r="FX191" s="28"/>
      <c r="FY191" s="28"/>
      <c r="FZ191" s="28"/>
      <c r="GA191" s="28"/>
      <c r="GB191" s="28"/>
      <c r="GC191" s="28"/>
      <c r="GD191" s="28"/>
      <c r="GE191" s="28"/>
      <c r="GF191" s="28"/>
      <c r="GG191" s="28"/>
      <c r="GH191" s="28"/>
      <c r="GI191" s="28"/>
      <c r="GJ191" s="28"/>
      <c r="GK191" s="28"/>
      <c r="GL191" s="28"/>
      <c r="GM191" s="28"/>
      <c r="GN191" s="28"/>
      <c r="GO191" s="28"/>
      <c r="GP191" s="28"/>
      <c r="GQ191" s="28"/>
      <c r="GR191" s="28"/>
      <c r="GS191" s="28"/>
      <c r="GT191" s="28"/>
      <c r="GU191" s="28"/>
      <c r="GV191" s="28"/>
      <c r="GW191" s="28"/>
      <c r="GX191" s="28"/>
      <c r="GY191" s="28"/>
      <c r="GZ191" s="28"/>
      <c r="HA191" s="28"/>
      <c r="HB191" s="28"/>
      <c r="HC191" s="28"/>
      <c r="HD191" s="28"/>
      <c r="HE191" s="28"/>
      <c r="HF191" s="28"/>
      <c r="HG191" s="28"/>
      <c r="HH191" s="28"/>
      <c r="HI191" s="28"/>
      <c r="HJ191" s="28"/>
      <c r="HK191" s="28"/>
      <c r="HL191" s="28"/>
      <c r="HM191" s="28"/>
      <c r="HN191" s="28"/>
      <c r="HO191" s="28"/>
      <c r="HP191" s="28"/>
      <c r="HQ191" s="28"/>
      <c r="HR191" s="28"/>
      <c r="HS191" s="28"/>
      <c r="HT191" s="28"/>
      <c r="HU191" s="28"/>
      <c r="HV191" s="28"/>
      <c r="HW191" s="28"/>
      <c r="HX191" s="28"/>
      <c r="HY191" s="28"/>
      <c r="HZ191" s="28"/>
      <c r="IA191" s="28"/>
      <c r="IB191" s="28"/>
      <c r="IC191" s="28"/>
      <c r="ID191" s="28"/>
      <c r="IE191" s="28"/>
      <c r="IF191" s="28"/>
      <c r="IG191" s="28"/>
      <c r="IH191" s="28"/>
      <c r="II191" s="28"/>
      <c r="IJ191" s="28"/>
      <c r="IK191" s="28"/>
      <c r="IL191" s="28"/>
      <c r="IM191" s="28"/>
      <c r="IN191" s="28"/>
      <c r="IO191" s="28"/>
      <c r="IP191" s="28"/>
      <c r="IQ191" s="28"/>
      <c r="IR191" s="28"/>
      <c r="IS191" s="28"/>
      <c r="IT191" s="28"/>
      <c r="IU191" s="28"/>
      <c r="IV191" s="28"/>
      <c r="IW191" s="28"/>
    </row>
    <row r="192" spans="1:257" s="1" customFormat="1" ht="17.25" customHeight="1">
      <c r="A192" s="28"/>
      <c r="B192" s="28"/>
      <c r="C192" s="28"/>
      <c r="D192" s="28"/>
      <c r="E192" s="28"/>
      <c r="F192" s="179"/>
      <c r="G192" s="179"/>
      <c r="H192" s="179"/>
      <c r="I192" s="179"/>
      <c r="J192" s="179"/>
      <c r="K192" s="179"/>
      <c r="L192" s="179"/>
      <c r="M192" s="179"/>
      <c r="N192" s="179"/>
      <c r="O192" s="179"/>
      <c r="P192" s="179"/>
      <c r="Q192" s="179"/>
      <c r="R192" s="179"/>
      <c r="S192" s="179"/>
      <c r="T192" s="179"/>
      <c r="U192" s="179"/>
      <c r="V192" s="180"/>
      <c r="W192" s="179"/>
      <c r="X192" s="28"/>
      <c r="Y192" s="170"/>
      <c r="Z192" s="170"/>
      <c r="AA192" s="170"/>
      <c r="AB192" s="51"/>
      <c r="AC192" s="51"/>
      <c r="AD192" s="51"/>
      <c r="AE192" s="97" t="s">
        <v>461</v>
      </c>
      <c r="AF192" s="102" t="s">
        <v>40</v>
      </c>
      <c r="AG192" s="97">
        <v>400</v>
      </c>
      <c r="AH192" s="275" t="e">
        <f>NA()</f>
        <v>#N/A</v>
      </c>
      <c r="AI192" s="276">
        <v>16.2</v>
      </c>
      <c r="AJ192" s="276">
        <v>17.09</v>
      </c>
      <c r="AK192" s="53"/>
      <c r="AL192" s="305" t="s">
        <v>462</v>
      </c>
      <c r="AM192" s="305" t="s">
        <v>385</v>
      </c>
      <c r="AN192" s="307" t="s">
        <v>463</v>
      </c>
      <c r="AO192" s="307">
        <v>77.44151849112427</v>
      </c>
      <c r="AP192" s="95">
        <v>0.39600000000000002</v>
      </c>
      <c r="AQ192" s="58">
        <v>0.44</v>
      </c>
      <c r="AR192" s="58">
        <f t="shared" si="56"/>
        <v>0.39600000000000002</v>
      </c>
      <c r="AS192" s="58">
        <f t="shared" si="57"/>
        <v>0.374</v>
      </c>
      <c r="AT192" s="88">
        <v>6.2</v>
      </c>
      <c r="AU192" s="57"/>
      <c r="AV192" s="57"/>
      <c r="AW192" s="57"/>
      <c r="AX192" s="57"/>
      <c r="AY192" s="57"/>
      <c r="AZ192" s="57"/>
      <c r="BA192" s="57"/>
      <c r="BB192" s="57"/>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c r="FI192" s="28"/>
      <c r="FJ192" s="28"/>
      <c r="FK192" s="28"/>
      <c r="FL192" s="28"/>
      <c r="FM192" s="28"/>
      <c r="FN192" s="28"/>
      <c r="FO192" s="28"/>
      <c r="FP192" s="28"/>
      <c r="FQ192" s="28"/>
      <c r="FR192" s="28"/>
      <c r="FS192" s="28"/>
      <c r="FT192" s="28"/>
      <c r="FU192" s="28"/>
      <c r="FV192" s="28"/>
      <c r="FW192" s="28"/>
      <c r="FX192" s="28"/>
      <c r="FY192" s="28"/>
      <c r="FZ192" s="28"/>
      <c r="GA192" s="28"/>
      <c r="GB192" s="28"/>
      <c r="GC192" s="28"/>
      <c r="GD192" s="28"/>
      <c r="GE192" s="28"/>
      <c r="GF192" s="28"/>
      <c r="GG192" s="28"/>
      <c r="GH192" s="28"/>
      <c r="GI192" s="28"/>
      <c r="GJ192" s="28"/>
      <c r="GK192" s="28"/>
      <c r="GL192" s="28"/>
      <c r="GM192" s="28"/>
      <c r="GN192" s="28"/>
      <c r="GO192" s="28"/>
      <c r="GP192" s="28"/>
      <c r="GQ192" s="28"/>
      <c r="GR192" s="28"/>
      <c r="GS192" s="28"/>
      <c r="GT192" s="28"/>
      <c r="GU192" s="28"/>
      <c r="GV192" s="28"/>
      <c r="GW192" s="28"/>
      <c r="GX192" s="28"/>
      <c r="GY192" s="28"/>
      <c r="GZ192" s="28"/>
      <c r="HA192" s="28"/>
      <c r="HB192" s="28"/>
      <c r="HC192" s="28"/>
      <c r="HD192" s="28"/>
      <c r="HE192" s="28"/>
      <c r="HF192" s="28"/>
      <c r="HG192" s="28"/>
      <c r="HH192" s="28"/>
      <c r="HI192" s="28"/>
      <c r="HJ192" s="28"/>
      <c r="HK192" s="28"/>
      <c r="HL192" s="28"/>
      <c r="HM192" s="28"/>
      <c r="HN192" s="28"/>
      <c r="HO192" s="28"/>
      <c r="HP192" s="28"/>
      <c r="HQ192" s="28"/>
      <c r="HR192" s="28"/>
      <c r="HS192" s="28"/>
      <c r="HT192" s="28"/>
      <c r="HU192" s="28"/>
      <c r="HV192" s="28"/>
      <c r="HW192" s="28"/>
      <c r="HX192" s="28"/>
      <c r="HY192" s="28"/>
      <c r="HZ192" s="28"/>
      <c r="IA192" s="28"/>
      <c r="IB192" s="28"/>
      <c r="IC192" s="28"/>
      <c r="ID192" s="28"/>
      <c r="IE192" s="28"/>
      <c r="IF192" s="28"/>
      <c r="IG192" s="28"/>
      <c r="IH192" s="28"/>
      <c r="II192" s="28"/>
      <c r="IJ192" s="28"/>
      <c r="IK192" s="28"/>
      <c r="IL192" s="28"/>
      <c r="IM192" s="28"/>
      <c r="IN192" s="28"/>
      <c r="IO192" s="28"/>
      <c r="IP192" s="28"/>
      <c r="IQ192" s="28"/>
      <c r="IR192" s="28"/>
      <c r="IS192" s="28"/>
      <c r="IT192" s="28"/>
      <c r="IU192" s="28"/>
      <c r="IV192" s="28"/>
      <c r="IW192" s="28"/>
    </row>
    <row r="193" spans="1:257" s="1" customFormat="1" ht="17.25" customHeight="1">
      <c r="A193" s="28"/>
      <c r="B193" s="28"/>
      <c r="C193" s="28"/>
      <c r="D193" s="28"/>
      <c r="E193" s="28"/>
      <c r="F193" s="181"/>
      <c r="G193" s="181"/>
      <c r="H193" s="181"/>
      <c r="I193" s="181"/>
      <c r="J193" s="181"/>
      <c r="K193" s="181"/>
      <c r="L193" s="181"/>
      <c r="M193" s="181"/>
      <c r="N193" s="181"/>
      <c r="O193" s="181"/>
      <c r="P193" s="181"/>
      <c r="Q193" s="181"/>
      <c r="R193" s="181"/>
      <c r="S193" s="181"/>
      <c r="T193" s="181"/>
      <c r="U193" s="181"/>
      <c r="V193" s="181"/>
      <c r="W193" s="181"/>
      <c r="X193" s="182"/>
      <c r="Y193" s="170"/>
      <c r="Z193" s="170"/>
      <c r="AA193" s="170"/>
      <c r="AB193" s="51"/>
      <c r="AC193" s="51"/>
      <c r="AD193" s="51"/>
      <c r="AE193" s="97" t="s">
        <v>464</v>
      </c>
      <c r="AF193" s="102" t="s">
        <v>465</v>
      </c>
      <c r="AG193" s="97">
        <v>550</v>
      </c>
      <c r="AH193" s="275" t="e">
        <f>NA()</f>
        <v>#N/A</v>
      </c>
      <c r="AI193" s="276">
        <v>17.100000000000001</v>
      </c>
      <c r="AJ193" s="276">
        <v>30</v>
      </c>
      <c r="AK193" s="53"/>
      <c r="AL193" s="305" t="s">
        <v>462</v>
      </c>
      <c r="AM193" s="305" t="s">
        <v>385</v>
      </c>
      <c r="AN193" s="307" t="s">
        <v>466</v>
      </c>
      <c r="AO193" s="307">
        <v>129.72179722633129</v>
      </c>
      <c r="AP193" s="95">
        <v>0.374</v>
      </c>
      <c r="AQ193" s="58">
        <v>0.44</v>
      </c>
      <c r="AR193" s="58">
        <f t="shared" si="56"/>
        <v>0.39600000000000002</v>
      </c>
      <c r="AS193" s="58">
        <f t="shared" si="57"/>
        <v>0.374</v>
      </c>
      <c r="AT193" s="88">
        <v>10.38</v>
      </c>
      <c r="AU193" s="57"/>
      <c r="AV193" s="57"/>
      <c r="AW193" s="57"/>
      <c r="AX193" s="57"/>
      <c r="AY193" s="57"/>
      <c r="AZ193" s="57"/>
      <c r="BA193" s="57"/>
      <c r="BB193" s="57"/>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c r="FJ193" s="28"/>
      <c r="FK193" s="28"/>
      <c r="FL193" s="28"/>
      <c r="FM193" s="28"/>
      <c r="FN193" s="28"/>
      <c r="FO193" s="28"/>
      <c r="FP193" s="28"/>
      <c r="FQ193" s="28"/>
      <c r="FR193" s="28"/>
      <c r="FS193" s="28"/>
      <c r="FT193" s="28"/>
      <c r="FU193" s="28"/>
      <c r="FV193" s="28"/>
      <c r="FW193" s="28"/>
      <c r="FX193" s="28"/>
      <c r="FY193" s="28"/>
      <c r="FZ193" s="28"/>
      <c r="GA193" s="28"/>
      <c r="GB193" s="28"/>
      <c r="GC193" s="28"/>
      <c r="GD193" s="28"/>
      <c r="GE193" s="28"/>
      <c r="GF193" s="28"/>
      <c r="GG193" s="28"/>
      <c r="GH193" s="28"/>
      <c r="GI193" s="28"/>
      <c r="GJ193" s="28"/>
      <c r="GK193" s="28"/>
      <c r="GL193" s="28"/>
      <c r="GM193" s="28"/>
      <c r="GN193" s="28"/>
      <c r="GO193" s="28"/>
      <c r="GP193" s="28"/>
      <c r="GQ193" s="28"/>
      <c r="GR193" s="28"/>
      <c r="GS193" s="28"/>
      <c r="GT193" s="28"/>
      <c r="GU193" s="28"/>
      <c r="GV193" s="28"/>
      <c r="GW193" s="28"/>
      <c r="GX193" s="28"/>
      <c r="GY193" s="28"/>
      <c r="GZ193" s="28"/>
      <c r="HA193" s="28"/>
      <c r="HB193" s="28"/>
      <c r="HC193" s="28"/>
      <c r="HD193" s="28"/>
      <c r="HE193" s="28"/>
      <c r="HF193" s="28"/>
      <c r="HG193" s="28"/>
      <c r="HH193" s="28"/>
      <c r="HI193" s="28"/>
      <c r="HJ193" s="28"/>
      <c r="HK193" s="28"/>
      <c r="HL193" s="28"/>
      <c r="HM193" s="28"/>
      <c r="HN193" s="28"/>
      <c r="HO193" s="28"/>
      <c r="HP193" s="28"/>
      <c r="HQ193" s="28"/>
      <c r="HR193" s="28"/>
      <c r="HS193" s="28"/>
      <c r="HT193" s="28"/>
      <c r="HU193" s="28"/>
      <c r="HV193" s="28"/>
      <c r="HW193" s="28"/>
      <c r="HX193" s="28"/>
      <c r="HY193" s="28"/>
      <c r="HZ193" s="28"/>
      <c r="IA193" s="28"/>
      <c r="IB193" s="28"/>
      <c r="IC193" s="28"/>
      <c r="ID193" s="28"/>
      <c r="IE193" s="28"/>
      <c r="IF193" s="28"/>
      <c r="IG193" s="28"/>
      <c r="IH193" s="28"/>
      <c r="II193" s="28"/>
      <c r="IJ193" s="28"/>
      <c r="IK193" s="28"/>
      <c r="IL193" s="28"/>
      <c r="IM193" s="28"/>
      <c r="IN193" s="28"/>
      <c r="IO193" s="28"/>
      <c r="IP193" s="28"/>
      <c r="IQ193" s="28"/>
      <c r="IR193" s="28"/>
      <c r="IS193" s="28"/>
      <c r="IT193" s="28"/>
      <c r="IU193" s="28"/>
      <c r="IV193" s="28"/>
      <c r="IW193" s="28"/>
    </row>
    <row r="194" spans="1:257" s="1" customFormat="1" ht="17.25" customHeight="1">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28"/>
      <c r="W194" s="181"/>
      <c r="X194" s="179"/>
      <c r="Y194" s="183"/>
      <c r="Z194" s="183"/>
      <c r="AA194" s="182"/>
      <c r="AB194" s="51"/>
      <c r="AC194" s="51"/>
      <c r="AD194" s="51"/>
      <c r="AE194" s="97" t="s">
        <v>467</v>
      </c>
      <c r="AF194" s="102" t="s">
        <v>465</v>
      </c>
      <c r="AG194" s="97">
        <v>550</v>
      </c>
      <c r="AH194" s="275" t="e">
        <f>NA()</f>
        <v>#N/A</v>
      </c>
      <c r="AI194" s="276">
        <v>17.100000000000001</v>
      </c>
      <c r="AJ194" s="276">
        <v>30</v>
      </c>
      <c r="AK194" s="53"/>
      <c r="AL194" s="305" t="s">
        <v>468</v>
      </c>
      <c r="AM194" s="305" t="s">
        <v>389</v>
      </c>
      <c r="AN194" s="307" t="s">
        <v>469</v>
      </c>
      <c r="AO194" s="307">
        <v>63.535739644970413</v>
      </c>
      <c r="AP194" s="95">
        <v>0.36899999999999999</v>
      </c>
      <c r="AQ194" s="58">
        <v>0.41</v>
      </c>
      <c r="AR194" s="58">
        <f t="shared" si="56"/>
        <v>0.36899999999999999</v>
      </c>
      <c r="AS194" s="58">
        <f t="shared" si="57"/>
        <v>0.34849999999999998</v>
      </c>
      <c r="AT194" s="88">
        <v>5.08</v>
      </c>
      <c r="AU194" s="57"/>
      <c r="AV194" s="57"/>
      <c r="AW194" s="57"/>
      <c r="AX194" s="57"/>
      <c r="AY194" s="57"/>
      <c r="AZ194" s="57"/>
      <c r="BA194" s="57"/>
      <c r="BB194" s="57"/>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c r="FJ194" s="28"/>
      <c r="FK194" s="28"/>
      <c r="FL194" s="28"/>
      <c r="FM194" s="28"/>
      <c r="FN194" s="28"/>
      <c r="FO194" s="28"/>
      <c r="FP194" s="28"/>
      <c r="FQ194" s="28"/>
      <c r="FR194" s="28"/>
      <c r="FS194" s="28"/>
      <c r="FT194" s="28"/>
      <c r="FU194" s="28"/>
      <c r="FV194" s="28"/>
      <c r="FW194" s="28"/>
      <c r="FX194" s="28"/>
      <c r="FY194" s="28"/>
      <c r="FZ194" s="28"/>
      <c r="GA194" s="28"/>
      <c r="GB194" s="28"/>
      <c r="GC194" s="28"/>
      <c r="GD194" s="28"/>
      <c r="GE194" s="28"/>
      <c r="GF194" s="28"/>
      <c r="GG194" s="28"/>
      <c r="GH194" s="28"/>
      <c r="GI194" s="28"/>
      <c r="GJ194" s="28"/>
      <c r="GK194" s="28"/>
      <c r="GL194" s="28"/>
      <c r="GM194" s="28"/>
      <c r="GN194" s="28"/>
      <c r="GO194" s="28"/>
      <c r="GP194" s="28"/>
      <c r="GQ194" s="28"/>
      <c r="GR194" s="28"/>
      <c r="GS194" s="28"/>
      <c r="GT194" s="28"/>
      <c r="GU194" s="28"/>
      <c r="GV194" s="28"/>
      <c r="GW194" s="28"/>
      <c r="GX194" s="28"/>
      <c r="GY194" s="28"/>
      <c r="GZ194" s="28"/>
      <c r="HA194" s="28"/>
      <c r="HB194" s="28"/>
      <c r="HC194" s="28"/>
      <c r="HD194" s="28"/>
      <c r="HE194" s="28"/>
      <c r="HF194" s="28"/>
      <c r="HG194" s="28"/>
      <c r="HH194" s="28"/>
      <c r="HI194" s="28"/>
      <c r="HJ194" s="28"/>
      <c r="HK194" s="28"/>
      <c r="HL194" s="28"/>
      <c r="HM194" s="28"/>
      <c r="HN194" s="28"/>
      <c r="HO194" s="28"/>
      <c r="HP194" s="28"/>
      <c r="HQ194" s="28"/>
      <c r="HR194" s="28"/>
      <c r="HS194" s="28"/>
      <c r="HT194" s="28"/>
      <c r="HU194" s="28"/>
      <c r="HV194" s="28"/>
      <c r="HW194" s="28"/>
      <c r="HX194" s="28"/>
      <c r="HY194" s="28"/>
      <c r="HZ194" s="28"/>
      <c r="IA194" s="28"/>
      <c r="IB194" s="28"/>
      <c r="IC194" s="28"/>
      <c r="ID194" s="28"/>
      <c r="IE194" s="28"/>
      <c r="IF194" s="28"/>
      <c r="IG194" s="28"/>
      <c r="IH194" s="28"/>
      <c r="II194" s="28"/>
      <c r="IJ194" s="28"/>
      <c r="IK194" s="28"/>
      <c r="IL194" s="28"/>
      <c r="IM194" s="28"/>
      <c r="IN194" s="28"/>
      <c r="IO194" s="28"/>
      <c r="IP194" s="28"/>
      <c r="IQ194" s="28"/>
      <c r="IR194" s="28"/>
      <c r="IS194" s="28"/>
      <c r="IT194" s="28"/>
      <c r="IU194" s="28"/>
      <c r="IV194" s="28"/>
      <c r="IW194" s="28"/>
    </row>
    <row r="195" spans="1:257" s="1" customFormat="1" ht="17.25" customHeight="1">
      <c r="A195" s="28"/>
      <c r="B195" s="28"/>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51"/>
      <c r="AC195" s="51"/>
      <c r="AD195" s="51"/>
      <c r="AE195" s="97" t="s">
        <v>470</v>
      </c>
      <c r="AF195" s="102" t="s">
        <v>465</v>
      </c>
      <c r="AG195" s="97">
        <v>550</v>
      </c>
      <c r="AH195" s="275" t="e">
        <f>NA()</f>
        <v>#N/A</v>
      </c>
      <c r="AI195" s="276">
        <v>17.100000000000001</v>
      </c>
      <c r="AJ195" s="276">
        <v>30</v>
      </c>
      <c r="AK195" s="53"/>
      <c r="AL195" s="305" t="s">
        <v>468</v>
      </c>
      <c r="AM195" s="305" t="s">
        <v>389</v>
      </c>
      <c r="AN195" s="307" t="s">
        <v>471</v>
      </c>
      <c r="AO195" s="307">
        <v>113.83229289940824</v>
      </c>
      <c r="AP195" s="95">
        <v>0.34849999999999998</v>
      </c>
      <c r="AQ195" s="58">
        <v>0.41</v>
      </c>
      <c r="AR195" s="58">
        <f t="shared" si="56"/>
        <v>0.36899999999999999</v>
      </c>
      <c r="AS195" s="58">
        <f t="shared" si="57"/>
        <v>0.34849999999999998</v>
      </c>
      <c r="AT195" s="88">
        <v>9.11</v>
      </c>
      <c r="AU195" s="57"/>
      <c r="AV195" s="57"/>
      <c r="AW195" s="57"/>
      <c r="AX195" s="57"/>
      <c r="AY195" s="57"/>
      <c r="AZ195" s="57"/>
      <c r="BA195" s="57"/>
      <c r="BB195" s="57"/>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28"/>
      <c r="FM195" s="28"/>
      <c r="FN195" s="28"/>
      <c r="FO195" s="28"/>
      <c r="FP195" s="28"/>
      <c r="FQ195" s="28"/>
      <c r="FR195" s="28"/>
      <c r="FS195" s="28"/>
      <c r="FT195" s="28"/>
      <c r="FU195" s="28"/>
      <c r="FV195" s="28"/>
      <c r="FW195" s="28"/>
      <c r="FX195" s="28"/>
      <c r="FY195" s="28"/>
      <c r="FZ195" s="28"/>
      <c r="GA195" s="28"/>
      <c r="GB195" s="28"/>
      <c r="GC195" s="28"/>
      <c r="GD195" s="28"/>
      <c r="GE195" s="28"/>
      <c r="GF195" s="28"/>
      <c r="GG195" s="28"/>
      <c r="GH195" s="28"/>
      <c r="GI195" s="28"/>
      <c r="GJ195" s="28"/>
      <c r="GK195" s="28"/>
      <c r="GL195" s="28"/>
      <c r="GM195" s="28"/>
      <c r="GN195" s="28"/>
      <c r="GO195" s="28"/>
      <c r="GP195" s="28"/>
      <c r="GQ195" s="28"/>
      <c r="GR195" s="28"/>
      <c r="GS195" s="28"/>
      <c r="GT195" s="28"/>
      <c r="GU195" s="28"/>
      <c r="GV195" s="28"/>
      <c r="GW195" s="28"/>
      <c r="GX195" s="28"/>
      <c r="GY195" s="28"/>
      <c r="GZ195" s="28"/>
      <c r="HA195" s="28"/>
      <c r="HB195" s="28"/>
      <c r="HC195" s="28"/>
      <c r="HD195" s="28"/>
      <c r="HE195" s="28"/>
      <c r="HF195" s="28"/>
      <c r="HG195" s="28"/>
      <c r="HH195" s="28"/>
      <c r="HI195" s="28"/>
      <c r="HJ195" s="28"/>
      <c r="HK195" s="28"/>
      <c r="HL195" s="28"/>
      <c r="HM195" s="28"/>
      <c r="HN195" s="28"/>
      <c r="HO195" s="28"/>
      <c r="HP195" s="28"/>
      <c r="HQ195" s="28"/>
      <c r="HR195" s="28"/>
      <c r="HS195" s="28"/>
      <c r="HT195" s="28"/>
      <c r="HU195" s="28"/>
      <c r="HV195" s="28"/>
      <c r="HW195" s="28"/>
      <c r="HX195" s="28"/>
      <c r="HY195" s="28"/>
      <c r="HZ195" s="28"/>
      <c r="IA195" s="28"/>
      <c r="IB195" s="28"/>
      <c r="IC195" s="28"/>
      <c r="ID195" s="28"/>
      <c r="IE195" s="28"/>
      <c r="IF195" s="28"/>
      <c r="IG195" s="28"/>
      <c r="IH195" s="28"/>
      <c r="II195" s="28"/>
      <c r="IJ195" s="28"/>
      <c r="IK195" s="28"/>
      <c r="IL195" s="28"/>
      <c r="IM195" s="28"/>
      <c r="IN195" s="28"/>
      <c r="IO195" s="28"/>
      <c r="IP195" s="28"/>
      <c r="IQ195" s="28"/>
      <c r="IR195" s="28"/>
      <c r="IS195" s="28"/>
      <c r="IT195" s="28"/>
      <c r="IU195" s="28"/>
      <c r="IV195" s="28"/>
      <c r="IW195" s="28"/>
    </row>
    <row r="196" spans="1:257" s="1" customFormat="1" ht="17.25" customHeight="1">
      <c r="A196" s="184"/>
      <c r="B196" s="184"/>
      <c r="C196" s="184"/>
      <c r="D196" s="184"/>
      <c r="E196" s="184"/>
      <c r="F196" s="28"/>
      <c r="G196" s="28"/>
      <c r="H196" s="28"/>
      <c r="I196" s="28"/>
      <c r="J196" s="28"/>
      <c r="K196" s="28"/>
      <c r="L196" s="28"/>
      <c r="M196" s="28"/>
      <c r="N196" s="28"/>
      <c r="O196" s="28"/>
      <c r="P196" s="28"/>
      <c r="Q196" s="28"/>
      <c r="R196" s="28"/>
      <c r="S196" s="28"/>
      <c r="T196" s="28"/>
      <c r="U196" s="28"/>
      <c r="V196" s="28"/>
      <c r="W196" s="28"/>
      <c r="X196" s="28"/>
      <c r="Y196" s="28"/>
      <c r="Z196" s="28"/>
      <c r="AA196" s="28"/>
      <c r="AB196" s="51"/>
      <c r="AC196" s="51"/>
      <c r="AD196" s="51"/>
      <c r="AE196" s="97" t="s">
        <v>472</v>
      </c>
      <c r="AF196" s="102" t="s">
        <v>465</v>
      </c>
      <c r="AG196" s="97">
        <v>550</v>
      </c>
      <c r="AH196" s="275" t="e">
        <f>NA()</f>
        <v>#N/A</v>
      </c>
      <c r="AI196" s="276">
        <v>17.100000000000001</v>
      </c>
      <c r="AJ196" s="277">
        <v>30</v>
      </c>
      <c r="AK196" s="53"/>
      <c r="AL196" s="305" t="s">
        <v>468</v>
      </c>
      <c r="AM196" s="305" t="s">
        <v>390</v>
      </c>
      <c r="AN196" s="307" t="s">
        <v>473</v>
      </c>
      <c r="AO196" s="307">
        <v>48.342528106508858</v>
      </c>
      <c r="AP196" s="95">
        <v>0.34200000000000003</v>
      </c>
      <c r="AQ196" s="58">
        <v>0.38</v>
      </c>
      <c r="AR196" s="58">
        <f t="shared" si="56"/>
        <v>0.34200000000000003</v>
      </c>
      <c r="AS196" s="58">
        <f t="shared" si="57"/>
        <v>0.32300000000000001</v>
      </c>
      <c r="AT196" s="88">
        <v>3.87</v>
      </c>
      <c r="AU196" s="57"/>
      <c r="AV196" s="57"/>
      <c r="AW196" s="57"/>
      <c r="AX196" s="57"/>
      <c r="AY196" s="57"/>
      <c r="AZ196" s="57"/>
      <c r="BA196" s="57"/>
      <c r="BB196" s="57"/>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28"/>
      <c r="GC196" s="28"/>
      <c r="GD196" s="28"/>
      <c r="GE196" s="28"/>
      <c r="GF196" s="28"/>
      <c r="GG196" s="28"/>
      <c r="GH196" s="28"/>
      <c r="GI196" s="28"/>
      <c r="GJ196" s="28"/>
      <c r="GK196" s="28"/>
      <c r="GL196" s="28"/>
      <c r="GM196" s="28"/>
      <c r="GN196" s="28"/>
      <c r="GO196" s="28"/>
      <c r="GP196" s="28"/>
      <c r="GQ196" s="28"/>
      <c r="GR196" s="28"/>
      <c r="GS196" s="28"/>
      <c r="GT196" s="28"/>
      <c r="GU196" s="28"/>
      <c r="GV196" s="28"/>
      <c r="GW196" s="28"/>
      <c r="GX196" s="28"/>
      <c r="GY196" s="28"/>
      <c r="GZ196" s="28"/>
      <c r="HA196" s="28"/>
      <c r="HB196" s="28"/>
      <c r="HC196" s="28"/>
      <c r="HD196" s="28"/>
      <c r="HE196" s="28"/>
      <c r="HF196" s="28"/>
      <c r="HG196" s="28"/>
      <c r="HH196" s="28"/>
      <c r="HI196" s="28"/>
      <c r="HJ196" s="28"/>
      <c r="HK196" s="28"/>
      <c r="HL196" s="28"/>
      <c r="HM196" s="28"/>
      <c r="HN196" s="28"/>
      <c r="HO196" s="28"/>
      <c r="HP196" s="28"/>
      <c r="HQ196" s="28"/>
      <c r="HR196" s="28"/>
      <c r="HS196" s="28"/>
      <c r="HT196" s="28"/>
      <c r="HU196" s="28"/>
      <c r="HV196" s="28"/>
      <c r="HW196" s="28"/>
      <c r="HX196" s="28"/>
      <c r="HY196" s="28"/>
      <c r="HZ196" s="28"/>
      <c r="IA196" s="28"/>
      <c r="IB196" s="28"/>
      <c r="IC196" s="28"/>
      <c r="ID196" s="28"/>
      <c r="IE196" s="28"/>
      <c r="IF196" s="28"/>
      <c r="IG196" s="28"/>
      <c r="IH196" s="28"/>
      <c r="II196" s="28"/>
      <c r="IJ196" s="28"/>
      <c r="IK196" s="28"/>
      <c r="IL196" s="28"/>
      <c r="IM196" s="28"/>
      <c r="IN196" s="28"/>
      <c r="IO196" s="28"/>
      <c r="IP196" s="28"/>
      <c r="IQ196" s="28"/>
      <c r="IR196" s="28"/>
      <c r="IS196" s="28"/>
      <c r="IT196" s="28"/>
      <c r="IU196" s="28"/>
      <c r="IV196" s="28"/>
      <c r="IW196" s="28"/>
    </row>
    <row r="197" spans="1:257" s="1" customFormat="1" ht="17.25" customHeight="1">
      <c r="A197" s="185"/>
      <c r="B197" s="184"/>
      <c r="C197" s="184"/>
      <c r="D197" s="184"/>
      <c r="E197" s="184"/>
      <c r="F197" s="28"/>
      <c r="G197" s="28"/>
      <c r="H197" s="28"/>
      <c r="I197" s="28"/>
      <c r="J197" s="28"/>
      <c r="K197" s="28"/>
      <c r="L197" s="28"/>
      <c r="M197" s="28"/>
      <c r="N197" s="28"/>
      <c r="O197" s="28"/>
      <c r="P197" s="28"/>
      <c r="Q197" s="28"/>
      <c r="R197" s="28"/>
      <c r="S197" s="28"/>
      <c r="T197" s="28"/>
      <c r="U197" s="28"/>
      <c r="V197" s="28"/>
      <c r="W197" s="28"/>
      <c r="X197" s="28"/>
      <c r="Y197" s="28"/>
      <c r="Z197" s="28"/>
      <c r="AA197" s="28"/>
      <c r="AB197" s="51"/>
      <c r="AC197" s="51"/>
      <c r="AD197" s="51"/>
      <c r="AE197" s="97" t="s">
        <v>474</v>
      </c>
      <c r="AF197" s="102" t="s">
        <v>465</v>
      </c>
      <c r="AG197" s="97">
        <v>550</v>
      </c>
      <c r="AH197" s="275" t="e">
        <f>NA()</f>
        <v>#N/A</v>
      </c>
      <c r="AI197" s="276">
        <v>17.100000000000001</v>
      </c>
      <c r="AJ197" s="277">
        <v>30</v>
      </c>
      <c r="AK197" s="53"/>
      <c r="AL197" s="305" t="s">
        <v>468</v>
      </c>
      <c r="AM197" s="305" t="s">
        <v>390</v>
      </c>
      <c r="AN197" s="307" t="s">
        <v>475</v>
      </c>
      <c r="AO197" s="307">
        <v>105.91533472633134</v>
      </c>
      <c r="AP197" s="95">
        <v>0.32300000000000001</v>
      </c>
      <c r="AQ197" s="58">
        <v>0.38</v>
      </c>
      <c r="AR197" s="58">
        <f t="shared" si="56"/>
        <v>0.34200000000000003</v>
      </c>
      <c r="AS197" s="58">
        <f t="shared" si="57"/>
        <v>0.32300000000000001</v>
      </c>
      <c r="AT197" s="88">
        <v>8.4700000000000006</v>
      </c>
      <c r="AU197" s="57"/>
      <c r="AV197" s="57"/>
      <c r="AW197" s="57"/>
      <c r="AX197" s="57"/>
      <c r="AY197" s="57"/>
      <c r="AZ197" s="57"/>
      <c r="BA197" s="57"/>
      <c r="BB197" s="57"/>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c r="FI197" s="28"/>
      <c r="FJ197" s="28"/>
      <c r="FK197" s="28"/>
      <c r="FL197" s="28"/>
      <c r="FM197" s="28"/>
      <c r="FN197" s="28"/>
      <c r="FO197" s="28"/>
      <c r="FP197" s="28"/>
      <c r="FQ197" s="28"/>
      <c r="FR197" s="28"/>
      <c r="FS197" s="28"/>
      <c r="FT197" s="28"/>
      <c r="FU197" s="28"/>
      <c r="FV197" s="28"/>
      <c r="FW197" s="28"/>
      <c r="FX197" s="28"/>
      <c r="FY197" s="28"/>
      <c r="FZ197" s="28"/>
      <c r="GA197" s="28"/>
      <c r="GB197" s="28"/>
      <c r="GC197" s="28"/>
      <c r="GD197" s="28"/>
      <c r="GE197" s="28"/>
      <c r="GF197" s="28"/>
      <c r="GG197" s="28"/>
      <c r="GH197" s="28"/>
      <c r="GI197" s="28"/>
      <c r="GJ197" s="28"/>
      <c r="GK197" s="28"/>
      <c r="GL197" s="28"/>
      <c r="GM197" s="28"/>
      <c r="GN197" s="28"/>
      <c r="GO197" s="28"/>
      <c r="GP197" s="28"/>
      <c r="GQ197" s="28"/>
      <c r="GR197" s="28"/>
      <c r="GS197" s="28"/>
      <c r="GT197" s="28"/>
      <c r="GU197" s="28"/>
      <c r="GV197" s="28"/>
      <c r="GW197" s="28"/>
      <c r="GX197" s="28"/>
      <c r="GY197" s="28"/>
      <c r="GZ197" s="28"/>
      <c r="HA197" s="28"/>
      <c r="HB197" s="28"/>
      <c r="HC197" s="28"/>
      <c r="HD197" s="28"/>
      <c r="HE197" s="28"/>
      <c r="HF197" s="28"/>
      <c r="HG197" s="28"/>
      <c r="HH197" s="28"/>
      <c r="HI197" s="28"/>
      <c r="HJ197" s="28"/>
      <c r="HK197" s="28"/>
      <c r="HL197" s="28"/>
      <c r="HM197" s="28"/>
      <c r="HN197" s="28"/>
      <c r="HO197" s="28"/>
      <c r="HP197" s="28"/>
      <c r="HQ197" s="28"/>
      <c r="HR197" s="28"/>
      <c r="HS197" s="28"/>
      <c r="HT197" s="28"/>
      <c r="HU197" s="28"/>
      <c r="HV197" s="28"/>
      <c r="HW197" s="28"/>
      <c r="HX197" s="28"/>
      <c r="HY197" s="28"/>
      <c r="HZ197" s="28"/>
      <c r="IA197" s="28"/>
      <c r="IB197" s="28"/>
      <c r="IC197" s="28"/>
      <c r="ID197" s="28"/>
      <c r="IE197" s="28"/>
      <c r="IF197" s="28"/>
      <c r="IG197" s="28"/>
      <c r="IH197" s="28"/>
      <c r="II197" s="28"/>
      <c r="IJ197" s="28"/>
      <c r="IK197" s="28"/>
      <c r="IL197" s="28"/>
      <c r="IM197" s="28"/>
      <c r="IN197" s="28"/>
      <c r="IO197" s="28"/>
      <c r="IP197" s="28"/>
      <c r="IQ197" s="28"/>
      <c r="IR197" s="28"/>
      <c r="IS197" s="28"/>
      <c r="IT197" s="28"/>
      <c r="IU197" s="28"/>
      <c r="IV197" s="28"/>
      <c r="IW197" s="28"/>
    </row>
    <row r="198" spans="1:257" s="1" customFormat="1" ht="17.25" customHeight="1">
      <c r="A198" s="184"/>
      <c r="B198" s="184"/>
      <c r="C198" s="184"/>
      <c r="D198" s="184"/>
      <c r="E198" s="184"/>
      <c r="F198" s="28"/>
      <c r="G198" s="28"/>
      <c r="H198" s="28"/>
      <c r="I198" s="28"/>
      <c r="J198" s="28"/>
      <c r="K198" s="28"/>
      <c r="L198" s="28"/>
      <c r="M198" s="28"/>
      <c r="N198" s="28"/>
      <c r="O198" s="28"/>
      <c r="P198" s="28"/>
      <c r="Q198" s="28"/>
      <c r="R198" s="28"/>
      <c r="S198" s="28"/>
      <c r="T198" s="28"/>
      <c r="U198" s="28"/>
      <c r="V198" s="28"/>
      <c r="W198" s="28"/>
      <c r="X198" s="28"/>
      <c r="Y198" s="28"/>
      <c r="Z198" s="28"/>
      <c r="AA198" s="28"/>
      <c r="AB198" s="51"/>
      <c r="AC198" s="51"/>
      <c r="AD198" s="51"/>
      <c r="AE198" s="97" t="s">
        <v>476</v>
      </c>
      <c r="AF198" s="102" t="s">
        <v>465</v>
      </c>
      <c r="AG198" s="97">
        <v>550</v>
      </c>
      <c r="AH198" s="275" t="e">
        <f>NA()</f>
        <v>#N/A</v>
      </c>
      <c r="AI198" s="276">
        <v>17.100000000000001</v>
      </c>
      <c r="AJ198" s="277">
        <v>30</v>
      </c>
      <c r="AK198" s="53"/>
      <c r="AL198" s="95"/>
      <c r="AM198" s="305" t="s">
        <v>393</v>
      </c>
      <c r="AN198" s="307" t="s">
        <v>477</v>
      </c>
      <c r="AO198" s="307">
        <v>113.35826208981743</v>
      </c>
      <c r="AP198" s="95">
        <f>TRUNC(AP204,3)</f>
        <v>0.79600000000000004</v>
      </c>
      <c r="AQ198" s="95">
        <f>TRUNC(AQ204,3)</f>
        <v>0.875</v>
      </c>
      <c r="AR198" s="58">
        <f>AP198</f>
        <v>0.79600000000000004</v>
      </c>
      <c r="AS198" s="58">
        <f>AP199</f>
        <v>0.72899999999999998</v>
      </c>
      <c r="AT198" s="58">
        <v>45.34</v>
      </c>
      <c r="AU198" s="57"/>
      <c r="AV198" s="57"/>
      <c r="AW198" s="57"/>
      <c r="AX198" s="57"/>
      <c r="AY198" s="57"/>
      <c r="AZ198" s="57"/>
      <c r="BA198" s="57"/>
      <c r="BB198" s="57"/>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c r="FJ198" s="28"/>
      <c r="FK198" s="28"/>
      <c r="FL198" s="28"/>
      <c r="FM198" s="28"/>
      <c r="FN198" s="28"/>
      <c r="FO198" s="28"/>
      <c r="FP198" s="28"/>
      <c r="FQ198" s="28"/>
      <c r="FR198" s="28"/>
      <c r="FS198" s="28"/>
      <c r="FT198" s="28"/>
      <c r="FU198" s="28"/>
      <c r="FV198" s="28"/>
      <c r="FW198" s="28"/>
      <c r="FX198" s="28"/>
      <c r="FY198" s="28"/>
      <c r="FZ198" s="28"/>
      <c r="GA198" s="28"/>
      <c r="GB198" s="28"/>
      <c r="GC198" s="28"/>
      <c r="GD198" s="28"/>
      <c r="GE198" s="28"/>
      <c r="GF198" s="28"/>
      <c r="GG198" s="28"/>
      <c r="GH198" s="28"/>
      <c r="GI198" s="28"/>
      <c r="GJ198" s="28"/>
      <c r="GK198" s="28"/>
      <c r="GL198" s="28"/>
      <c r="GM198" s="28"/>
      <c r="GN198" s="28"/>
      <c r="GO198" s="28"/>
      <c r="GP198" s="28"/>
      <c r="GQ198" s="28"/>
      <c r="GR198" s="28"/>
      <c r="GS198" s="28"/>
      <c r="GT198" s="28"/>
      <c r="GU198" s="28"/>
      <c r="GV198" s="28"/>
      <c r="GW198" s="28"/>
      <c r="GX198" s="28"/>
      <c r="GY198" s="28"/>
      <c r="GZ198" s="28"/>
      <c r="HA198" s="28"/>
      <c r="HB198" s="28"/>
      <c r="HC198" s="28"/>
      <c r="HD198" s="28"/>
      <c r="HE198" s="28"/>
      <c r="HF198" s="28"/>
      <c r="HG198" s="28"/>
      <c r="HH198" s="28"/>
      <c r="HI198" s="28"/>
      <c r="HJ198" s="28"/>
      <c r="HK198" s="28"/>
      <c r="HL198" s="28"/>
      <c r="HM198" s="28"/>
      <c r="HN198" s="28"/>
      <c r="HO198" s="28"/>
      <c r="HP198" s="28"/>
      <c r="HQ198" s="28"/>
      <c r="HR198" s="28"/>
      <c r="HS198" s="28"/>
      <c r="HT198" s="28"/>
      <c r="HU198" s="28"/>
      <c r="HV198" s="28"/>
      <c r="HW198" s="28"/>
      <c r="HX198" s="28"/>
      <c r="HY198" s="28"/>
      <c r="HZ198" s="28"/>
      <c r="IA198" s="28"/>
      <c r="IB198" s="28"/>
      <c r="IC198" s="28"/>
      <c r="ID198" s="28"/>
      <c r="IE198" s="28"/>
      <c r="IF198" s="28"/>
      <c r="IG198" s="28"/>
      <c r="IH198" s="28"/>
      <c r="II198" s="28"/>
      <c r="IJ198" s="28"/>
      <c r="IK198" s="28"/>
      <c r="IL198" s="28"/>
      <c r="IM198" s="28"/>
      <c r="IN198" s="28"/>
      <c r="IO198" s="28"/>
      <c r="IP198" s="28"/>
      <c r="IQ198" s="28"/>
      <c r="IR198" s="28"/>
      <c r="IS198" s="28"/>
      <c r="IT198" s="28"/>
      <c r="IU198" s="28"/>
      <c r="IV198" s="28"/>
      <c r="IW198" s="28"/>
    </row>
    <row r="199" spans="1:257" s="1" customFormat="1" ht="17.2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51"/>
      <c r="AC199" s="51"/>
      <c r="AD199" s="51"/>
      <c r="AE199" s="97" t="s">
        <v>478</v>
      </c>
      <c r="AF199" s="102" t="s">
        <v>38</v>
      </c>
      <c r="AG199" s="97">
        <v>195</v>
      </c>
      <c r="AH199" s="275" t="e">
        <f>NA()</f>
        <v>#N/A</v>
      </c>
      <c r="AI199" s="276">
        <v>15.2</v>
      </c>
      <c r="AJ199" s="276">
        <v>16.190000000000001</v>
      </c>
      <c r="AK199" s="53"/>
      <c r="AL199" s="95"/>
      <c r="AM199" s="305" t="s">
        <v>393</v>
      </c>
      <c r="AN199" s="307" t="s">
        <v>479</v>
      </c>
      <c r="AO199" s="307">
        <v>204.58124999999998</v>
      </c>
      <c r="AP199" s="95">
        <f t="shared" ref="AP199:AQ199" si="58">TRUNC(AP205,3)</f>
        <v>0.72899999999999998</v>
      </c>
      <c r="AQ199" s="95">
        <f t="shared" si="58"/>
        <v>0.875</v>
      </c>
      <c r="AR199" s="58">
        <f>AP198</f>
        <v>0.79600000000000004</v>
      </c>
      <c r="AS199" s="58">
        <f>AP199</f>
        <v>0.72899999999999998</v>
      </c>
      <c r="AT199" s="58">
        <v>81.83</v>
      </c>
      <c r="AU199" s="57"/>
      <c r="AV199" s="57"/>
      <c r="AW199" s="57"/>
      <c r="AX199" s="57"/>
      <c r="AY199" s="57"/>
      <c r="AZ199" s="57"/>
      <c r="BA199" s="57"/>
      <c r="BB199" s="57"/>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c r="FJ199" s="28"/>
      <c r="FK199" s="28"/>
      <c r="FL199" s="28"/>
      <c r="FM199" s="28"/>
      <c r="FN199" s="28"/>
      <c r="FO199" s="28"/>
      <c r="FP199" s="28"/>
      <c r="FQ199" s="28"/>
      <c r="FR199" s="28"/>
      <c r="FS199" s="28"/>
      <c r="FT199" s="28"/>
      <c r="FU199" s="28"/>
      <c r="FV199" s="28"/>
      <c r="FW199" s="28"/>
      <c r="FX199" s="28"/>
      <c r="FY199" s="28"/>
      <c r="FZ199" s="28"/>
      <c r="GA199" s="28"/>
      <c r="GB199" s="28"/>
      <c r="GC199" s="28"/>
      <c r="GD199" s="28"/>
      <c r="GE199" s="28"/>
      <c r="GF199" s="28"/>
      <c r="GG199" s="28"/>
      <c r="GH199" s="28"/>
      <c r="GI199" s="28"/>
      <c r="GJ199" s="28"/>
      <c r="GK199" s="28"/>
      <c r="GL199" s="28"/>
      <c r="GM199" s="28"/>
      <c r="GN199" s="28"/>
      <c r="GO199" s="28"/>
      <c r="GP199" s="28"/>
      <c r="GQ199" s="28"/>
      <c r="GR199" s="28"/>
      <c r="GS199" s="28"/>
      <c r="GT199" s="28"/>
      <c r="GU199" s="28"/>
      <c r="GV199" s="28"/>
      <c r="GW199" s="28"/>
      <c r="GX199" s="28"/>
      <c r="GY199" s="28"/>
      <c r="GZ199" s="28"/>
      <c r="HA199" s="28"/>
      <c r="HB199" s="28"/>
      <c r="HC199" s="28"/>
      <c r="HD199" s="28"/>
      <c r="HE199" s="28"/>
      <c r="HF199" s="28"/>
      <c r="HG199" s="28"/>
      <c r="HH199" s="28"/>
      <c r="HI199" s="28"/>
      <c r="HJ199" s="28"/>
      <c r="HK199" s="28"/>
      <c r="HL199" s="28"/>
      <c r="HM199" s="28"/>
      <c r="HN199" s="28"/>
      <c r="HO199" s="28"/>
      <c r="HP199" s="28"/>
      <c r="HQ199" s="28"/>
      <c r="HR199" s="28"/>
      <c r="HS199" s="28"/>
      <c r="HT199" s="28"/>
      <c r="HU199" s="28"/>
      <c r="HV199" s="28"/>
      <c r="HW199" s="28"/>
      <c r="HX199" s="28"/>
      <c r="HY199" s="28"/>
      <c r="HZ199" s="28"/>
      <c r="IA199" s="28"/>
      <c r="IB199" s="28"/>
      <c r="IC199" s="28"/>
      <c r="ID199" s="28"/>
      <c r="IE199" s="28"/>
      <c r="IF199" s="28"/>
      <c r="IG199" s="28"/>
      <c r="IH199" s="28"/>
      <c r="II199" s="28"/>
      <c r="IJ199" s="28"/>
      <c r="IK199" s="28"/>
      <c r="IL199" s="28"/>
      <c r="IM199" s="28"/>
      <c r="IN199" s="28"/>
      <c r="IO199" s="28"/>
      <c r="IP199" s="28"/>
      <c r="IQ199" s="28"/>
      <c r="IR199" s="28"/>
      <c r="IS199" s="28"/>
      <c r="IT199" s="28"/>
      <c r="IU199" s="28"/>
      <c r="IV199" s="28"/>
      <c r="IW199" s="28"/>
    </row>
    <row r="200" spans="1:257" s="1" customFormat="1" ht="17.2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51"/>
      <c r="AC200" s="51"/>
      <c r="AD200" s="51"/>
      <c r="AE200" s="97" t="s">
        <v>480</v>
      </c>
      <c r="AF200" s="102" t="s">
        <v>38</v>
      </c>
      <c r="AG200" s="97">
        <v>195</v>
      </c>
      <c r="AH200" s="275" t="e">
        <f>NA()</f>
        <v>#N/A</v>
      </c>
      <c r="AI200" s="276">
        <v>15.2</v>
      </c>
      <c r="AJ200" s="276">
        <v>16.190000000000001</v>
      </c>
      <c r="AK200" s="53"/>
      <c r="AL200" s="95"/>
      <c r="AM200" s="305" t="s">
        <v>396</v>
      </c>
      <c r="AN200" s="307" t="s">
        <v>481</v>
      </c>
      <c r="AO200" s="307">
        <v>87.352590561725279</v>
      </c>
      <c r="AP200" s="95">
        <f t="shared" ref="AP200:AQ200" si="59">TRUNC(AP206,3)</f>
        <v>0.77900000000000003</v>
      </c>
      <c r="AQ200" s="95">
        <f t="shared" si="59"/>
        <v>0.85699999999999998</v>
      </c>
      <c r="AR200" s="58">
        <f>AP200</f>
        <v>0.77900000000000003</v>
      </c>
      <c r="AS200" s="58">
        <f>AP201</f>
        <v>0.71399999999999997</v>
      </c>
      <c r="AT200" s="58"/>
      <c r="AU200" s="57"/>
      <c r="AV200" s="57"/>
      <c r="AW200" s="57"/>
      <c r="AX200" s="57"/>
      <c r="AY200" s="57"/>
      <c r="AZ200" s="57"/>
      <c r="BA200" s="57"/>
      <c r="BB200" s="57"/>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c r="FJ200" s="28"/>
      <c r="FK200" s="28"/>
      <c r="FL200" s="28"/>
      <c r="FM200" s="28"/>
      <c r="FN200" s="28"/>
      <c r="FO200" s="28"/>
      <c r="FP200" s="28"/>
      <c r="FQ200" s="28"/>
      <c r="FR200" s="28"/>
      <c r="FS200" s="28"/>
      <c r="FT200" s="28"/>
      <c r="FU200" s="28"/>
      <c r="FV200" s="28"/>
      <c r="FW200" s="28"/>
      <c r="FX200" s="28"/>
      <c r="FY200" s="28"/>
      <c r="FZ200" s="28"/>
      <c r="GA200" s="28"/>
      <c r="GB200" s="28"/>
      <c r="GC200" s="28"/>
      <c r="GD200" s="28"/>
      <c r="GE200" s="28"/>
      <c r="GF200" s="28"/>
      <c r="GG200" s="28"/>
      <c r="GH200" s="28"/>
      <c r="GI200" s="28"/>
      <c r="GJ200" s="28"/>
      <c r="GK200" s="28"/>
      <c r="GL200" s="28"/>
      <c r="GM200" s="28"/>
      <c r="GN200" s="28"/>
      <c r="GO200" s="28"/>
      <c r="GP200" s="28"/>
      <c r="GQ200" s="28"/>
      <c r="GR200" s="28"/>
      <c r="GS200" s="28"/>
      <c r="GT200" s="28"/>
      <c r="GU200" s="28"/>
      <c r="GV200" s="28"/>
      <c r="GW200" s="28"/>
      <c r="GX200" s="28"/>
      <c r="GY200" s="28"/>
      <c r="GZ200" s="28"/>
      <c r="HA200" s="28"/>
      <c r="HB200" s="28"/>
      <c r="HC200" s="28"/>
      <c r="HD200" s="28"/>
      <c r="HE200" s="28"/>
      <c r="HF200" s="28"/>
      <c r="HG200" s="28"/>
      <c r="HH200" s="28"/>
      <c r="HI200" s="28"/>
      <c r="HJ200" s="28"/>
      <c r="HK200" s="28"/>
      <c r="HL200" s="28"/>
      <c r="HM200" s="28"/>
      <c r="HN200" s="28"/>
      <c r="HO200" s="28"/>
      <c r="HP200" s="28"/>
      <c r="HQ200" s="28"/>
      <c r="HR200" s="28"/>
      <c r="HS200" s="28"/>
      <c r="HT200" s="28"/>
      <c r="HU200" s="28"/>
      <c r="HV200" s="28"/>
      <c r="HW200" s="28"/>
      <c r="HX200" s="28"/>
      <c r="HY200" s="28"/>
      <c r="HZ200" s="28"/>
      <c r="IA200" s="28"/>
      <c r="IB200" s="28"/>
      <c r="IC200" s="28"/>
      <c r="ID200" s="28"/>
      <c r="IE200" s="28"/>
      <c r="IF200" s="28"/>
      <c r="IG200" s="28"/>
      <c r="IH200" s="28"/>
      <c r="II200" s="28"/>
      <c r="IJ200" s="28"/>
      <c r="IK200" s="28"/>
      <c r="IL200" s="28"/>
      <c r="IM200" s="28"/>
      <c r="IN200" s="28"/>
      <c r="IO200" s="28"/>
      <c r="IP200" s="28"/>
      <c r="IQ200" s="28"/>
      <c r="IR200" s="28"/>
      <c r="IS200" s="28"/>
      <c r="IT200" s="28"/>
      <c r="IU200" s="28"/>
      <c r="IV200" s="28"/>
      <c r="IW200" s="28"/>
    </row>
    <row r="201" spans="1:257" s="1" customFormat="1" ht="17.2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51"/>
      <c r="AC201" s="51"/>
      <c r="AD201" s="51"/>
      <c r="AE201" s="97" t="s">
        <v>482</v>
      </c>
      <c r="AF201" s="102" t="s">
        <v>38</v>
      </c>
      <c r="AG201" s="97">
        <v>195</v>
      </c>
      <c r="AH201" s="275" t="e">
        <f>NA()</f>
        <v>#N/A</v>
      </c>
      <c r="AI201" s="276">
        <v>15.2</v>
      </c>
      <c r="AJ201" s="276">
        <v>16.190000000000001</v>
      </c>
      <c r="AK201" s="53"/>
      <c r="AL201" s="95"/>
      <c r="AM201" s="305" t="s">
        <v>396</v>
      </c>
      <c r="AN201" s="307" t="s">
        <v>483</v>
      </c>
      <c r="AO201" s="307">
        <v>118.61368760966984</v>
      </c>
      <c r="AP201" s="95">
        <f t="shared" ref="AP201:AQ201" si="60">TRUNC(AP207,3)</f>
        <v>0.71399999999999997</v>
      </c>
      <c r="AQ201" s="95">
        <f t="shared" si="60"/>
        <v>0.85699999999999998</v>
      </c>
      <c r="AR201" s="58">
        <f>AP200</f>
        <v>0.77900000000000003</v>
      </c>
      <c r="AS201" s="58">
        <f>AP201</f>
        <v>0.71399999999999997</v>
      </c>
      <c r="AT201" s="58"/>
      <c r="AU201" s="57"/>
      <c r="AV201" s="57"/>
      <c r="AW201" s="57"/>
      <c r="AX201" s="57"/>
      <c r="AY201" s="57"/>
      <c r="AZ201" s="57"/>
      <c r="BA201" s="57"/>
      <c r="BB201" s="57"/>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28"/>
      <c r="GC201" s="28"/>
      <c r="GD201" s="28"/>
      <c r="GE201" s="28"/>
      <c r="GF201" s="28"/>
      <c r="GG201" s="28"/>
      <c r="GH201" s="28"/>
      <c r="GI201" s="28"/>
      <c r="GJ201" s="28"/>
      <c r="GK201" s="28"/>
      <c r="GL201" s="28"/>
      <c r="GM201" s="28"/>
      <c r="GN201" s="28"/>
      <c r="GO201" s="28"/>
      <c r="GP201" s="28"/>
      <c r="GQ201" s="28"/>
      <c r="GR201" s="28"/>
      <c r="GS201" s="28"/>
      <c r="GT201" s="28"/>
      <c r="GU201" s="28"/>
      <c r="GV201" s="28"/>
      <c r="GW201" s="28"/>
      <c r="GX201" s="28"/>
      <c r="GY201" s="28"/>
      <c r="GZ201" s="28"/>
      <c r="HA201" s="28"/>
      <c r="HB201" s="28"/>
      <c r="HC201" s="28"/>
      <c r="HD201" s="28"/>
      <c r="HE201" s="28"/>
      <c r="HF201" s="28"/>
      <c r="HG201" s="28"/>
      <c r="HH201" s="28"/>
      <c r="HI201" s="28"/>
      <c r="HJ201" s="28"/>
      <c r="HK201" s="28"/>
      <c r="HL201" s="28"/>
      <c r="HM201" s="28"/>
      <c r="HN201" s="28"/>
      <c r="HO201" s="28"/>
      <c r="HP201" s="28"/>
      <c r="HQ201" s="28"/>
      <c r="HR201" s="28"/>
      <c r="HS201" s="28"/>
      <c r="HT201" s="28"/>
      <c r="HU201" s="28"/>
      <c r="HV201" s="28"/>
      <c r="HW201" s="28"/>
      <c r="HX201" s="28"/>
      <c r="HY201" s="28"/>
      <c r="HZ201" s="28"/>
      <c r="IA201" s="28"/>
      <c r="IB201" s="28"/>
      <c r="IC201" s="28"/>
      <c r="ID201" s="28"/>
      <c r="IE201" s="28"/>
      <c r="IF201" s="28"/>
      <c r="IG201" s="28"/>
      <c r="IH201" s="28"/>
      <c r="II201" s="28"/>
      <c r="IJ201" s="28"/>
      <c r="IK201" s="28"/>
      <c r="IL201" s="28"/>
      <c r="IM201" s="28"/>
      <c r="IN201" s="28"/>
      <c r="IO201" s="28"/>
      <c r="IP201" s="28"/>
      <c r="IQ201" s="28"/>
      <c r="IR201" s="28"/>
      <c r="IS201" s="28"/>
      <c r="IT201" s="28"/>
      <c r="IU201" s="28"/>
      <c r="IV201" s="28"/>
      <c r="IW201" s="28"/>
    </row>
    <row r="202" spans="1:257" s="1" customFormat="1" ht="17.25" customHeight="1">
      <c r="A202" s="449"/>
      <c r="B202" s="187"/>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51"/>
      <c r="AC202" s="51"/>
      <c r="AD202" s="51"/>
      <c r="AE202" s="97" t="s">
        <v>484</v>
      </c>
      <c r="AF202" s="102" t="s">
        <v>38</v>
      </c>
      <c r="AG202" s="97">
        <v>195</v>
      </c>
      <c r="AH202" s="275" t="e">
        <f>NA()</f>
        <v>#N/A</v>
      </c>
      <c r="AI202" s="276">
        <v>15.2</v>
      </c>
      <c r="AJ202" s="276">
        <v>16.190000000000001</v>
      </c>
      <c r="AK202" s="53"/>
      <c r="AL202" s="53"/>
      <c r="AM202" s="53"/>
      <c r="AN202" s="108"/>
      <c r="AO202" s="53"/>
      <c r="AP202" s="58"/>
      <c r="AQ202" s="58"/>
      <c r="AR202" s="58"/>
      <c r="AS202" s="107"/>
      <c r="AT202" s="61"/>
      <c r="AU202" s="51"/>
      <c r="AV202" s="51"/>
      <c r="AW202" s="57"/>
      <c r="AX202" s="57"/>
      <c r="AY202" s="57"/>
      <c r="AZ202" s="57"/>
      <c r="BA202" s="57"/>
      <c r="BB202" s="57"/>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28"/>
      <c r="GC202" s="28"/>
      <c r="GD202" s="28"/>
      <c r="GE202" s="28"/>
      <c r="GF202" s="28"/>
      <c r="GG202" s="28"/>
      <c r="GH202" s="28"/>
      <c r="GI202" s="28"/>
      <c r="GJ202" s="28"/>
      <c r="GK202" s="28"/>
      <c r="GL202" s="28"/>
      <c r="GM202" s="28"/>
      <c r="GN202" s="28"/>
      <c r="GO202" s="28"/>
      <c r="GP202" s="28"/>
      <c r="GQ202" s="28"/>
      <c r="GR202" s="28"/>
      <c r="GS202" s="28"/>
      <c r="GT202" s="28"/>
      <c r="GU202" s="28"/>
      <c r="GV202" s="28"/>
      <c r="GW202" s="28"/>
      <c r="GX202" s="28"/>
      <c r="GY202" s="28"/>
      <c r="GZ202" s="28"/>
      <c r="HA202" s="28"/>
      <c r="HB202" s="28"/>
      <c r="HC202" s="28"/>
      <c r="HD202" s="28"/>
      <c r="HE202" s="28"/>
      <c r="HF202" s="28"/>
      <c r="HG202" s="28"/>
      <c r="HH202" s="28"/>
      <c r="HI202" s="28"/>
      <c r="HJ202" s="28"/>
      <c r="HK202" s="28"/>
      <c r="HL202" s="28"/>
      <c r="HM202" s="28"/>
      <c r="HN202" s="28"/>
      <c r="HO202" s="28"/>
      <c r="HP202" s="28"/>
      <c r="HQ202" s="28"/>
      <c r="HR202" s="28"/>
      <c r="HS202" s="28"/>
      <c r="HT202" s="28"/>
      <c r="HU202" s="28"/>
      <c r="HV202" s="28"/>
      <c r="HW202" s="28"/>
      <c r="HX202" s="28"/>
      <c r="HY202" s="28"/>
      <c r="HZ202" s="28"/>
      <c r="IA202" s="28"/>
      <c r="IB202" s="28"/>
      <c r="IC202" s="28"/>
      <c r="ID202" s="28"/>
      <c r="IE202" s="28"/>
      <c r="IF202" s="28"/>
      <c r="IG202" s="28"/>
      <c r="IH202" s="28"/>
      <c r="II202" s="28"/>
      <c r="IJ202" s="28"/>
      <c r="IK202" s="28"/>
      <c r="IL202" s="28"/>
      <c r="IM202" s="28"/>
      <c r="IN202" s="28"/>
      <c r="IO202" s="28"/>
      <c r="IP202" s="28"/>
      <c r="IQ202" s="28"/>
      <c r="IR202" s="28"/>
      <c r="IS202" s="28"/>
      <c r="IT202" s="28"/>
      <c r="IU202" s="28"/>
      <c r="IV202" s="28"/>
      <c r="IW202" s="28"/>
    </row>
    <row r="203" spans="1:257" s="1" customFormat="1" ht="17.25" customHeight="1">
      <c r="A203" s="449"/>
      <c r="B203" s="187"/>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51"/>
      <c r="AC203" s="51"/>
      <c r="AD203" s="51"/>
      <c r="AE203" s="97" t="s">
        <v>485</v>
      </c>
      <c r="AF203" s="102" t="s">
        <v>38</v>
      </c>
      <c r="AG203" s="97">
        <v>195</v>
      </c>
      <c r="AH203" s="275" t="e">
        <f>NA()</f>
        <v>#N/A</v>
      </c>
      <c r="AI203" s="276">
        <v>15.2</v>
      </c>
      <c r="AJ203" s="276">
        <v>16.190000000000001</v>
      </c>
      <c r="AK203" s="53"/>
      <c r="AL203" s="53"/>
      <c r="AM203" s="53"/>
      <c r="AN203" s="108"/>
      <c r="AO203" s="53"/>
      <c r="AP203" s="58"/>
      <c r="AQ203" s="58"/>
      <c r="AR203" s="58"/>
      <c r="AS203" s="107"/>
      <c r="AT203" s="61"/>
      <c r="AU203" s="51"/>
      <c r="AV203" s="51"/>
      <c r="AW203" s="57"/>
      <c r="AX203" s="57"/>
      <c r="AY203" s="57"/>
      <c r="AZ203" s="57"/>
      <c r="BA203" s="57"/>
      <c r="BB203" s="57"/>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c r="HF203" s="28"/>
      <c r="HG203" s="28"/>
      <c r="HH203" s="28"/>
      <c r="HI203" s="28"/>
      <c r="HJ203" s="28"/>
      <c r="HK203" s="28"/>
      <c r="HL203" s="28"/>
      <c r="HM203" s="28"/>
      <c r="HN203" s="28"/>
      <c r="HO203" s="28"/>
      <c r="HP203" s="28"/>
      <c r="HQ203" s="28"/>
      <c r="HR203" s="28"/>
      <c r="HS203" s="28"/>
      <c r="HT203" s="28"/>
      <c r="HU203" s="28"/>
      <c r="HV203" s="28"/>
      <c r="HW203" s="28"/>
      <c r="HX203" s="28"/>
      <c r="HY203" s="28"/>
      <c r="HZ203" s="28"/>
      <c r="IA203" s="28"/>
      <c r="IB203" s="28"/>
      <c r="IC203" s="28"/>
      <c r="ID203" s="28"/>
      <c r="IE203" s="28"/>
      <c r="IF203" s="28"/>
      <c r="IG203" s="28"/>
      <c r="IH203" s="28"/>
      <c r="II203" s="28"/>
      <c r="IJ203" s="28"/>
      <c r="IK203" s="28"/>
      <c r="IL203" s="28"/>
      <c r="IM203" s="28"/>
      <c r="IN203" s="28"/>
      <c r="IO203" s="28"/>
      <c r="IP203" s="28"/>
      <c r="IQ203" s="28"/>
      <c r="IR203" s="28"/>
      <c r="IS203" s="28"/>
      <c r="IT203" s="28"/>
      <c r="IU203" s="28"/>
      <c r="IV203" s="28"/>
      <c r="IW203" s="28"/>
    </row>
    <row r="204" spans="1:257" s="1" customFormat="1" ht="17.25" customHeight="1">
      <c r="A204" s="449"/>
      <c r="B204" s="187"/>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51"/>
      <c r="AC204" s="51"/>
      <c r="AD204" s="51"/>
      <c r="AE204" s="97" t="s">
        <v>486</v>
      </c>
      <c r="AF204" s="102" t="s">
        <v>38</v>
      </c>
      <c r="AG204" s="97">
        <v>195</v>
      </c>
      <c r="AH204" s="275" t="e">
        <f>NA()</f>
        <v>#N/A</v>
      </c>
      <c r="AI204" s="276">
        <v>15.2</v>
      </c>
      <c r="AJ204" s="276">
        <v>16.190000000000001</v>
      </c>
      <c r="AK204" s="53"/>
      <c r="AL204" s="53"/>
      <c r="AM204" s="53"/>
      <c r="AN204" s="108"/>
      <c r="AO204" s="53"/>
      <c r="AP204" s="58">
        <v>0.79628400796284005</v>
      </c>
      <c r="AQ204" s="58">
        <v>0.87590000000000001</v>
      </c>
      <c r="AR204" s="58"/>
      <c r="AS204" s="107"/>
      <c r="AT204" s="61"/>
      <c r="AU204" s="51"/>
      <c r="AV204" s="51"/>
      <c r="AW204" s="57"/>
      <c r="AX204" s="57"/>
      <c r="AY204" s="57"/>
      <c r="AZ204" s="57"/>
      <c r="BA204" s="57"/>
      <c r="BB204" s="57"/>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28"/>
      <c r="GC204" s="28"/>
      <c r="GD204" s="28"/>
      <c r="GE204" s="28"/>
      <c r="GF204" s="28"/>
      <c r="GG204" s="28"/>
      <c r="GH204" s="28"/>
      <c r="GI204" s="28"/>
      <c r="GJ204" s="28"/>
      <c r="GK204" s="28"/>
      <c r="GL204" s="28"/>
      <c r="GM204" s="28"/>
      <c r="GN204" s="28"/>
      <c r="GO204" s="28"/>
      <c r="GP204" s="28"/>
      <c r="GQ204" s="28"/>
      <c r="GR204" s="28"/>
      <c r="GS204" s="28"/>
      <c r="GT204" s="28"/>
      <c r="GU204" s="28"/>
      <c r="GV204" s="28"/>
      <c r="GW204" s="28"/>
      <c r="GX204" s="28"/>
      <c r="GY204" s="28"/>
      <c r="GZ204" s="28"/>
      <c r="HA204" s="28"/>
      <c r="HB204" s="28"/>
      <c r="HC204" s="28"/>
      <c r="HD204" s="28"/>
      <c r="HE204" s="28"/>
      <c r="HF204" s="28"/>
      <c r="HG204" s="28"/>
      <c r="HH204" s="28"/>
      <c r="HI204" s="28"/>
      <c r="HJ204" s="28"/>
      <c r="HK204" s="28"/>
      <c r="HL204" s="28"/>
      <c r="HM204" s="28"/>
      <c r="HN204" s="28"/>
      <c r="HO204" s="28"/>
      <c r="HP204" s="28"/>
      <c r="HQ204" s="28"/>
      <c r="HR204" s="28"/>
      <c r="HS204" s="28"/>
      <c r="HT204" s="28"/>
      <c r="HU204" s="28"/>
      <c r="HV204" s="28"/>
      <c r="HW204" s="28"/>
      <c r="HX204" s="28"/>
      <c r="HY204" s="28"/>
      <c r="HZ204" s="28"/>
      <c r="IA204" s="28"/>
      <c r="IB204" s="28"/>
      <c r="IC204" s="28"/>
      <c r="ID204" s="28"/>
      <c r="IE204" s="28"/>
      <c r="IF204" s="28"/>
      <c r="IG204" s="28"/>
      <c r="IH204" s="28"/>
      <c r="II204" s="28"/>
      <c r="IJ204" s="28"/>
      <c r="IK204" s="28"/>
      <c r="IL204" s="28"/>
      <c r="IM204" s="28"/>
      <c r="IN204" s="28"/>
      <c r="IO204" s="28"/>
      <c r="IP204" s="28"/>
      <c r="IQ204" s="28"/>
      <c r="IR204" s="28"/>
      <c r="IS204" s="28"/>
      <c r="IT204" s="28"/>
      <c r="IU204" s="28"/>
      <c r="IV204" s="28"/>
      <c r="IW204" s="28"/>
    </row>
    <row r="205" spans="1:257" s="1" customFormat="1" ht="17.25" customHeight="1">
      <c r="A205" s="28"/>
      <c r="B205" s="28"/>
      <c r="C205" s="28"/>
      <c r="D205" s="28"/>
      <c r="E205" s="188"/>
      <c r="F205" s="188"/>
      <c r="G205" s="188"/>
      <c r="H205" s="188"/>
      <c r="I205" s="188"/>
      <c r="J205" s="188"/>
      <c r="K205" s="188"/>
      <c r="L205" s="188"/>
      <c r="M205" s="188"/>
      <c r="N205" s="188"/>
      <c r="O205" s="188"/>
      <c r="P205" s="188"/>
      <c r="Q205" s="188"/>
      <c r="R205" s="188"/>
      <c r="S205" s="188"/>
      <c r="T205" s="188"/>
      <c r="U205" s="188"/>
      <c r="V205" s="188"/>
      <c r="W205" s="188"/>
      <c r="X205" s="28"/>
      <c r="Y205" s="28"/>
      <c r="Z205" s="28"/>
      <c r="AA205" s="28"/>
      <c r="AB205" s="51"/>
      <c r="AC205" s="51"/>
      <c r="AD205" s="51"/>
      <c r="AE205" s="97" t="s">
        <v>487</v>
      </c>
      <c r="AF205" s="102" t="s">
        <v>40</v>
      </c>
      <c r="AG205" s="97">
        <v>295</v>
      </c>
      <c r="AH205" s="275" t="e">
        <f>NA()</f>
        <v>#N/A</v>
      </c>
      <c r="AI205" s="276">
        <v>16.2</v>
      </c>
      <c r="AJ205" s="276">
        <v>17.09</v>
      </c>
      <c r="AK205" s="53"/>
      <c r="AL205" s="53"/>
      <c r="AM205" s="53"/>
      <c r="AN205" s="108"/>
      <c r="AO205" s="53"/>
      <c r="AP205" s="58">
        <v>0.72992700729927018</v>
      </c>
      <c r="AQ205" s="58">
        <v>0.87590000000000001</v>
      </c>
      <c r="AR205" s="58"/>
      <c r="AS205" s="107"/>
      <c r="AT205" s="61"/>
      <c r="AU205" s="51"/>
      <c r="AV205" s="51"/>
      <c r="AW205" s="57"/>
      <c r="AX205" s="57"/>
      <c r="AY205" s="57"/>
      <c r="AZ205" s="57"/>
      <c r="BA205" s="57"/>
      <c r="BB205" s="57"/>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28"/>
      <c r="GC205" s="28"/>
      <c r="GD205" s="28"/>
      <c r="GE205" s="28"/>
      <c r="GF205" s="28"/>
      <c r="GG205" s="28"/>
      <c r="GH205" s="28"/>
      <c r="GI205" s="28"/>
      <c r="GJ205" s="28"/>
      <c r="GK205" s="28"/>
      <c r="GL205" s="28"/>
      <c r="GM205" s="28"/>
      <c r="GN205" s="28"/>
      <c r="GO205" s="28"/>
      <c r="GP205" s="28"/>
      <c r="GQ205" s="28"/>
      <c r="GR205" s="28"/>
      <c r="GS205" s="28"/>
      <c r="GT205" s="28"/>
      <c r="GU205" s="28"/>
      <c r="GV205" s="28"/>
      <c r="GW205" s="28"/>
      <c r="GX205" s="28"/>
      <c r="GY205" s="28"/>
      <c r="GZ205" s="28"/>
      <c r="HA205" s="28"/>
      <c r="HB205" s="28"/>
      <c r="HC205" s="28"/>
      <c r="HD205" s="28"/>
      <c r="HE205" s="28"/>
      <c r="HF205" s="28"/>
      <c r="HG205" s="28"/>
      <c r="HH205" s="28"/>
      <c r="HI205" s="28"/>
      <c r="HJ205" s="28"/>
      <c r="HK205" s="28"/>
      <c r="HL205" s="28"/>
      <c r="HM205" s="28"/>
      <c r="HN205" s="28"/>
      <c r="HO205" s="28"/>
      <c r="HP205" s="28"/>
      <c r="HQ205" s="28"/>
      <c r="HR205" s="28"/>
      <c r="HS205" s="28"/>
      <c r="HT205" s="28"/>
      <c r="HU205" s="28"/>
      <c r="HV205" s="28"/>
      <c r="HW205" s="28"/>
      <c r="HX205" s="28"/>
      <c r="HY205" s="28"/>
      <c r="HZ205" s="28"/>
      <c r="IA205" s="28"/>
      <c r="IB205" s="28"/>
      <c r="IC205" s="28"/>
      <c r="ID205" s="28"/>
      <c r="IE205" s="28"/>
      <c r="IF205" s="28"/>
      <c r="IG205" s="28"/>
      <c r="IH205" s="28"/>
      <c r="II205" s="28"/>
      <c r="IJ205" s="28"/>
      <c r="IK205" s="28"/>
      <c r="IL205" s="28"/>
      <c r="IM205" s="28"/>
      <c r="IN205" s="28"/>
      <c r="IO205" s="28"/>
      <c r="IP205" s="28"/>
      <c r="IQ205" s="28"/>
      <c r="IR205" s="28"/>
      <c r="IS205" s="28"/>
      <c r="IT205" s="28"/>
      <c r="IU205" s="28"/>
      <c r="IV205" s="28"/>
      <c r="IW205" s="28"/>
    </row>
    <row r="206" spans="1:257" s="1" customFormat="1" ht="17.25" customHeight="1">
      <c r="A206" s="189"/>
      <c r="B206" s="189"/>
      <c r="C206" s="189"/>
      <c r="D206" s="28"/>
      <c r="E206" s="28"/>
      <c r="F206" s="28"/>
      <c r="G206" s="28"/>
      <c r="H206" s="28"/>
      <c r="I206" s="28"/>
      <c r="J206" s="28"/>
      <c r="K206" s="28"/>
      <c r="L206" s="28"/>
      <c r="M206" s="28"/>
      <c r="N206" s="28"/>
      <c r="O206" s="28"/>
      <c r="P206" s="28"/>
      <c r="Q206" s="28"/>
      <c r="R206" s="28"/>
      <c r="S206" s="28"/>
      <c r="T206" s="28"/>
      <c r="U206" s="28"/>
      <c r="V206" s="28"/>
      <c r="W206" s="28"/>
      <c r="X206" s="190"/>
      <c r="Y206" s="28"/>
      <c r="Z206" s="28"/>
      <c r="AA206" s="28"/>
      <c r="AB206" s="51"/>
      <c r="AC206" s="51"/>
      <c r="AD206" s="51"/>
      <c r="AE206" s="97" t="s">
        <v>488</v>
      </c>
      <c r="AF206" s="102" t="s">
        <v>40</v>
      </c>
      <c r="AG206" s="97">
        <v>295</v>
      </c>
      <c r="AH206" s="275" t="e">
        <f>NA()</f>
        <v>#N/A</v>
      </c>
      <c r="AI206" s="276">
        <v>16.2</v>
      </c>
      <c r="AJ206" s="276">
        <v>17.09</v>
      </c>
      <c r="AK206" s="53"/>
      <c r="AL206" s="53"/>
      <c r="AM206" s="53"/>
      <c r="AN206" s="108"/>
      <c r="AO206" s="53"/>
      <c r="AP206" s="58">
        <v>0.77922077922077915</v>
      </c>
      <c r="AQ206" s="58">
        <v>0.85709999999999997</v>
      </c>
      <c r="AR206" s="58"/>
      <c r="AS206" s="107"/>
      <c r="AT206" s="61"/>
      <c r="AU206" s="51"/>
      <c r="AV206" s="51"/>
      <c r="AW206" s="57"/>
      <c r="AX206" s="57"/>
      <c r="AY206" s="57"/>
      <c r="AZ206" s="57"/>
      <c r="BA206" s="57"/>
      <c r="BB206" s="57"/>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28"/>
      <c r="GC206" s="28"/>
      <c r="GD206" s="28"/>
      <c r="GE206" s="28"/>
      <c r="GF206" s="28"/>
      <c r="GG206" s="28"/>
      <c r="GH206" s="28"/>
      <c r="GI206" s="28"/>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c r="HF206" s="28"/>
      <c r="HG206" s="28"/>
      <c r="HH206" s="28"/>
      <c r="HI206" s="28"/>
      <c r="HJ206" s="28"/>
      <c r="HK206" s="28"/>
      <c r="HL206" s="28"/>
      <c r="HM206" s="28"/>
      <c r="HN206" s="28"/>
      <c r="HO206" s="28"/>
      <c r="HP206" s="28"/>
      <c r="HQ206" s="28"/>
      <c r="HR206" s="28"/>
      <c r="HS206" s="28"/>
      <c r="HT206" s="28"/>
      <c r="HU206" s="28"/>
      <c r="HV206" s="28"/>
      <c r="HW206" s="28"/>
      <c r="HX206" s="28"/>
      <c r="HY206" s="28"/>
      <c r="HZ206" s="28"/>
      <c r="IA206" s="28"/>
      <c r="IB206" s="28"/>
      <c r="IC206" s="28"/>
      <c r="ID206" s="28"/>
      <c r="IE206" s="28"/>
      <c r="IF206" s="28"/>
      <c r="IG206" s="28"/>
      <c r="IH206" s="28"/>
      <c r="II206" s="28"/>
      <c r="IJ206" s="28"/>
      <c r="IK206" s="28"/>
      <c r="IL206" s="28"/>
      <c r="IM206" s="28"/>
      <c r="IN206" s="28"/>
      <c r="IO206" s="28"/>
      <c r="IP206" s="28"/>
      <c r="IQ206" s="28"/>
      <c r="IR206" s="28"/>
      <c r="IS206" s="28"/>
      <c r="IT206" s="28"/>
      <c r="IU206" s="28"/>
      <c r="IV206" s="28"/>
      <c r="IW206" s="28"/>
    </row>
    <row r="207" spans="1:257" s="1" customFormat="1" ht="17.25" customHeight="1">
      <c r="A207" s="189"/>
      <c r="B207" s="189"/>
      <c r="C207" s="189"/>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51"/>
      <c r="AC207" s="51"/>
      <c r="AD207" s="51"/>
      <c r="AE207" s="97" t="s">
        <v>489</v>
      </c>
      <c r="AF207" s="102" t="s">
        <v>40</v>
      </c>
      <c r="AG207" s="97">
        <v>295</v>
      </c>
      <c r="AH207" s="275" t="e">
        <f>NA()</f>
        <v>#N/A</v>
      </c>
      <c r="AI207" s="276">
        <v>16.2</v>
      </c>
      <c r="AJ207" s="276">
        <v>17.09</v>
      </c>
      <c r="AK207" s="53"/>
      <c r="AL207" s="53"/>
      <c r="AM207" s="53"/>
      <c r="AN207" s="108"/>
      <c r="AO207" s="108"/>
      <c r="AP207" s="58">
        <v>0.7142857142857143</v>
      </c>
      <c r="AQ207" s="58">
        <v>0.85709999999999997</v>
      </c>
      <c r="AR207" s="58"/>
      <c r="AS207" s="107"/>
      <c r="AT207" s="61"/>
      <c r="AU207" s="51"/>
      <c r="AV207" s="51"/>
      <c r="AW207" s="57"/>
      <c r="AX207" s="57"/>
      <c r="AY207" s="57"/>
      <c r="AZ207" s="57"/>
      <c r="BA207" s="57"/>
      <c r="BB207" s="57"/>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c r="FJ207" s="28"/>
      <c r="FK207" s="28"/>
      <c r="FL207" s="28"/>
      <c r="FM207" s="28"/>
      <c r="FN207" s="28"/>
      <c r="FO207" s="28"/>
      <c r="FP207" s="28"/>
      <c r="FQ207" s="28"/>
      <c r="FR207" s="28"/>
      <c r="FS207" s="28"/>
      <c r="FT207" s="28"/>
      <c r="FU207" s="28"/>
      <c r="FV207" s="28"/>
      <c r="FW207" s="28"/>
      <c r="FX207" s="28"/>
      <c r="FY207" s="28"/>
      <c r="FZ207" s="28"/>
      <c r="GA207" s="28"/>
      <c r="GB207" s="28"/>
      <c r="GC207" s="28"/>
      <c r="GD207" s="28"/>
      <c r="GE207" s="28"/>
      <c r="GF207" s="28"/>
      <c r="GG207" s="28"/>
      <c r="GH207" s="28"/>
      <c r="GI207" s="28"/>
      <c r="GJ207" s="28"/>
      <c r="GK207" s="28"/>
      <c r="GL207" s="28"/>
      <c r="GM207" s="28"/>
      <c r="GN207" s="28"/>
      <c r="GO207" s="28"/>
      <c r="GP207" s="28"/>
      <c r="GQ207" s="28"/>
      <c r="GR207" s="28"/>
      <c r="GS207" s="28"/>
      <c r="GT207" s="28"/>
      <c r="GU207" s="28"/>
      <c r="GV207" s="28"/>
      <c r="GW207" s="28"/>
      <c r="GX207" s="28"/>
      <c r="GY207" s="28"/>
      <c r="GZ207" s="28"/>
      <c r="HA207" s="28"/>
      <c r="HB207" s="28"/>
      <c r="HC207" s="28"/>
      <c r="HD207" s="28"/>
      <c r="HE207" s="28"/>
      <c r="HF207" s="28"/>
      <c r="HG207" s="28"/>
      <c r="HH207" s="28"/>
      <c r="HI207" s="28"/>
      <c r="HJ207" s="28"/>
      <c r="HK207" s="28"/>
      <c r="HL207" s="28"/>
      <c r="HM207" s="28"/>
      <c r="HN207" s="28"/>
      <c r="HO207" s="28"/>
      <c r="HP207" s="28"/>
      <c r="HQ207" s="28"/>
      <c r="HR207" s="28"/>
      <c r="HS207" s="28"/>
      <c r="HT207" s="28"/>
      <c r="HU207" s="28"/>
      <c r="HV207" s="28"/>
      <c r="HW207" s="28"/>
      <c r="HX207" s="28"/>
      <c r="HY207" s="28"/>
      <c r="HZ207" s="28"/>
      <c r="IA207" s="28"/>
      <c r="IB207" s="28"/>
      <c r="IC207" s="28"/>
      <c r="ID207" s="28"/>
      <c r="IE207" s="28"/>
      <c r="IF207" s="28"/>
      <c r="IG207" s="28"/>
      <c r="IH207" s="28"/>
      <c r="II207" s="28"/>
      <c r="IJ207" s="28"/>
      <c r="IK207" s="28"/>
      <c r="IL207" s="28"/>
      <c r="IM207" s="28"/>
      <c r="IN207" s="28"/>
      <c r="IO207" s="28"/>
      <c r="IP207" s="28"/>
      <c r="IQ207" s="28"/>
      <c r="IR207" s="28"/>
      <c r="IS207" s="28"/>
      <c r="IT207" s="28"/>
      <c r="IU207" s="28"/>
      <c r="IV207" s="28"/>
      <c r="IW207" s="28"/>
    </row>
    <row r="208" spans="1:257" s="1" customFormat="1" ht="17.25" customHeight="1">
      <c r="A208" s="189"/>
      <c r="B208" s="189"/>
      <c r="C208" s="189"/>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51"/>
      <c r="AC208" s="51"/>
      <c r="AD208" s="51"/>
      <c r="AE208" s="97" t="s">
        <v>490</v>
      </c>
      <c r="AF208" s="102" t="s">
        <v>40</v>
      </c>
      <c r="AG208" s="97">
        <v>295</v>
      </c>
      <c r="AH208" s="275" t="e">
        <f>NA()</f>
        <v>#N/A</v>
      </c>
      <c r="AI208" s="276">
        <v>16.2</v>
      </c>
      <c r="AJ208" s="276">
        <v>17.09</v>
      </c>
      <c r="AK208" s="53"/>
      <c r="AL208" s="53"/>
      <c r="AM208" s="53"/>
      <c r="AN208" s="108"/>
      <c r="AO208" s="53"/>
      <c r="AP208" s="58"/>
      <c r="AQ208" s="58"/>
      <c r="AR208" s="58"/>
      <c r="AS208" s="107"/>
      <c r="AT208" s="61"/>
      <c r="AU208" s="51"/>
      <c r="AV208" s="51"/>
      <c r="AW208" s="57"/>
      <c r="AX208" s="57"/>
      <c r="AY208" s="57"/>
      <c r="AZ208" s="57"/>
      <c r="BA208" s="57"/>
      <c r="BB208" s="57"/>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28"/>
      <c r="FM208" s="28"/>
      <c r="FN208" s="28"/>
      <c r="FO208" s="28"/>
      <c r="FP208" s="28"/>
      <c r="FQ208" s="28"/>
      <c r="FR208" s="28"/>
      <c r="FS208" s="28"/>
      <c r="FT208" s="28"/>
      <c r="FU208" s="28"/>
      <c r="FV208" s="28"/>
      <c r="FW208" s="28"/>
      <c r="FX208" s="28"/>
      <c r="FY208" s="28"/>
      <c r="FZ208" s="28"/>
      <c r="GA208" s="28"/>
      <c r="GB208" s="28"/>
      <c r="GC208" s="28"/>
      <c r="GD208" s="28"/>
      <c r="GE208" s="28"/>
      <c r="GF208" s="28"/>
      <c r="GG208" s="28"/>
      <c r="GH208" s="28"/>
      <c r="GI208" s="28"/>
      <c r="GJ208" s="28"/>
      <c r="GK208" s="28"/>
      <c r="GL208" s="28"/>
      <c r="GM208" s="28"/>
      <c r="GN208" s="28"/>
      <c r="GO208" s="28"/>
      <c r="GP208" s="28"/>
      <c r="GQ208" s="28"/>
      <c r="GR208" s="28"/>
      <c r="GS208" s="28"/>
      <c r="GT208" s="28"/>
      <c r="GU208" s="28"/>
      <c r="GV208" s="28"/>
      <c r="GW208" s="28"/>
      <c r="GX208" s="28"/>
      <c r="GY208" s="28"/>
      <c r="GZ208" s="28"/>
      <c r="HA208" s="28"/>
      <c r="HB208" s="28"/>
      <c r="HC208" s="28"/>
      <c r="HD208" s="28"/>
      <c r="HE208" s="28"/>
      <c r="HF208" s="28"/>
      <c r="HG208" s="28"/>
      <c r="HH208" s="28"/>
      <c r="HI208" s="28"/>
      <c r="HJ208" s="28"/>
      <c r="HK208" s="28"/>
      <c r="HL208" s="28"/>
      <c r="HM208" s="28"/>
      <c r="HN208" s="28"/>
      <c r="HO208" s="28"/>
      <c r="HP208" s="28"/>
      <c r="HQ208" s="28"/>
      <c r="HR208" s="28"/>
      <c r="HS208" s="28"/>
      <c r="HT208" s="28"/>
      <c r="HU208" s="28"/>
      <c r="HV208" s="28"/>
      <c r="HW208" s="28"/>
      <c r="HX208" s="28"/>
      <c r="HY208" s="28"/>
      <c r="HZ208" s="28"/>
      <c r="IA208" s="28"/>
      <c r="IB208" s="28"/>
      <c r="IC208" s="28"/>
      <c r="ID208" s="28"/>
      <c r="IE208" s="28"/>
      <c r="IF208" s="28"/>
      <c r="IG208" s="28"/>
      <c r="IH208" s="28"/>
      <c r="II208" s="28"/>
      <c r="IJ208" s="28"/>
      <c r="IK208" s="28"/>
      <c r="IL208" s="28"/>
      <c r="IM208" s="28"/>
      <c r="IN208" s="28"/>
      <c r="IO208" s="28"/>
      <c r="IP208" s="28"/>
      <c r="IQ208" s="28"/>
      <c r="IR208" s="28"/>
      <c r="IS208" s="28"/>
      <c r="IT208" s="28"/>
      <c r="IU208" s="28"/>
      <c r="IV208" s="28"/>
      <c r="IW208" s="28"/>
    </row>
    <row r="209" spans="1:257" s="1" customFormat="1" ht="17.25" customHeight="1">
      <c r="A209" s="189"/>
      <c r="B209" s="189"/>
      <c r="C209" s="189"/>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51"/>
      <c r="AC209" s="51"/>
      <c r="AD209" s="51"/>
      <c r="AE209" s="97" t="s">
        <v>491</v>
      </c>
      <c r="AF209" s="102" t="s">
        <v>40</v>
      </c>
      <c r="AG209" s="97">
        <v>295</v>
      </c>
      <c r="AH209" s="275" t="e">
        <f>NA()</f>
        <v>#N/A</v>
      </c>
      <c r="AI209" s="276">
        <v>16.2</v>
      </c>
      <c r="AJ209" s="276">
        <v>17.09</v>
      </c>
      <c r="AK209" s="53"/>
      <c r="AL209" s="53"/>
      <c r="AM209" s="53"/>
      <c r="AN209" s="108"/>
      <c r="AO209" s="53"/>
      <c r="AP209" s="58"/>
      <c r="AQ209" s="58"/>
      <c r="AR209" s="58"/>
      <c r="AS209" s="107"/>
      <c r="AT209" s="61"/>
      <c r="AU209" s="51"/>
      <c r="AV209" s="51"/>
      <c r="AW209" s="57"/>
      <c r="AX209" s="57"/>
      <c r="AY209" s="57"/>
      <c r="AZ209" s="57"/>
      <c r="BA209" s="57"/>
      <c r="BB209" s="57"/>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28"/>
      <c r="FM209" s="28"/>
      <c r="FN209" s="28"/>
      <c r="FO209" s="28"/>
      <c r="FP209" s="28"/>
      <c r="FQ209" s="28"/>
      <c r="FR209" s="28"/>
      <c r="FS209" s="28"/>
      <c r="FT209" s="28"/>
      <c r="FU209" s="28"/>
      <c r="FV209" s="28"/>
      <c r="FW209" s="28"/>
      <c r="FX209" s="28"/>
      <c r="FY209" s="28"/>
      <c r="FZ209" s="28"/>
      <c r="GA209" s="28"/>
      <c r="GB209" s="28"/>
      <c r="GC209" s="28"/>
      <c r="GD209" s="28"/>
      <c r="GE209" s="28"/>
      <c r="GF209" s="28"/>
      <c r="GG209" s="28"/>
      <c r="GH209" s="28"/>
      <c r="GI209" s="28"/>
      <c r="GJ209" s="28"/>
      <c r="GK209" s="28"/>
      <c r="GL209" s="28"/>
      <c r="GM209" s="28"/>
      <c r="GN209" s="28"/>
      <c r="GO209" s="28"/>
      <c r="GP209" s="28"/>
      <c r="GQ209" s="28"/>
      <c r="GR209" s="28"/>
      <c r="GS209" s="28"/>
      <c r="GT209" s="28"/>
      <c r="GU209" s="28"/>
      <c r="GV209" s="28"/>
      <c r="GW209" s="28"/>
      <c r="GX209" s="28"/>
      <c r="GY209" s="28"/>
      <c r="GZ209" s="28"/>
      <c r="HA209" s="28"/>
      <c r="HB209" s="28"/>
      <c r="HC209" s="28"/>
      <c r="HD209" s="28"/>
      <c r="HE209" s="28"/>
      <c r="HF209" s="28"/>
      <c r="HG209" s="28"/>
      <c r="HH209" s="28"/>
      <c r="HI209" s="28"/>
      <c r="HJ209" s="28"/>
      <c r="HK209" s="28"/>
      <c r="HL209" s="28"/>
      <c r="HM209" s="28"/>
      <c r="HN209" s="28"/>
      <c r="HO209" s="28"/>
      <c r="HP209" s="28"/>
      <c r="HQ209" s="28"/>
      <c r="HR209" s="28"/>
      <c r="HS209" s="28"/>
      <c r="HT209" s="28"/>
      <c r="HU209" s="28"/>
      <c r="HV209" s="28"/>
      <c r="HW209" s="28"/>
      <c r="HX209" s="28"/>
      <c r="HY209" s="28"/>
      <c r="HZ209" s="28"/>
      <c r="IA209" s="28"/>
      <c r="IB209" s="28"/>
      <c r="IC209" s="28"/>
      <c r="ID209" s="28"/>
      <c r="IE209" s="28"/>
      <c r="IF209" s="28"/>
      <c r="IG209" s="28"/>
      <c r="IH209" s="28"/>
      <c r="II209" s="28"/>
      <c r="IJ209" s="28"/>
      <c r="IK209" s="28"/>
      <c r="IL209" s="28"/>
      <c r="IM209" s="28"/>
      <c r="IN209" s="28"/>
      <c r="IO209" s="28"/>
      <c r="IP209" s="28"/>
      <c r="IQ209" s="28"/>
      <c r="IR209" s="28"/>
      <c r="IS209" s="28"/>
      <c r="IT209" s="28"/>
      <c r="IU209" s="28"/>
      <c r="IV209" s="28"/>
      <c r="IW209" s="28"/>
    </row>
    <row r="210" spans="1:257" s="1" customForma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51"/>
      <c r="AC210" s="51"/>
      <c r="AD210" s="51"/>
      <c r="AE210" s="97" t="s">
        <v>492</v>
      </c>
      <c r="AF210" s="102" t="s">
        <v>40</v>
      </c>
      <c r="AG210" s="97">
        <v>295</v>
      </c>
      <c r="AH210" s="275" t="e">
        <f>NA()</f>
        <v>#N/A</v>
      </c>
      <c r="AI210" s="276">
        <v>16.2</v>
      </c>
      <c r="AJ210" s="276">
        <v>17.09</v>
      </c>
      <c r="AK210" s="53"/>
      <c r="AL210" s="53"/>
      <c r="AM210" s="53"/>
      <c r="AN210" s="108"/>
      <c r="AO210" s="53"/>
      <c r="AP210" s="58"/>
      <c r="AQ210" s="58"/>
      <c r="AR210" s="58"/>
      <c r="AS210" s="107"/>
      <c r="AT210" s="61"/>
      <c r="AU210" s="51"/>
      <c r="AV210" s="51"/>
      <c r="AW210" s="57"/>
      <c r="AX210" s="57"/>
      <c r="AY210" s="57"/>
      <c r="AZ210" s="57"/>
      <c r="BA210" s="57"/>
      <c r="BB210" s="57"/>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c r="FI210" s="28"/>
      <c r="FJ210" s="28"/>
      <c r="FK210" s="28"/>
      <c r="FL210" s="28"/>
      <c r="FM210" s="28"/>
      <c r="FN210" s="28"/>
      <c r="FO210" s="28"/>
      <c r="FP210" s="28"/>
      <c r="FQ210" s="28"/>
      <c r="FR210" s="28"/>
      <c r="FS210" s="28"/>
      <c r="FT210" s="28"/>
      <c r="FU210" s="28"/>
      <c r="FV210" s="28"/>
      <c r="FW210" s="28"/>
      <c r="FX210" s="28"/>
      <c r="FY210" s="28"/>
      <c r="FZ210" s="28"/>
      <c r="GA210" s="28"/>
      <c r="GB210" s="28"/>
      <c r="GC210" s="28"/>
      <c r="GD210" s="28"/>
      <c r="GE210" s="28"/>
      <c r="GF210" s="28"/>
      <c r="GG210" s="28"/>
      <c r="GH210" s="28"/>
      <c r="GI210" s="28"/>
      <c r="GJ210" s="28"/>
      <c r="GK210" s="28"/>
      <c r="GL210" s="28"/>
      <c r="GM210" s="28"/>
      <c r="GN210" s="28"/>
      <c r="GO210" s="28"/>
      <c r="GP210" s="28"/>
      <c r="GQ210" s="28"/>
      <c r="GR210" s="28"/>
      <c r="GS210" s="28"/>
      <c r="GT210" s="28"/>
      <c r="GU210" s="28"/>
      <c r="GV210" s="28"/>
      <c r="GW210" s="28"/>
      <c r="GX210" s="28"/>
      <c r="GY210" s="28"/>
      <c r="GZ210" s="28"/>
      <c r="HA210" s="28"/>
      <c r="HB210" s="28"/>
      <c r="HC210" s="28"/>
      <c r="HD210" s="28"/>
      <c r="HE210" s="28"/>
      <c r="HF210" s="28"/>
      <c r="HG210" s="28"/>
      <c r="HH210" s="28"/>
      <c r="HI210" s="28"/>
      <c r="HJ210" s="28"/>
      <c r="HK210" s="28"/>
      <c r="HL210" s="28"/>
      <c r="HM210" s="28"/>
      <c r="HN210" s="28"/>
      <c r="HO210" s="28"/>
      <c r="HP210" s="28"/>
      <c r="HQ210" s="28"/>
      <c r="HR210" s="28"/>
      <c r="HS210" s="28"/>
      <c r="HT210" s="28"/>
      <c r="HU210" s="28"/>
      <c r="HV210" s="28"/>
      <c r="HW210" s="28"/>
      <c r="HX210" s="28"/>
      <c r="HY210" s="28"/>
      <c r="HZ210" s="28"/>
      <c r="IA210" s="28"/>
      <c r="IB210" s="28"/>
      <c r="IC210" s="28"/>
      <c r="ID210" s="28"/>
      <c r="IE210" s="28"/>
      <c r="IF210" s="28"/>
      <c r="IG210" s="28"/>
      <c r="IH210" s="28"/>
      <c r="II210" s="28"/>
      <c r="IJ210" s="28"/>
      <c r="IK210" s="28"/>
      <c r="IL210" s="28"/>
      <c r="IM210" s="28"/>
      <c r="IN210" s="28"/>
      <c r="IO210" s="28"/>
      <c r="IP210" s="28"/>
      <c r="IQ210" s="28"/>
      <c r="IR210" s="28"/>
      <c r="IS210" s="28"/>
      <c r="IT210" s="28"/>
      <c r="IU210" s="28"/>
      <c r="IV210" s="28"/>
      <c r="IW210" s="28"/>
    </row>
    <row r="211" spans="1:257" s="1" customForma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51"/>
      <c r="AC211" s="51"/>
      <c r="AD211" s="51"/>
      <c r="AE211" s="97" t="s">
        <v>493</v>
      </c>
      <c r="AF211" s="102" t="s">
        <v>465</v>
      </c>
      <c r="AG211" s="97">
        <v>395</v>
      </c>
      <c r="AH211" s="275" t="e">
        <f>NA()</f>
        <v>#N/A</v>
      </c>
      <c r="AI211" s="276">
        <v>17.100000000000001</v>
      </c>
      <c r="AJ211" s="276">
        <v>30</v>
      </c>
      <c r="AK211" s="53"/>
      <c r="AL211" s="53"/>
      <c r="AM211" s="53"/>
      <c r="AN211" s="108"/>
      <c r="AO211" s="53"/>
      <c r="AP211" s="58"/>
      <c r="AQ211" s="58"/>
      <c r="AR211" s="58"/>
      <c r="AS211" s="107"/>
      <c r="AT211" s="61"/>
      <c r="AU211" s="51"/>
      <c r="AV211" s="51"/>
      <c r="AW211" s="57"/>
      <c r="AX211" s="57"/>
      <c r="AY211" s="57"/>
      <c r="AZ211" s="57"/>
      <c r="BA211" s="57"/>
      <c r="BB211" s="57"/>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c r="FJ211" s="28"/>
      <c r="FK211" s="28"/>
      <c r="FL211" s="28"/>
      <c r="FM211" s="28"/>
      <c r="FN211" s="28"/>
      <c r="FO211" s="28"/>
      <c r="FP211" s="28"/>
      <c r="FQ211" s="28"/>
      <c r="FR211" s="28"/>
      <c r="FS211" s="28"/>
      <c r="FT211" s="28"/>
      <c r="FU211" s="28"/>
      <c r="FV211" s="28"/>
      <c r="FW211" s="28"/>
      <c r="FX211" s="28"/>
      <c r="FY211" s="28"/>
      <c r="FZ211" s="28"/>
      <c r="GA211" s="28"/>
      <c r="GB211" s="28"/>
      <c r="GC211" s="28"/>
      <c r="GD211" s="28"/>
      <c r="GE211" s="28"/>
      <c r="GF211" s="28"/>
      <c r="GG211" s="28"/>
      <c r="GH211" s="28"/>
      <c r="GI211" s="28"/>
      <c r="GJ211" s="28"/>
      <c r="GK211" s="28"/>
      <c r="GL211" s="28"/>
      <c r="GM211" s="28"/>
      <c r="GN211" s="28"/>
      <c r="GO211" s="28"/>
      <c r="GP211" s="28"/>
      <c r="GQ211" s="28"/>
      <c r="GR211" s="28"/>
      <c r="GS211" s="28"/>
      <c r="GT211" s="28"/>
      <c r="GU211" s="28"/>
      <c r="GV211" s="28"/>
      <c r="GW211" s="28"/>
      <c r="GX211" s="28"/>
      <c r="GY211" s="28"/>
      <c r="GZ211" s="28"/>
      <c r="HA211" s="28"/>
      <c r="HB211" s="28"/>
      <c r="HC211" s="28"/>
      <c r="HD211" s="28"/>
      <c r="HE211" s="28"/>
      <c r="HF211" s="28"/>
      <c r="HG211" s="28"/>
      <c r="HH211" s="28"/>
      <c r="HI211" s="28"/>
      <c r="HJ211" s="28"/>
      <c r="HK211" s="28"/>
      <c r="HL211" s="28"/>
      <c r="HM211" s="28"/>
      <c r="HN211" s="28"/>
      <c r="HO211" s="28"/>
      <c r="HP211" s="28"/>
      <c r="HQ211" s="28"/>
      <c r="HR211" s="28"/>
      <c r="HS211" s="28"/>
      <c r="HT211" s="28"/>
      <c r="HU211" s="28"/>
      <c r="HV211" s="28"/>
      <c r="HW211" s="28"/>
      <c r="HX211" s="28"/>
      <c r="HY211" s="28"/>
      <c r="HZ211" s="28"/>
      <c r="IA211" s="28"/>
      <c r="IB211" s="28"/>
      <c r="IC211" s="28"/>
      <c r="ID211" s="28"/>
      <c r="IE211" s="28"/>
      <c r="IF211" s="28"/>
      <c r="IG211" s="28"/>
      <c r="IH211" s="28"/>
      <c r="II211" s="28"/>
      <c r="IJ211" s="28"/>
      <c r="IK211" s="28"/>
      <c r="IL211" s="28"/>
      <c r="IM211" s="28"/>
      <c r="IN211" s="28"/>
      <c r="IO211" s="28"/>
      <c r="IP211" s="28"/>
      <c r="IQ211" s="28"/>
      <c r="IR211" s="28"/>
      <c r="IS211" s="28"/>
      <c r="IT211" s="28"/>
      <c r="IU211" s="28"/>
      <c r="IV211" s="28"/>
      <c r="IW211" s="28"/>
    </row>
    <row r="212" spans="1:257" s="1" customFormat="1" ht="12.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4"/>
      <c r="AB212" s="51"/>
      <c r="AC212" s="51"/>
      <c r="AD212" s="51"/>
      <c r="AE212" s="97" t="s">
        <v>494</v>
      </c>
      <c r="AF212" s="102" t="s">
        <v>465</v>
      </c>
      <c r="AG212" s="97">
        <v>395</v>
      </c>
      <c r="AH212" s="275" t="e">
        <f>NA()</f>
        <v>#N/A</v>
      </c>
      <c r="AI212" s="276">
        <v>17.100000000000001</v>
      </c>
      <c r="AJ212" s="276">
        <v>30</v>
      </c>
      <c r="AK212" s="53"/>
      <c r="AL212" s="53"/>
      <c r="AM212" s="53"/>
      <c r="AN212" s="108"/>
      <c r="AO212" s="108"/>
      <c r="AP212" s="58"/>
      <c r="AQ212" s="58"/>
      <c r="AR212" s="58"/>
      <c r="AS212" s="107"/>
      <c r="AT212" s="61"/>
      <c r="AU212" s="51"/>
      <c r="AV212" s="51"/>
      <c r="AW212" s="57"/>
      <c r="AX212" s="57"/>
      <c r="AY212" s="57"/>
      <c r="AZ212" s="57"/>
      <c r="BA212" s="57"/>
      <c r="BB212" s="57"/>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c r="FJ212" s="28"/>
      <c r="FK212" s="28"/>
      <c r="FL212" s="28"/>
      <c r="FM212" s="28"/>
      <c r="FN212" s="28"/>
      <c r="FO212" s="28"/>
      <c r="FP212" s="28"/>
      <c r="FQ212" s="28"/>
      <c r="FR212" s="28"/>
      <c r="FS212" s="28"/>
      <c r="FT212" s="28"/>
      <c r="FU212" s="28"/>
      <c r="FV212" s="28"/>
      <c r="FW212" s="28"/>
      <c r="FX212" s="28"/>
      <c r="FY212" s="28"/>
      <c r="FZ212" s="28"/>
      <c r="GA212" s="28"/>
      <c r="GB212" s="28"/>
      <c r="GC212" s="28"/>
      <c r="GD212" s="28"/>
      <c r="GE212" s="28"/>
      <c r="GF212" s="28"/>
      <c r="GG212" s="28"/>
      <c r="GH212" s="28"/>
      <c r="GI212" s="28"/>
      <c r="GJ212" s="28"/>
      <c r="GK212" s="28"/>
      <c r="GL212" s="28"/>
      <c r="GM212" s="28"/>
      <c r="GN212" s="28"/>
      <c r="GO212" s="28"/>
      <c r="GP212" s="28"/>
      <c r="GQ212" s="28"/>
      <c r="GR212" s="28"/>
      <c r="GS212" s="28"/>
      <c r="GT212" s="28"/>
      <c r="GU212" s="28"/>
      <c r="GV212" s="28"/>
      <c r="GW212" s="28"/>
      <c r="GX212" s="28"/>
      <c r="GY212" s="28"/>
      <c r="GZ212" s="28"/>
      <c r="HA212" s="28"/>
      <c r="HB212" s="28"/>
      <c r="HC212" s="28"/>
      <c r="HD212" s="28"/>
      <c r="HE212" s="28"/>
      <c r="HF212" s="28"/>
      <c r="HG212" s="28"/>
      <c r="HH212" s="28"/>
      <c r="HI212" s="28"/>
      <c r="HJ212" s="28"/>
      <c r="HK212" s="28"/>
      <c r="HL212" s="28"/>
      <c r="HM212" s="28"/>
      <c r="HN212" s="28"/>
      <c r="HO212" s="28"/>
      <c r="HP212" s="28"/>
      <c r="HQ212" s="28"/>
      <c r="HR212" s="28"/>
      <c r="HS212" s="28"/>
      <c r="HT212" s="28"/>
      <c r="HU212" s="28"/>
      <c r="HV212" s="28"/>
      <c r="HW212" s="28"/>
      <c r="HX212" s="28"/>
      <c r="HY212" s="28"/>
      <c r="HZ212" s="28"/>
      <c r="IA212" s="28"/>
      <c r="IB212" s="28"/>
      <c r="IC212" s="28"/>
      <c r="ID212" s="28"/>
      <c r="IE212" s="28"/>
      <c r="IF212" s="28"/>
      <c r="IG212" s="28"/>
      <c r="IH212" s="28"/>
      <c r="II212" s="28"/>
      <c r="IJ212" s="28"/>
      <c r="IK212" s="28"/>
      <c r="IL212" s="28"/>
      <c r="IM212" s="28"/>
      <c r="IN212" s="28"/>
      <c r="IO212" s="28"/>
      <c r="IP212" s="28"/>
      <c r="IQ212" s="28"/>
      <c r="IR212" s="28"/>
      <c r="IS212" s="28"/>
      <c r="IT212" s="28"/>
      <c r="IU212" s="28"/>
      <c r="IV212" s="28"/>
      <c r="IW212" s="28"/>
    </row>
    <row r="213" spans="1:257" s="1" customForma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51"/>
      <c r="AC213" s="51"/>
      <c r="AD213" s="51"/>
      <c r="AE213" s="97" t="s">
        <v>495</v>
      </c>
      <c r="AF213" s="102" t="s">
        <v>465</v>
      </c>
      <c r="AG213" s="97">
        <v>395</v>
      </c>
      <c r="AH213" s="275" t="e">
        <f>NA()</f>
        <v>#N/A</v>
      </c>
      <c r="AI213" s="276">
        <v>17.100000000000001</v>
      </c>
      <c r="AJ213" s="276">
        <v>30</v>
      </c>
      <c r="AK213" s="53"/>
      <c r="AL213" s="53"/>
      <c r="AM213" s="53"/>
      <c r="AN213" s="108"/>
      <c r="AO213" s="108"/>
      <c r="AP213" s="58"/>
      <c r="AQ213" s="58"/>
      <c r="AR213" s="58"/>
      <c r="AS213" s="107"/>
      <c r="AT213" s="61"/>
      <c r="AU213" s="51"/>
      <c r="AV213" s="51"/>
      <c r="AW213" s="57"/>
      <c r="AX213" s="57"/>
      <c r="AY213" s="57"/>
      <c r="AZ213" s="57"/>
      <c r="BA213" s="57"/>
      <c r="BB213" s="57"/>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c r="FJ213" s="28"/>
      <c r="FK213" s="28"/>
      <c r="FL213" s="28"/>
      <c r="FM213" s="28"/>
      <c r="FN213" s="28"/>
      <c r="FO213" s="28"/>
      <c r="FP213" s="28"/>
      <c r="FQ213" s="28"/>
      <c r="FR213" s="28"/>
      <c r="FS213" s="28"/>
      <c r="FT213" s="28"/>
      <c r="FU213" s="28"/>
      <c r="FV213" s="28"/>
      <c r="FW213" s="28"/>
      <c r="FX213" s="28"/>
      <c r="FY213" s="28"/>
      <c r="FZ213" s="28"/>
      <c r="GA213" s="28"/>
      <c r="GB213" s="28"/>
      <c r="GC213" s="28"/>
      <c r="GD213" s="28"/>
      <c r="GE213" s="28"/>
      <c r="GF213" s="28"/>
      <c r="GG213" s="28"/>
      <c r="GH213" s="28"/>
      <c r="GI213" s="28"/>
      <c r="GJ213" s="28"/>
      <c r="GK213" s="28"/>
      <c r="GL213" s="28"/>
      <c r="GM213" s="28"/>
      <c r="GN213" s="28"/>
      <c r="GO213" s="28"/>
      <c r="GP213" s="28"/>
      <c r="GQ213" s="28"/>
      <c r="GR213" s="28"/>
      <c r="GS213" s="28"/>
      <c r="GT213" s="28"/>
      <c r="GU213" s="28"/>
      <c r="GV213" s="28"/>
      <c r="GW213" s="28"/>
      <c r="GX213" s="28"/>
      <c r="GY213" s="28"/>
      <c r="GZ213" s="28"/>
      <c r="HA213" s="28"/>
      <c r="HB213" s="28"/>
      <c r="HC213" s="28"/>
      <c r="HD213" s="28"/>
      <c r="HE213" s="28"/>
      <c r="HF213" s="28"/>
      <c r="HG213" s="28"/>
      <c r="HH213" s="28"/>
      <c r="HI213" s="28"/>
      <c r="HJ213" s="28"/>
      <c r="HK213" s="28"/>
      <c r="HL213" s="28"/>
      <c r="HM213" s="28"/>
      <c r="HN213" s="28"/>
      <c r="HO213" s="28"/>
      <c r="HP213" s="28"/>
      <c r="HQ213" s="28"/>
      <c r="HR213" s="28"/>
      <c r="HS213" s="28"/>
      <c r="HT213" s="28"/>
      <c r="HU213" s="28"/>
      <c r="HV213" s="28"/>
      <c r="HW213" s="28"/>
      <c r="HX213" s="28"/>
      <c r="HY213" s="28"/>
      <c r="HZ213" s="28"/>
      <c r="IA213" s="28"/>
      <c r="IB213" s="28"/>
      <c r="IC213" s="28"/>
      <c r="ID213" s="28"/>
      <c r="IE213" s="28"/>
      <c r="IF213" s="28"/>
      <c r="IG213" s="28"/>
      <c r="IH213" s="28"/>
      <c r="II213" s="28"/>
      <c r="IJ213" s="28"/>
      <c r="IK213" s="28"/>
      <c r="IL213" s="28"/>
      <c r="IM213" s="28"/>
      <c r="IN213" s="28"/>
      <c r="IO213" s="28"/>
      <c r="IP213" s="28"/>
      <c r="IQ213" s="28"/>
      <c r="IR213" s="28"/>
      <c r="IS213" s="28"/>
      <c r="IT213" s="28"/>
      <c r="IU213" s="28"/>
      <c r="IV213" s="28"/>
      <c r="IW213" s="28"/>
    </row>
    <row r="214" spans="1:257" s="1" customFormat="1" ht="12.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51"/>
      <c r="AC214" s="51"/>
      <c r="AD214" s="51"/>
      <c r="AE214" s="97" t="s">
        <v>496</v>
      </c>
      <c r="AF214" s="102" t="s">
        <v>465</v>
      </c>
      <c r="AG214" s="97">
        <v>395</v>
      </c>
      <c r="AH214" s="275" t="e">
        <f>NA()</f>
        <v>#N/A</v>
      </c>
      <c r="AI214" s="276">
        <v>17.100000000000001</v>
      </c>
      <c r="AJ214" s="277">
        <v>30</v>
      </c>
      <c r="AK214" s="53"/>
      <c r="AL214" s="53"/>
      <c r="AM214" s="53"/>
      <c r="AN214" s="53"/>
      <c r="AO214" s="53"/>
      <c r="AP214" s="58"/>
      <c r="AQ214" s="58"/>
      <c r="AR214" s="58"/>
      <c r="AS214" s="58"/>
      <c r="AT214" s="61"/>
      <c r="AU214" s="51"/>
      <c r="AV214" s="51"/>
      <c r="AW214" s="57"/>
      <c r="AX214" s="112"/>
      <c r="AY214" s="112"/>
      <c r="AZ214" s="112"/>
      <c r="BA214" s="112"/>
      <c r="BB214" s="112"/>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c r="FJ214" s="28"/>
      <c r="FK214" s="28"/>
      <c r="FL214" s="28"/>
      <c r="FM214" s="28"/>
      <c r="FN214" s="28"/>
      <c r="FO214" s="28"/>
      <c r="FP214" s="28"/>
      <c r="FQ214" s="28"/>
      <c r="FR214" s="28"/>
      <c r="FS214" s="28"/>
      <c r="FT214" s="28"/>
      <c r="FU214" s="28"/>
      <c r="FV214" s="28"/>
      <c r="FW214" s="28"/>
      <c r="FX214" s="28"/>
      <c r="FY214" s="28"/>
      <c r="FZ214" s="28"/>
      <c r="GA214" s="28"/>
      <c r="GB214" s="28"/>
      <c r="GC214" s="28"/>
      <c r="GD214" s="28"/>
      <c r="GE214" s="28"/>
      <c r="GF214" s="28"/>
      <c r="GG214" s="28"/>
      <c r="GH214" s="28"/>
      <c r="GI214" s="28"/>
      <c r="GJ214" s="28"/>
      <c r="GK214" s="28"/>
      <c r="GL214" s="28"/>
      <c r="GM214" s="28"/>
      <c r="GN214" s="28"/>
      <c r="GO214" s="28"/>
      <c r="GP214" s="28"/>
      <c r="GQ214" s="28"/>
      <c r="GR214" s="28"/>
      <c r="GS214" s="28"/>
      <c r="GT214" s="28"/>
      <c r="GU214" s="28"/>
      <c r="GV214" s="28"/>
      <c r="GW214" s="28"/>
      <c r="GX214" s="28"/>
      <c r="GY214" s="28"/>
      <c r="GZ214" s="28"/>
      <c r="HA214" s="28"/>
      <c r="HB214" s="28"/>
      <c r="HC214" s="28"/>
      <c r="HD214" s="28"/>
      <c r="HE214" s="28"/>
      <c r="HF214" s="28"/>
      <c r="HG214" s="28"/>
      <c r="HH214" s="28"/>
      <c r="HI214" s="28"/>
      <c r="HJ214" s="28"/>
      <c r="HK214" s="28"/>
      <c r="HL214" s="28"/>
      <c r="HM214" s="28"/>
      <c r="HN214" s="28"/>
      <c r="HO214" s="28"/>
      <c r="HP214" s="28"/>
      <c r="HQ214" s="28"/>
      <c r="HR214" s="28"/>
      <c r="HS214" s="28"/>
      <c r="HT214" s="28"/>
      <c r="HU214" s="28"/>
      <c r="HV214" s="28"/>
      <c r="HW214" s="28"/>
      <c r="HX214" s="28"/>
      <c r="HY214" s="28"/>
      <c r="HZ214" s="28"/>
      <c r="IA214" s="28"/>
      <c r="IB214" s="28"/>
      <c r="IC214" s="28"/>
      <c r="ID214" s="28"/>
      <c r="IE214" s="28"/>
      <c r="IF214" s="28"/>
      <c r="IG214" s="28"/>
      <c r="IH214" s="28"/>
      <c r="II214" s="28"/>
      <c r="IJ214" s="28"/>
      <c r="IK214" s="28"/>
      <c r="IL214" s="28"/>
      <c r="IM214" s="28"/>
      <c r="IN214" s="28"/>
      <c r="IO214" s="28"/>
      <c r="IP214" s="28"/>
      <c r="IQ214" s="28"/>
      <c r="IR214" s="28"/>
      <c r="IS214" s="28"/>
      <c r="IT214" s="28"/>
      <c r="IU214" s="28"/>
      <c r="IV214" s="28"/>
      <c r="IW214" s="28"/>
    </row>
    <row r="215" spans="1:257" s="1" customForma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51"/>
      <c r="AC215" s="51"/>
      <c r="AD215" s="51"/>
      <c r="AE215" s="97" t="s">
        <v>497</v>
      </c>
      <c r="AF215" s="102" t="s">
        <v>465</v>
      </c>
      <c r="AG215" s="97">
        <v>395</v>
      </c>
      <c r="AH215" s="275" t="e">
        <f>NA()</f>
        <v>#N/A</v>
      </c>
      <c r="AI215" s="276">
        <v>17.100000000000001</v>
      </c>
      <c r="AJ215" s="277">
        <v>30</v>
      </c>
      <c r="AK215" s="53"/>
      <c r="AL215" s="53"/>
      <c r="AM215" s="53"/>
      <c r="AN215" s="53"/>
      <c r="AO215" s="53"/>
      <c r="AP215" s="58"/>
      <c r="AQ215" s="58"/>
      <c r="AR215" s="58"/>
      <c r="AS215" s="58"/>
      <c r="AT215" s="61"/>
      <c r="AU215" s="51"/>
      <c r="AV215" s="51"/>
      <c r="AW215" s="57"/>
      <c r="AX215" s="63"/>
      <c r="AY215" s="63"/>
      <c r="AZ215" s="63"/>
      <c r="BA215" s="63"/>
      <c r="BB215" s="63"/>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c r="FJ215" s="28"/>
      <c r="FK215" s="28"/>
      <c r="FL215" s="28"/>
      <c r="FM215" s="28"/>
      <c r="FN215" s="28"/>
      <c r="FO215" s="28"/>
      <c r="FP215" s="28"/>
      <c r="FQ215" s="28"/>
      <c r="FR215" s="28"/>
      <c r="FS215" s="28"/>
      <c r="FT215" s="28"/>
      <c r="FU215" s="28"/>
      <c r="FV215" s="28"/>
      <c r="FW215" s="28"/>
      <c r="FX215" s="28"/>
      <c r="FY215" s="28"/>
      <c r="FZ215" s="28"/>
      <c r="GA215" s="28"/>
      <c r="GB215" s="28"/>
      <c r="GC215" s="28"/>
      <c r="GD215" s="28"/>
      <c r="GE215" s="28"/>
      <c r="GF215" s="28"/>
      <c r="GG215" s="28"/>
      <c r="GH215" s="28"/>
      <c r="GI215" s="28"/>
      <c r="GJ215" s="28"/>
      <c r="GK215" s="28"/>
      <c r="GL215" s="28"/>
      <c r="GM215" s="28"/>
      <c r="GN215" s="28"/>
      <c r="GO215" s="28"/>
      <c r="GP215" s="28"/>
      <c r="GQ215" s="28"/>
      <c r="GR215" s="28"/>
      <c r="GS215" s="28"/>
      <c r="GT215" s="28"/>
      <c r="GU215" s="28"/>
      <c r="GV215" s="28"/>
      <c r="GW215" s="28"/>
      <c r="GX215" s="28"/>
      <c r="GY215" s="28"/>
      <c r="GZ215" s="28"/>
      <c r="HA215" s="28"/>
      <c r="HB215" s="28"/>
      <c r="HC215" s="28"/>
      <c r="HD215" s="28"/>
      <c r="HE215" s="28"/>
      <c r="HF215" s="28"/>
      <c r="HG215" s="28"/>
      <c r="HH215" s="28"/>
      <c r="HI215" s="28"/>
      <c r="HJ215" s="28"/>
      <c r="HK215" s="28"/>
      <c r="HL215" s="28"/>
      <c r="HM215" s="28"/>
      <c r="HN215" s="28"/>
      <c r="HO215" s="28"/>
      <c r="HP215" s="28"/>
      <c r="HQ215" s="28"/>
      <c r="HR215" s="28"/>
      <c r="HS215" s="28"/>
      <c r="HT215" s="28"/>
      <c r="HU215" s="28"/>
      <c r="HV215" s="28"/>
      <c r="HW215" s="28"/>
      <c r="HX215" s="28"/>
      <c r="HY215" s="28"/>
      <c r="HZ215" s="28"/>
      <c r="IA215" s="28"/>
      <c r="IB215" s="28"/>
      <c r="IC215" s="28"/>
      <c r="ID215" s="28"/>
      <c r="IE215" s="28"/>
      <c r="IF215" s="28"/>
      <c r="IG215" s="28"/>
      <c r="IH215" s="28"/>
      <c r="II215" s="28"/>
      <c r="IJ215" s="28"/>
      <c r="IK215" s="28"/>
      <c r="IL215" s="28"/>
      <c r="IM215" s="28"/>
      <c r="IN215" s="28"/>
      <c r="IO215" s="28"/>
      <c r="IP215" s="28"/>
      <c r="IQ215" s="28"/>
      <c r="IR215" s="28"/>
      <c r="IS215" s="28"/>
      <c r="IT215" s="28"/>
      <c r="IU215" s="28"/>
      <c r="IV215" s="28"/>
      <c r="IW215" s="28"/>
    </row>
    <row r="216" spans="1:257" s="1" customForma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51"/>
      <c r="AC216" s="51"/>
      <c r="AD216" s="51"/>
      <c r="AE216" s="97" t="s">
        <v>498</v>
      </c>
      <c r="AF216" s="102" t="s">
        <v>465</v>
      </c>
      <c r="AG216" s="97">
        <v>395</v>
      </c>
      <c r="AH216" s="275" t="e">
        <f>NA()</f>
        <v>#N/A</v>
      </c>
      <c r="AI216" s="276">
        <v>17.100000000000001</v>
      </c>
      <c r="AJ216" s="277">
        <v>30</v>
      </c>
      <c r="AK216" s="53"/>
      <c r="AL216" s="53"/>
      <c r="AM216" s="53"/>
      <c r="AN216" s="53"/>
      <c r="AO216" s="53"/>
      <c r="AP216" s="58"/>
      <c r="AQ216" s="58"/>
      <c r="AR216" s="58"/>
      <c r="AS216" s="58"/>
      <c r="AT216" s="61"/>
      <c r="AU216" s="51"/>
      <c r="AV216" s="51"/>
      <c r="AW216" s="57"/>
      <c r="AX216" s="63"/>
      <c r="AY216" s="63"/>
      <c r="AZ216" s="63"/>
      <c r="BA216" s="63"/>
      <c r="BB216" s="63"/>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c r="FJ216" s="28"/>
      <c r="FK216" s="28"/>
      <c r="FL216" s="28"/>
      <c r="FM216" s="28"/>
      <c r="FN216" s="28"/>
      <c r="FO216" s="28"/>
      <c r="FP216" s="28"/>
      <c r="FQ216" s="28"/>
      <c r="FR216" s="28"/>
      <c r="FS216" s="28"/>
      <c r="FT216" s="28"/>
      <c r="FU216" s="28"/>
      <c r="FV216" s="28"/>
      <c r="FW216" s="28"/>
      <c r="FX216" s="28"/>
      <c r="FY216" s="28"/>
      <c r="FZ216" s="28"/>
      <c r="GA216" s="28"/>
      <c r="GB216" s="28"/>
      <c r="GC216" s="28"/>
      <c r="GD216" s="28"/>
      <c r="GE216" s="28"/>
      <c r="GF216" s="28"/>
      <c r="GG216" s="28"/>
      <c r="GH216" s="28"/>
      <c r="GI216" s="28"/>
      <c r="GJ216" s="28"/>
      <c r="GK216" s="28"/>
      <c r="GL216" s="28"/>
      <c r="GM216" s="28"/>
      <c r="GN216" s="28"/>
      <c r="GO216" s="28"/>
      <c r="GP216" s="28"/>
      <c r="GQ216" s="28"/>
      <c r="GR216" s="28"/>
      <c r="GS216" s="28"/>
      <c r="GT216" s="28"/>
      <c r="GU216" s="28"/>
      <c r="GV216" s="28"/>
      <c r="GW216" s="28"/>
      <c r="GX216" s="28"/>
      <c r="GY216" s="28"/>
      <c r="GZ216" s="28"/>
      <c r="HA216" s="28"/>
      <c r="HB216" s="28"/>
      <c r="HC216" s="28"/>
      <c r="HD216" s="28"/>
      <c r="HE216" s="28"/>
      <c r="HF216" s="28"/>
      <c r="HG216" s="28"/>
      <c r="HH216" s="28"/>
      <c r="HI216" s="28"/>
      <c r="HJ216" s="28"/>
      <c r="HK216" s="28"/>
      <c r="HL216" s="28"/>
      <c r="HM216" s="28"/>
      <c r="HN216" s="28"/>
      <c r="HO216" s="28"/>
      <c r="HP216" s="28"/>
      <c r="HQ216" s="28"/>
      <c r="HR216" s="28"/>
      <c r="HS216" s="28"/>
      <c r="HT216" s="28"/>
      <c r="HU216" s="28"/>
      <c r="HV216" s="28"/>
      <c r="HW216" s="28"/>
      <c r="HX216" s="28"/>
      <c r="HY216" s="28"/>
      <c r="HZ216" s="28"/>
      <c r="IA216" s="28"/>
      <c r="IB216" s="28"/>
      <c r="IC216" s="28"/>
      <c r="ID216" s="28"/>
      <c r="IE216" s="28"/>
      <c r="IF216" s="28"/>
      <c r="IG216" s="28"/>
      <c r="IH216" s="28"/>
      <c r="II216" s="28"/>
      <c r="IJ216" s="28"/>
      <c r="IK216" s="28"/>
      <c r="IL216" s="28"/>
      <c r="IM216" s="28"/>
      <c r="IN216" s="28"/>
      <c r="IO216" s="28"/>
      <c r="IP216" s="28"/>
      <c r="IQ216" s="28"/>
      <c r="IR216" s="28"/>
      <c r="IS216" s="28"/>
      <c r="IT216" s="28"/>
      <c r="IU216" s="28"/>
      <c r="IV216" s="28"/>
      <c r="IW216" s="28"/>
    </row>
    <row r="217" spans="1:257" s="1" customForma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51"/>
      <c r="AC217" s="51"/>
      <c r="AD217" s="51"/>
      <c r="AE217" s="150" t="s">
        <v>499</v>
      </c>
      <c r="AF217" s="102" t="s">
        <v>500</v>
      </c>
      <c r="AG217" s="97">
        <v>950</v>
      </c>
      <c r="AH217" s="275" t="e">
        <f>NA()</f>
        <v>#N/A</v>
      </c>
      <c r="AI217" s="276">
        <v>3</v>
      </c>
      <c r="AJ217" s="276">
        <v>14</v>
      </c>
      <c r="AK217" s="53"/>
      <c r="AL217" s="53"/>
      <c r="AM217" s="53"/>
      <c r="AN217" s="53"/>
      <c r="AO217" s="53"/>
      <c r="AP217" s="58"/>
      <c r="AQ217" s="58"/>
      <c r="AR217" s="58"/>
      <c r="AS217" s="58"/>
      <c r="AT217" s="61"/>
      <c r="AU217" s="51"/>
      <c r="AV217" s="51"/>
      <c r="AW217" s="57"/>
      <c r="AX217" s="63"/>
      <c r="AY217" s="63"/>
      <c r="AZ217" s="63"/>
      <c r="BA217" s="63"/>
      <c r="BB217" s="63"/>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c r="FJ217" s="28"/>
      <c r="FK217" s="28"/>
      <c r="FL217" s="28"/>
      <c r="FM217" s="28"/>
      <c r="FN217" s="28"/>
      <c r="FO217" s="28"/>
      <c r="FP217" s="28"/>
      <c r="FQ217" s="28"/>
      <c r="FR217" s="28"/>
      <c r="FS217" s="28"/>
      <c r="FT217" s="28"/>
      <c r="FU217" s="28"/>
      <c r="FV217" s="28"/>
      <c r="FW217" s="28"/>
      <c r="FX217" s="28"/>
      <c r="FY217" s="28"/>
      <c r="FZ217" s="28"/>
      <c r="GA217" s="28"/>
      <c r="GB217" s="28"/>
      <c r="GC217" s="28"/>
      <c r="GD217" s="28"/>
      <c r="GE217" s="28"/>
      <c r="GF217" s="28"/>
      <c r="GG217" s="28"/>
      <c r="GH217" s="28"/>
      <c r="GI217" s="28"/>
      <c r="GJ217" s="28"/>
      <c r="GK217" s="28"/>
      <c r="GL217" s="28"/>
      <c r="GM217" s="28"/>
      <c r="GN217" s="28"/>
      <c r="GO217" s="28"/>
      <c r="GP217" s="28"/>
      <c r="GQ217" s="28"/>
      <c r="GR217" s="28"/>
      <c r="GS217" s="28"/>
      <c r="GT217" s="28"/>
      <c r="GU217" s="28"/>
      <c r="GV217" s="28"/>
      <c r="GW217" s="28"/>
      <c r="GX217" s="28"/>
      <c r="GY217" s="28"/>
      <c r="GZ217" s="28"/>
      <c r="HA217" s="28"/>
      <c r="HB217" s="28"/>
      <c r="HC217" s="28"/>
      <c r="HD217" s="28"/>
      <c r="HE217" s="28"/>
      <c r="HF217" s="28"/>
      <c r="HG217" s="28"/>
      <c r="HH217" s="28"/>
      <c r="HI217" s="28"/>
      <c r="HJ217" s="28"/>
      <c r="HK217" s="28"/>
      <c r="HL217" s="28"/>
      <c r="HM217" s="28"/>
      <c r="HN217" s="28"/>
      <c r="HO217" s="28"/>
      <c r="HP217" s="28"/>
      <c r="HQ217" s="28"/>
      <c r="HR217" s="28"/>
      <c r="HS217" s="28"/>
      <c r="HT217" s="28"/>
      <c r="HU217" s="28"/>
      <c r="HV217" s="28"/>
      <c r="HW217" s="28"/>
      <c r="HX217" s="28"/>
      <c r="HY217" s="28"/>
      <c r="HZ217" s="28"/>
      <c r="IA217" s="28"/>
      <c r="IB217" s="28"/>
      <c r="IC217" s="28"/>
      <c r="ID217" s="28"/>
      <c r="IE217" s="28"/>
      <c r="IF217" s="28"/>
      <c r="IG217" s="28"/>
      <c r="IH217" s="28"/>
      <c r="II217" s="28"/>
      <c r="IJ217" s="28"/>
      <c r="IK217" s="28"/>
      <c r="IL217" s="28"/>
      <c r="IM217" s="28"/>
      <c r="IN217" s="28"/>
      <c r="IO217" s="28"/>
      <c r="IP217" s="28"/>
      <c r="IQ217" s="28"/>
      <c r="IR217" s="28"/>
      <c r="IS217" s="28"/>
      <c r="IT217" s="28"/>
      <c r="IU217" s="28"/>
      <c r="IV217" s="28"/>
      <c r="IW217" s="28"/>
    </row>
    <row r="218" spans="1:257" s="1" customForma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51"/>
      <c r="AC218" s="51"/>
      <c r="AD218" s="51"/>
      <c r="AE218" s="150" t="s">
        <v>501</v>
      </c>
      <c r="AF218" s="102" t="s">
        <v>500</v>
      </c>
      <c r="AG218" s="97">
        <v>950</v>
      </c>
      <c r="AH218" s="275" t="e">
        <f>NA()</f>
        <v>#N/A</v>
      </c>
      <c r="AI218" s="276">
        <v>3</v>
      </c>
      <c r="AJ218" s="276">
        <v>14</v>
      </c>
      <c r="AK218" s="53"/>
      <c r="AL218" s="53"/>
      <c r="AM218" s="53"/>
      <c r="AN218" s="53"/>
      <c r="AO218" s="53"/>
      <c r="AP218" s="58"/>
      <c r="AQ218" s="58"/>
      <c r="AR218" s="58"/>
      <c r="AS218" s="58"/>
      <c r="AT218" s="61"/>
      <c r="AU218" s="51"/>
      <c r="AV218" s="51"/>
      <c r="AW218" s="57"/>
      <c r="AX218" s="63"/>
      <c r="AY218" s="63"/>
      <c r="AZ218" s="63"/>
      <c r="BA218" s="63"/>
      <c r="BB218" s="63"/>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c r="FI218" s="28"/>
      <c r="FJ218" s="28"/>
      <c r="FK218" s="28"/>
      <c r="FL218" s="28"/>
      <c r="FM218" s="28"/>
      <c r="FN218" s="28"/>
      <c r="FO218" s="28"/>
      <c r="FP218" s="28"/>
      <c r="FQ218" s="28"/>
      <c r="FR218" s="28"/>
      <c r="FS218" s="28"/>
      <c r="FT218" s="28"/>
      <c r="FU218" s="28"/>
      <c r="FV218" s="28"/>
      <c r="FW218" s="28"/>
      <c r="FX218" s="28"/>
      <c r="FY218" s="28"/>
      <c r="FZ218" s="28"/>
      <c r="GA218" s="28"/>
      <c r="GB218" s="28"/>
      <c r="GC218" s="28"/>
      <c r="GD218" s="28"/>
      <c r="GE218" s="28"/>
      <c r="GF218" s="28"/>
      <c r="GG218" s="28"/>
      <c r="GH218" s="28"/>
      <c r="GI218" s="28"/>
      <c r="GJ218" s="28"/>
      <c r="GK218" s="28"/>
      <c r="GL218" s="28"/>
      <c r="GM218" s="28"/>
      <c r="GN218" s="28"/>
      <c r="GO218" s="28"/>
      <c r="GP218" s="28"/>
      <c r="GQ218" s="28"/>
      <c r="GR218" s="28"/>
      <c r="GS218" s="28"/>
      <c r="GT218" s="28"/>
      <c r="GU218" s="28"/>
      <c r="GV218" s="28"/>
      <c r="GW218" s="28"/>
      <c r="GX218" s="28"/>
      <c r="GY218" s="28"/>
      <c r="GZ218" s="28"/>
      <c r="HA218" s="28"/>
      <c r="HB218" s="28"/>
      <c r="HC218" s="28"/>
      <c r="HD218" s="28"/>
      <c r="HE218" s="28"/>
      <c r="HF218" s="28"/>
      <c r="HG218" s="28"/>
      <c r="HH218" s="28"/>
      <c r="HI218" s="28"/>
      <c r="HJ218" s="28"/>
      <c r="HK218" s="28"/>
      <c r="HL218" s="28"/>
      <c r="HM218" s="28"/>
      <c r="HN218" s="28"/>
      <c r="HO218" s="28"/>
      <c r="HP218" s="28"/>
      <c r="HQ218" s="28"/>
      <c r="HR218" s="28"/>
      <c r="HS218" s="28"/>
      <c r="HT218" s="28"/>
      <c r="HU218" s="28"/>
      <c r="HV218" s="28"/>
      <c r="HW218" s="28"/>
      <c r="HX218" s="28"/>
      <c r="HY218" s="28"/>
      <c r="HZ218" s="28"/>
      <c r="IA218" s="28"/>
      <c r="IB218" s="28"/>
      <c r="IC218" s="28"/>
      <c r="ID218" s="28"/>
      <c r="IE218" s="28"/>
      <c r="IF218" s="28"/>
      <c r="IG218" s="28"/>
      <c r="IH218" s="28"/>
      <c r="II218" s="28"/>
      <c r="IJ218" s="28"/>
      <c r="IK218" s="28"/>
      <c r="IL218" s="28"/>
      <c r="IM218" s="28"/>
      <c r="IN218" s="28"/>
      <c r="IO218" s="28"/>
      <c r="IP218" s="28"/>
      <c r="IQ218" s="28"/>
      <c r="IR218" s="28"/>
      <c r="IS218" s="28"/>
      <c r="IT218" s="28"/>
      <c r="IU218" s="28"/>
      <c r="IV218" s="28"/>
      <c r="IW218" s="28"/>
    </row>
    <row r="219" spans="1:257" s="1" customForma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51"/>
      <c r="AC219" s="51"/>
      <c r="AD219" s="51"/>
      <c r="AE219" s="97" t="s">
        <v>502</v>
      </c>
      <c r="AF219" s="102" t="s">
        <v>401</v>
      </c>
      <c r="AG219" s="97">
        <v>75</v>
      </c>
      <c r="AH219" s="275" t="e">
        <f>NA()</f>
        <v>#N/A</v>
      </c>
      <c r="AI219" s="275" t="e">
        <f>NA()</f>
        <v>#N/A</v>
      </c>
      <c r="AJ219" s="275" t="e">
        <f>NA()</f>
        <v>#N/A</v>
      </c>
      <c r="AK219" s="53"/>
      <c r="AL219" s="53"/>
      <c r="AM219" s="53"/>
      <c r="AN219" s="53"/>
      <c r="AO219" s="53"/>
      <c r="AP219" s="58"/>
      <c r="AQ219" s="58"/>
      <c r="AR219" s="58"/>
      <c r="AS219" s="58"/>
      <c r="AT219" s="61"/>
      <c r="AU219" s="51"/>
      <c r="AV219" s="51"/>
      <c r="AW219" s="57"/>
      <c r="AX219" s="63"/>
      <c r="AY219" s="63"/>
      <c r="AZ219" s="63"/>
      <c r="BA219" s="63"/>
      <c r="BB219" s="63"/>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c r="FJ219" s="28"/>
      <c r="FK219" s="28"/>
      <c r="FL219" s="28"/>
      <c r="FM219" s="28"/>
      <c r="FN219" s="28"/>
      <c r="FO219" s="28"/>
      <c r="FP219" s="28"/>
      <c r="FQ219" s="28"/>
      <c r="FR219" s="28"/>
      <c r="FS219" s="28"/>
      <c r="FT219" s="28"/>
      <c r="FU219" s="28"/>
      <c r="FV219" s="28"/>
      <c r="FW219" s="28"/>
      <c r="FX219" s="28"/>
      <c r="FY219" s="28"/>
      <c r="FZ219" s="28"/>
      <c r="GA219" s="28"/>
      <c r="GB219" s="28"/>
      <c r="GC219" s="28"/>
      <c r="GD219" s="28"/>
      <c r="GE219" s="28"/>
      <c r="GF219" s="28"/>
      <c r="GG219" s="28"/>
      <c r="GH219" s="28"/>
      <c r="GI219" s="28"/>
      <c r="GJ219" s="28"/>
      <c r="GK219" s="28"/>
      <c r="GL219" s="28"/>
      <c r="GM219" s="28"/>
      <c r="GN219" s="28"/>
      <c r="GO219" s="28"/>
      <c r="GP219" s="28"/>
      <c r="GQ219" s="28"/>
      <c r="GR219" s="28"/>
      <c r="GS219" s="28"/>
      <c r="GT219" s="28"/>
      <c r="GU219" s="28"/>
      <c r="GV219" s="28"/>
      <c r="GW219" s="28"/>
      <c r="GX219" s="28"/>
      <c r="GY219" s="28"/>
      <c r="GZ219" s="28"/>
      <c r="HA219" s="28"/>
      <c r="HB219" s="28"/>
      <c r="HC219" s="28"/>
      <c r="HD219" s="28"/>
      <c r="HE219" s="28"/>
      <c r="HF219" s="28"/>
      <c r="HG219" s="28"/>
      <c r="HH219" s="28"/>
      <c r="HI219" s="28"/>
      <c r="HJ219" s="28"/>
      <c r="HK219" s="28"/>
      <c r="HL219" s="28"/>
      <c r="HM219" s="28"/>
      <c r="HN219" s="28"/>
      <c r="HO219" s="28"/>
      <c r="HP219" s="28"/>
      <c r="HQ219" s="28"/>
      <c r="HR219" s="28"/>
      <c r="HS219" s="28"/>
      <c r="HT219" s="28"/>
      <c r="HU219" s="28"/>
      <c r="HV219" s="28"/>
      <c r="HW219" s="28"/>
      <c r="HX219" s="28"/>
      <c r="HY219" s="28"/>
      <c r="HZ219" s="28"/>
      <c r="IA219" s="28"/>
      <c r="IB219" s="28"/>
      <c r="IC219" s="28"/>
      <c r="ID219" s="28"/>
      <c r="IE219" s="28"/>
      <c r="IF219" s="28"/>
      <c r="IG219" s="28"/>
      <c r="IH219" s="28"/>
      <c r="II219" s="28"/>
      <c r="IJ219" s="28"/>
      <c r="IK219" s="28"/>
      <c r="IL219" s="28"/>
      <c r="IM219" s="28"/>
      <c r="IN219" s="28"/>
      <c r="IO219" s="28"/>
      <c r="IP219" s="28"/>
      <c r="IQ219" s="28"/>
      <c r="IR219" s="28"/>
      <c r="IS219" s="28"/>
      <c r="IT219" s="28"/>
      <c r="IU219" s="28"/>
      <c r="IV219" s="28"/>
      <c r="IW219" s="28"/>
    </row>
    <row r="220" spans="1:257" s="1" customForma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51"/>
      <c r="AC220" s="51"/>
      <c r="AD220" s="51"/>
      <c r="AE220" s="97" t="s">
        <v>503</v>
      </c>
      <c r="AF220" s="102" t="s">
        <v>401</v>
      </c>
      <c r="AG220" s="97">
        <v>75</v>
      </c>
      <c r="AH220" s="275" t="e">
        <f>NA()</f>
        <v>#N/A</v>
      </c>
      <c r="AI220" s="275" t="e">
        <f>NA()</f>
        <v>#N/A</v>
      </c>
      <c r="AJ220" s="275" t="e">
        <f>NA()</f>
        <v>#N/A</v>
      </c>
      <c r="AK220" s="53"/>
      <c r="AL220" s="53"/>
      <c r="AM220" s="53"/>
      <c r="AN220" s="53"/>
      <c r="AO220" s="53"/>
      <c r="AP220" s="58"/>
      <c r="AQ220" s="58"/>
      <c r="AR220" s="58"/>
      <c r="AS220" s="58"/>
      <c r="AT220" s="61"/>
      <c r="AU220" s="51"/>
      <c r="AV220" s="51"/>
      <c r="AW220" s="57"/>
      <c r="AX220" s="63"/>
      <c r="AY220" s="63"/>
      <c r="AZ220" s="63"/>
      <c r="BA220" s="63"/>
      <c r="BB220" s="63"/>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c r="FI220" s="28"/>
      <c r="FJ220" s="28"/>
      <c r="FK220" s="28"/>
      <c r="FL220" s="28"/>
      <c r="FM220" s="28"/>
      <c r="FN220" s="28"/>
      <c r="FO220" s="28"/>
      <c r="FP220" s="28"/>
      <c r="FQ220" s="28"/>
      <c r="FR220" s="28"/>
      <c r="FS220" s="28"/>
      <c r="FT220" s="28"/>
      <c r="FU220" s="28"/>
      <c r="FV220" s="28"/>
      <c r="FW220" s="28"/>
      <c r="FX220" s="28"/>
      <c r="FY220" s="28"/>
      <c r="FZ220" s="28"/>
      <c r="GA220" s="28"/>
      <c r="GB220" s="28"/>
      <c r="GC220" s="28"/>
      <c r="GD220" s="28"/>
      <c r="GE220" s="28"/>
      <c r="GF220" s="28"/>
      <c r="GG220" s="28"/>
      <c r="GH220" s="28"/>
      <c r="GI220" s="28"/>
      <c r="GJ220" s="28"/>
      <c r="GK220" s="28"/>
      <c r="GL220" s="28"/>
      <c r="GM220" s="28"/>
      <c r="GN220" s="28"/>
      <c r="GO220" s="28"/>
      <c r="GP220" s="28"/>
      <c r="GQ220" s="28"/>
      <c r="GR220" s="28"/>
      <c r="GS220" s="28"/>
      <c r="GT220" s="28"/>
      <c r="GU220" s="28"/>
      <c r="GV220" s="28"/>
      <c r="GW220" s="28"/>
      <c r="GX220" s="28"/>
      <c r="GY220" s="28"/>
      <c r="GZ220" s="28"/>
      <c r="HA220" s="28"/>
      <c r="HB220" s="28"/>
      <c r="HC220" s="28"/>
      <c r="HD220" s="28"/>
      <c r="HE220" s="28"/>
      <c r="HF220" s="28"/>
      <c r="HG220" s="28"/>
      <c r="HH220" s="28"/>
      <c r="HI220" s="28"/>
      <c r="HJ220" s="28"/>
      <c r="HK220" s="28"/>
      <c r="HL220" s="28"/>
      <c r="HM220" s="28"/>
      <c r="HN220" s="28"/>
      <c r="HO220" s="28"/>
      <c r="HP220" s="28"/>
      <c r="HQ220" s="28"/>
      <c r="HR220" s="28"/>
      <c r="HS220" s="28"/>
      <c r="HT220" s="28"/>
      <c r="HU220" s="28"/>
      <c r="HV220" s="28"/>
      <c r="HW220" s="28"/>
      <c r="HX220" s="28"/>
      <c r="HY220" s="28"/>
      <c r="HZ220" s="28"/>
      <c r="IA220" s="28"/>
      <c r="IB220" s="28"/>
      <c r="IC220" s="28"/>
      <c r="ID220" s="28"/>
      <c r="IE220" s="28"/>
      <c r="IF220" s="28"/>
      <c r="IG220" s="28"/>
      <c r="IH220" s="28"/>
      <c r="II220" s="28"/>
      <c r="IJ220" s="28"/>
      <c r="IK220" s="28"/>
      <c r="IL220" s="28"/>
      <c r="IM220" s="28"/>
      <c r="IN220" s="28"/>
      <c r="IO220" s="28"/>
      <c r="IP220" s="28"/>
      <c r="IQ220" s="28"/>
      <c r="IR220" s="28"/>
      <c r="IS220" s="28"/>
      <c r="IT220" s="28"/>
      <c r="IU220" s="28"/>
      <c r="IV220" s="28"/>
      <c r="IW220" s="28"/>
    </row>
    <row r="221" spans="1:257" s="1" customForma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51"/>
      <c r="AC221" s="51"/>
      <c r="AD221" s="51"/>
      <c r="AE221" s="97" t="s">
        <v>504</v>
      </c>
      <c r="AF221" s="102" t="s">
        <v>401</v>
      </c>
      <c r="AG221" s="97">
        <v>75</v>
      </c>
      <c r="AH221" s="275" t="e">
        <f>NA()</f>
        <v>#N/A</v>
      </c>
      <c r="AI221" s="275" t="e">
        <f>NA()</f>
        <v>#N/A</v>
      </c>
      <c r="AJ221" s="275" t="e">
        <f>NA()</f>
        <v>#N/A</v>
      </c>
      <c r="AK221" s="53"/>
      <c r="AL221" s="53"/>
      <c r="AM221" s="53"/>
      <c r="AN221" s="53"/>
      <c r="AO221" s="53"/>
      <c r="AP221" s="58"/>
      <c r="AQ221" s="58"/>
      <c r="AR221" s="58"/>
      <c r="AS221" s="58"/>
      <c r="AT221" s="61"/>
      <c r="AU221" s="51"/>
      <c r="AV221" s="51"/>
      <c r="AW221" s="57"/>
      <c r="AX221" s="63"/>
      <c r="AY221" s="63"/>
      <c r="AZ221" s="63"/>
      <c r="BA221" s="63"/>
      <c r="BB221" s="63"/>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c r="FI221" s="28"/>
      <c r="FJ221" s="28"/>
      <c r="FK221" s="28"/>
      <c r="FL221" s="28"/>
      <c r="FM221" s="28"/>
      <c r="FN221" s="28"/>
      <c r="FO221" s="28"/>
      <c r="FP221" s="28"/>
      <c r="FQ221" s="28"/>
      <c r="FR221" s="28"/>
      <c r="FS221" s="28"/>
      <c r="FT221" s="28"/>
      <c r="FU221" s="28"/>
      <c r="FV221" s="28"/>
      <c r="FW221" s="28"/>
      <c r="FX221" s="28"/>
      <c r="FY221" s="28"/>
      <c r="FZ221" s="28"/>
      <c r="GA221" s="28"/>
      <c r="GB221" s="28"/>
      <c r="GC221" s="28"/>
      <c r="GD221" s="28"/>
      <c r="GE221" s="28"/>
      <c r="GF221" s="28"/>
      <c r="GG221" s="28"/>
      <c r="GH221" s="28"/>
      <c r="GI221" s="28"/>
      <c r="GJ221" s="28"/>
      <c r="GK221" s="28"/>
      <c r="GL221" s="28"/>
      <c r="GM221" s="28"/>
      <c r="GN221" s="28"/>
      <c r="GO221" s="28"/>
      <c r="GP221" s="28"/>
      <c r="GQ221" s="28"/>
      <c r="GR221" s="28"/>
      <c r="GS221" s="28"/>
      <c r="GT221" s="28"/>
      <c r="GU221" s="28"/>
      <c r="GV221" s="28"/>
      <c r="GW221" s="28"/>
      <c r="GX221" s="28"/>
      <c r="GY221" s="28"/>
      <c r="GZ221" s="28"/>
      <c r="HA221" s="28"/>
      <c r="HB221" s="28"/>
      <c r="HC221" s="28"/>
      <c r="HD221" s="28"/>
      <c r="HE221" s="28"/>
      <c r="HF221" s="28"/>
      <c r="HG221" s="28"/>
      <c r="HH221" s="28"/>
      <c r="HI221" s="28"/>
      <c r="HJ221" s="28"/>
      <c r="HK221" s="28"/>
      <c r="HL221" s="28"/>
      <c r="HM221" s="28"/>
      <c r="HN221" s="28"/>
      <c r="HO221" s="28"/>
      <c r="HP221" s="28"/>
      <c r="HQ221" s="28"/>
      <c r="HR221" s="28"/>
      <c r="HS221" s="28"/>
      <c r="HT221" s="28"/>
      <c r="HU221" s="28"/>
      <c r="HV221" s="28"/>
      <c r="HW221" s="28"/>
      <c r="HX221" s="28"/>
      <c r="HY221" s="28"/>
      <c r="HZ221" s="28"/>
      <c r="IA221" s="28"/>
      <c r="IB221" s="28"/>
      <c r="IC221" s="28"/>
      <c r="ID221" s="28"/>
      <c r="IE221" s="28"/>
      <c r="IF221" s="28"/>
      <c r="IG221" s="28"/>
      <c r="IH221" s="28"/>
      <c r="II221" s="28"/>
      <c r="IJ221" s="28"/>
      <c r="IK221" s="28"/>
      <c r="IL221" s="28"/>
      <c r="IM221" s="28"/>
      <c r="IN221" s="28"/>
      <c r="IO221" s="28"/>
      <c r="IP221" s="28"/>
      <c r="IQ221" s="28"/>
      <c r="IR221" s="28"/>
      <c r="IS221" s="28"/>
      <c r="IT221" s="28"/>
      <c r="IU221" s="28"/>
      <c r="IV221" s="28"/>
      <c r="IW221" s="28"/>
    </row>
    <row r="222" spans="1:257" s="1" customForma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51"/>
      <c r="AC222" s="51"/>
      <c r="AD222" s="51"/>
      <c r="AE222" s="97"/>
      <c r="AF222" s="102" t="s">
        <v>505</v>
      </c>
      <c r="AG222" s="206" t="e">
        <f>NA()</f>
        <v>#N/A</v>
      </c>
      <c r="AH222" s="275" t="e">
        <f>NA()</f>
        <v>#N/A</v>
      </c>
      <c r="AI222" s="276">
        <v>15</v>
      </c>
      <c r="AJ222" s="276">
        <v>30</v>
      </c>
      <c r="AK222" s="53"/>
      <c r="AL222" s="53"/>
      <c r="AM222" s="53"/>
      <c r="AN222" s="53"/>
      <c r="AO222" s="53"/>
      <c r="AP222" s="58"/>
      <c r="AQ222" s="58"/>
      <c r="AR222" s="58"/>
      <c r="AS222" s="58"/>
      <c r="AT222" s="61"/>
      <c r="AU222" s="51"/>
      <c r="AV222" s="51"/>
      <c r="AW222" s="57"/>
      <c r="AX222" s="63"/>
      <c r="AY222" s="63"/>
      <c r="AZ222" s="63"/>
      <c r="BA222" s="63"/>
      <c r="BB222" s="63"/>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8"/>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28"/>
      <c r="IF222" s="28"/>
      <c r="IG222" s="28"/>
      <c r="IH222" s="28"/>
      <c r="II222" s="28"/>
      <c r="IJ222" s="28"/>
      <c r="IK222" s="28"/>
      <c r="IL222" s="28"/>
      <c r="IM222" s="28"/>
      <c r="IN222" s="28"/>
      <c r="IO222" s="28"/>
      <c r="IP222" s="28"/>
      <c r="IQ222" s="28"/>
      <c r="IR222" s="28"/>
      <c r="IS222" s="28"/>
      <c r="IT222" s="28"/>
      <c r="IU222" s="28"/>
      <c r="IV222" s="28"/>
      <c r="IW222" s="28"/>
    </row>
    <row r="223" spans="1:257" s="1" customForma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51"/>
      <c r="AC223" s="51"/>
      <c r="AD223" s="51"/>
      <c r="AE223" s="97" t="s">
        <v>506</v>
      </c>
      <c r="AF223" s="102" t="s">
        <v>401</v>
      </c>
      <c r="AG223" s="97">
        <v>75</v>
      </c>
      <c r="AH223" s="275" t="e">
        <f>NA()</f>
        <v>#N/A</v>
      </c>
      <c r="AI223" s="275" t="e">
        <f>NA()</f>
        <v>#N/A</v>
      </c>
      <c r="AJ223" s="275" t="e">
        <f>NA()</f>
        <v>#N/A</v>
      </c>
      <c r="AK223" s="53"/>
      <c r="AL223" s="53"/>
      <c r="AM223" s="53"/>
      <c r="AN223" s="53"/>
      <c r="AO223" s="53"/>
      <c r="AP223" s="58"/>
      <c r="AQ223" s="58"/>
      <c r="AR223" s="58"/>
      <c r="AS223" s="58"/>
      <c r="AT223" s="61"/>
      <c r="AU223" s="51"/>
      <c r="AV223" s="51"/>
      <c r="AW223" s="57"/>
      <c r="AX223" s="63"/>
      <c r="AY223" s="63"/>
      <c r="AZ223" s="63"/>
      <c r="BA223" s="63"/>
      <c r="BB223" s="63"/>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28"/>
      <c r="GC223" s="28"/>
      <c r="GD223" s="28"/>
      <c r="GE223" s="28"/>
      <c r="GF223" s="28"/>
      <c r="GG223" s="28"/>
      <c r="GH223" s="28"/>
      <c r="GI223" s="28"/>
      <c r="GJ223" s="28"/>
      <c r="GK223" s="28"/>
      <c r="GL223" s="28"/>
      <c r="GM223" s="28"/>
      <c r="GN223" s="28"/>
      <c r="GO223" s="28"/>
      <c r="GP223" s="28"/>
      <c r="GQ223" s="28"/>
      <c r="GR223" s="28"/>
      <c r="GS223" s="28"/>
      <c r="GT223" s="28"/>
      <c r="GU223" s="28"/>
      <c r="GV223" s="28"/>
      <c r="GW223" s="28"/>
      <c r="GX223" s="28"/>
      <c r="GY223" s="28"/>
      <c r="GZ223" s="28"/>
      <c r="HA223" s="28"/>
      <c r="HB223" s="28"/>
      <c r="HC223" s="28"/>
      <c r="HD223" s="28"/>
      <c r="HE223" s="28"/>
      <c r="HF223" s="28"/>
      <c r="HG223" s="28"/>
      <c r="HH223" s="28"/>
      <c r="HI223" s="28"/>
      <c r="HJ223" s="28"/>
      <c r="HK223" s="28"/>
      <c r="HL223" s="28"/>
      <c r="HM223" s="28"/>
      <c r="HN223" s="28"/>
      <c r="HO223" s="28"/>
      <c r="HP223" s="28"/>
      <c r="HQ223" s="28"/>
      <c r="HR223" s="28"/>
      <c r="HS223" s="28"/>
      <c r="HT223" s="28"/>
      <c r="HU223" s="28"/>
      <c r="HV223" s="28"/>
      <c r="HW223" s="28"/>
      <c r="HX223" s="28"/>
      <c r="HY223" s="28"/>
      <c r="HZ223" s="28"/>
      <c r="IA223" s="28"/>
      <c r="IB223" s="28"/>
      <c r="IC223" s="28"/>
      <c r="ID223" s="28"/>
      <c r="IE223" s="28"/>
      <c r="IF223" s="28"/>
      <c r="IG223" s="28"/>
      <c r="IH223" s="28"/>
      <c r="II223" s="28"/>
      <c r="IJ223" s="28"/>
      <c r="IK223" s="28"/>
      <c r="IL223" s="28"/>
      <c r="IM223" s="28"/>
      <c r="IN223" s="28"/>
      <c r="IO223" s="28"/>
      <c r="IP223" s="28"/>
      <c r="IQ223" s="28"/>
      <c r="IR223" s="28"/>
      <c r="IS223" s="28"/>
      <c r="IT223" s="28"/>
      <c r="IU223" s="28"/>
      <c r="IV223" s="28"/>
      <c r="IW223" s="28"/>
    </row>
    <row r="224" spans="1:257" s="1" customForma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51"/>
      <c r="AC224" s="51"/>
      <c r="AD224" s="51"/>
      <c r="AE224" s="97" t="s">
        <v>507</v>
      </c>
      <c r="AF224" s="102" t="s">
        <v>401</v>
      </c>
      <c r="AG224" s="97">
        <v>75</v>
      </c>
      <c r="AH224" s="275" t="e">
        <f>NA()</f>
        <v>#N/A</v>
      </c>
      <c r="AI224" s="275" t="e">
        <f>NA()</f>
        <v>#N/A</v>
      </c>
      <c r="AJ224" s="275" t="e">
        <f>NA()</f>
        <v>#N/A</v>
      </c>
      <c r="AK224" s="53"/>
      <c r="AL224" s="53"/>
      <c r="AM224" s="53"/>
      <c r="AN224" s="53"/>
      <c r="AO224" s="53"/>
      <c r="AP224" s="58"/>
      <c r="AQ224" s="58"/>
      <c r="AR224" s="58"/>
      <c r="AS224" s="58"/>
      <c r="AT224" s="61"/>
      <c r="AU224" s="51"/>
      <c r="AV224" s="51"/>
      <c r="AW224" s="57"/>
      <c r="AX224" s="63"/>
      <c r="AY224" s="63"/>
      <c r="AZ224" s="63"/>
      <c r="BA224" s="63"/>
      <c r="BB224" s="63"/>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c r="GP224" s="28"/>
      <c r="GQ224" s="28"/>
      <c r="GR224" s="28"/>
      <c r="GS224" s="28"/>
      <c r="GT224" s="28"/>
      <c r="GU224" s="28"/>
      <c r="GV224" s="28"/>
      <c r="GW224" s="28"/>
      <c r="GX224" s="28"/>
      <c r="GY224" s="28"/>
      <c r="GZ224" s="28"/>
      <c r="HA224" s="28"/>
      <c r="HB224" s="28"/>
      <c r="HC224" s="28"/>
      <c r="HD224" s="28"/>
      <c r="HE224" s="28"/>
      <c r="HF224" s="28"/>
      <c r="HG224" s="28"/>
      <c r="HH224" s="28"/>
      <c r="HI224" s="28"/>
      <c r="HJ224" s="28"/>
      <c r="HK224" s="28"/>
      <c r="HL224" s="28"/>
      <c r="HM224" s="28"/>
      <c r="HN224" s="28"/>
      <c r="HO224" s="28"/>
      <c r="HP224" s="28"/>
      <c r="HQ224" s="28"/>
      <c r="HR224" s="28"/>
      <c r="HS224" s="28"/>
      <c r="HT224" s="28"/>
      <c r="HU224" s="28"/>
      <c r="HV224" s="28"/>
      <c r="HW224" s="28"/>
      <c r="HX224" s="28"/>
      <c r="HY224" s="28"/>
      <c r="HZ224" s="28"/>
      <c r="IA224" s="28"/>
      <c r="IB224" s="28"/>
      <c r="IC224" s="28"/>
      <c r="ID224" s="28"/>
      <c r="IE224" s="28"/>
      <c r="IF224" s="28"/>
      <c r="IG224" s="28"/>
      <c r="IH224" s="28"/>
      <c r="II224" s="28"/>
      <c r="IJ224" s="28"/>
      <c r="IK224" s="28"/>
      <c r="IL224" s="28"/>
      <c r="IM224" s="28"/>
      <c r="IN224" s="28"/>
      <c r="IO224" s="28"/>
      <c r="IP224" s="28"/>
      <c r="IQ224" s="28"/>
      <c r="IR224" s="28"/>
      <c r="IS224" s="28"/>
      <c r="IT224" s="28"/>
      <c r="IU224" s="28"/>
      <c r="IV224" s="28"/>
      <c r="IW224" s="28"/>
    </row>
    <row r="225" spans="1:257" s="1" customForma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51"/>
      <c r="AC225" s="51"/>
      <c r="AD225" s="51"/>
      <c r="AE225" s="97" t="s">
        <v>508</v>
      </c>
      <c r="AF225" s="102" t="s">
        <v>401</v>
      </c>
      <c r="AG225" s="97">
        <v>75</v>
      </c>
      <c r="AH225" s="275" t="e">
        <f>NA()</f>
        <v>#N/A</v>
      </c>
      <c r="AI225" s="275" t="e">
        <f>NA()</f>
        <v>#N/A</v>
      </c>
      <c r="AJ225" s="275" t="e">
        <f>NA()</f>
        <v>#N/A</v>
      </c>
      <c r="AK225" s="53"/>
      <c r="AL225" s="53"/>
      <c r="AM225" s="53"/>
      <c r="AN225" s="53"/>
      <c r="AO225" s="53"/>
      <c r="AP225" s="58"/>
      <c r="AQ225" s="58"/>
      <c r="AR225" s="58"/>
      <c r="AS225" s="58"/>
      <c r="AT225" s="61"/>
      <c r="AU225" s="51"/>
      <c r="AV225" s="51"/>
      <c r="AW225" s="57"/>
      <c r="AX225" s="63"/>
      <c r="AY225" s="63"/>
      <c r="AZ225" s="63"/>
      <c r="BA225" s="63"/>
      <c r="BB225" s="63"/>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c r="FJ225" s="28"/>
      <c r="FK225" s="28"/>
      <c r="FL225" s="28"/>
      <c r="FM225" s="28"/>
      <c r="FN225" s="28"/>
      <c r="FO225" s="28"/>
      <c r="FP225" s="28"/>
      <c r="FQ225" s="28"/>
      <c r="FR225" s="28"/>
      <c r="FS225" s="28"/>
      <c r="FT225" s="28"/>
      <c r="FU225" s="28"/>
      <c r="FV225" s="28"/>
      <c r="FW225" s="28"/>
      <c r="FX225" s="28"/>
      <c r="FY225" s="28"/>
      <c r="FZ225" s="28"/>
      <c r="GA225" s="28"/>
      <c r="GB225" s="28"/>
      <c r="GC225" s="28"/>
      <c r="GD225" s="28"/>
      <c r="GE225" s="28"/>
      <c r="GF225" s="28"/>
      <c r="GG225" s="28"/>
      <c r="GH225" s="28"/>
      <c r="GI225" s="28"/>
      <c r="GJ225" s="28"/>
      <c r="GK225" s="28"/>
      <c r="GL225" s="28"/>
      <c r="GM225" s="28"/>
      <c r="GN225" s="28"/>
      <c r="GO225" s="28"/>
      <c r="GP225" s="28"/>
      <c r="GQ225" s="28"/>
      <c r="GR225" s="28"/>
      <c r="GS225" s="28"/>
      <c r="GT225" s="28"/>
      <c r="GU225" s="28"/>
      <c r="GV225" s="28"/>
      <c r="GW225" s="28"/>
      <c r="GX225" s="28"/>
      <c r="GY225" s="28"/>
      <c r="GZ225" s="28"/>
      <c r="HA225" s="28"/>
      <c r="HB225" s="28"/>
      <c r="HC225" s="28"/>
      <c r="HD225" s="28"/>
      <c r="HE225" s="28"/>
      <c r="HF225" s="28"/>
      <c r="HG225" s="28"/>
      <c r="HH225" s="28"/>
      <c r="HI225" s="28"/>
      <c r="HJ225" s="28"/>
      <c r="HK225" s="28"/>
      <c r="HL225" s="28"/>
      <c r="HM225" s="28"/>
      <c r="HN225" s="28"/>
      <c r="HO225" s="28"/>
      <c r="HP225" s="28"/>
      <c r="HQ225" s="28"/>
      <c r="HR225" s="28"/>
      <c r="HS225" s="28"/>
      <c r="HT225" s="28"/>
      <c r="HU225" s="28"/>
      <c r="HV225" s="28"/>
      <c r="HW225" s="28"/>
      <c r="HX225" s="28"/>
      <c r="HY225" s="28"/>
      <c r="HZ225" s="28"/>
      <c r="IA225" s="28"/>
      <c r="IB225" s="28"/>
      <c r="IC225" s="28"/>
      <c r="ID225" s="28"/>
      <c r="IE225" s="28"/>
      <c r="IF225" s="28"/>
      <c r="IG225" s="28"/>
      <c r="IH225" s="28"/>
      <c r="II225" s="28"/>
      <c r="IJ225" s="28"/>
      <c r="IK225" s="28"/>
      <c r="IL225" s="28"/>
      <c r="IM225" s="28"/>
      <c r="IN225" s="28"/>
      <c r="IO225" s="28"/>
      <c r="IP225" s="28"/>
      <c r="IQ225" s="28"/>
      <c r="IR225" s="28"/>
      <c r="IS225" s="28"/>
      <c r="IT225" s="28"/>
      <c r="IU225" s="28"/>
      <c r="IV225" s="28"/>
      <c r="IW225" s="28"/>
    </row>
    <row r="226" spans="1:257" s="1" customForma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51"/>
      <c r="AC226" s="51"/>
      <c r="AD226" s="51"/>
      <c r="AE226" s="150" t="s">
        <v>509</v>
      </c>
      <c r="AF226" s="102" t="s">
        <v>510</v>
      </c>
      <c r="AG226" s="97">
        <v>80</v>
      </c>
      <c r="AH226" s="275" t="e">
        <f>NA()</f>
        <v>#N/A</v>
      </c>
      <c r="AI226" s="276">
        <v>9.5399999999999991</v>
      </c>
      <c r="AJ226" s="276">
        <v>30</v>
      </c>
      <c r="AK226" s="53"/>
      <c r="AL226" s="53"/>
      <c r="AM226" s="52"/>
      <c r="AN226" s="52"/>
      <c r="AO226" s="52"/>
      <c r="AP226" s="61"/>
      <c r="AQ226" s="61"/>
      <c r="AR226" s="61"/>
      <c r="AS226" s="61"/>
      <c r="AT226" s="61"/>
      <c r="AU226" s="51"/>
      <c r="AV226" s="51"/>
      <c r="AW226" s="57"/>
      <c r="AX226" s="63"/>
      <c r="AY226" s="63"/>
      <c r="AZ226" s="63"/>
      <c r="BA226" s="63"/>
      <c r="BB226" s="63"/>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
      <c r="FQ226" s="28"/>
      <c r="FR226" s="28"/>
      <c r="FS226" s="28"/>
      <c r="FT226" s="28"/>
      <c r="FU226" s="28"/>
      <c r="FV226" s="28"/>
      <c r="FW226" s="28"/>
      <c r="FX226" s="28"/>
      <c r="FY226" s="28"/>
      <c r="FZ226" s="28"/>
      <c r="GA226" s="28"/>
      <c r="GB226" s="28"/>
      <c r="GC226" s="28"/>
      <c r="GD226" s="28"/>
      <c r="GE226" s="28"/>
      <c r="GF226" s="28"/>
      <c r="GG226" s="28"/>
      <c r="GH226" s="28"/>
      <c r="GI226" s="28"/>
      <c r="GJ226" s="28"/>
      <c r="GK226" s="28"/>
      <c r="GL226" s="28"/>
      <c r="GM226" s="28"/>
      <c r="GN226" s="28"/>
      <c r="GO226" s="28"/>
      <c r="GP226" s="28"/>
      <c r="GQ226" s="28"/>
      <c r="GR226" s="28"/>
      <c r="GS226" s="28"/>
      <c r="GT226" s="28"/>
      <c r="GU226" s="28"/>
      <c r="GV226" s="28"/>
      <c r="GW226" s="28"/>
      <c r="GX226" s="28"/>
      <c r="GY226" s="28"/>
      <c r="GZ226" s="28"/>
      <c r="HA226" s="28"/>
      <c r="HB226" s="28"/>
      <c r="HC226" s="28"/>
      <c r="HD226" s="28"/>
      <c r="HE226" s="28"/>
      <c r="HF226" s="28"/>
      <c r="HG226" s="28"/>
      <c r="HH226" s="28"/>
      <c r="HI226" s="28"/>
      <c r="HJ226" s="28"/>
      <c r="HK226" s="28"/>
      <c r="HL226" s="28"/>
      <c r="HM226" s="28"/>
      <c r="HN226" s="28"/>
      <c r="HO226" s="28"/>
      <c r="HP226" s="28"/>
      <c r="HQ226" s="28"/>
      <c r="HR226" s="28"/>
      <c r="HS226" s="28"/>
      <c r="HT226" s="28"/>
      <c r="HU226" s="28"/>
      <c r="HV226" s="28"/>
      <c r="HW226" s="28"/>
      <c r="HX226" s="28"/>
      <c r="HY226" s="28"/>
      <c r="HZ226" s="28"/>
      <c r="IA226" s="28"/>
      <c r="IB226" s="28"/>
      <c r="IC226" s="28"/>
      <c r="ID226" s="28"/>
      <c r="IE226" s="28"/>
      <c r="IF226" s="28"/>
      <c r="IG226" s="28"/>
      <c r="IH226" s="28"/>
      <c r="II226" s="28"/>
      <c r="IJ226" s="28"/>
      <c r="IK226" s="28"/>
      <c r="IL226" s="28"/>
      <c r="IM226" s="28"/>
      <c r="IN226" s="28"/>
      <c r="IO226" s="28"/>
      <c r="IP226" s="28"/>
      <c r="IQ226" s="28"/>
      <c r="IR226" s="28"/>
      <c r="IS226" s="28"/>
      <c r="IT226" s="28"/>
      <c r="IU226" s="28"/>
      <c r="IV226" s="28"/>
      <c r="IW226" s="28"/>
    </row>
    <row r="227" spans="1:257" s="1" customForma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51"/>
      <c r="AC227" s="51"/>
      <c r="AD227" s="51"/>
      <c r="AE227" s="150" t="s">
        <v>511</v>
      </c>
      <c r="AF227" s="102" t="s">
        <v>510</v>
      </c>
      <c r="AG227" s="97">
        <v>80</v>
      </c>
      <c r="AH227" s="275" t="e">
        <f>NA()</f>
        <v>#N/A</v>
      </c>
      <c r="AI227" s="276">
        <v>9.5399999999999991</v>
      </c>
      <c r="AJ227" s="276">
        <v>30</v>
      </c>
      <c r="AK227" s="53"/>
      <c r="AL227" s="53"/>
      <c r="AM227" s="52"/>
      <c r="AN227" s="52"/>
      <c r="AO227" s="52"/>
      <c r="AP227" s="61"/>
      <c r="AQ227" s="61"/>
      <c r="AR227" s="61"/>
      <c r="AS227" s="61"/>
      <c r="AT227" s="61"/>
      <c r="AU227" s="51"/>
      <c r="AV227" s="51"/>
      <c r="AW227" s="57"/>
      <c r="AX227" s="57"/>
      <c r="AY227" s="57"/>
      <c r="AZ227" s="57"/>
      <c r="BA227" s="57"/>
      <c r="BB227" s="57"/>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c r="FJ227" s="28"/>
      <c r="FK227" s="28"/>
      <c r="FL227" s="28"/>
      <c r="FM227" s="28"/>
      <c r="FN227" s="28"/>
      <c r="FO227" s="28"/>
      <c r="FP227" s="28"/>
      <c r="FQ227" s="28"/>
      <c r="FR227" s="28"/>
      <c r="FS227" s="28"/>
      <c r="FT227" s="28"/>
      <c r="FU227" s="28"/>
      <c r="FV227" s="28"/>
      <c r="FW227" s="28"/>
      <c r="FX227" s="28"/>
      <c r="FY227" s="28"/>
      <c r="FZ227" s="28"/>
      <c r="GA227" s="28"/>
      <c r="GB227" s="28"/>
      <c r="GC227" s="28"/>
      <c r="GD227" s="28"/>
      <c r="GE227" s="28"/>
      <c r="GF227" s="28"/>
      <c r="GG227" s="28"/>
      <c r="GH227" s="28"/>
      <c r="GI227" s="28"/>
      <c r="GJ227" s="28"/>
      <c r="GK227" s="28"/>
      <c r="GL227" s="28"/>
      <c r="GM227" s="28"/>
      <c r="GN227" s="28"/>
      <c r="GO227" s="28"/>
      <c r="GP227" s="28"/>
      <c r="GQ227" s="28"/>
      <c r="GR227" s="28"/>
      <c r="GS227" s="28"/>
      <c r="GT227" s="28"/>
      <c r="GU227" s="28"/>
      <c r="GV227" s="28"/>
      <c r="GW227" s="28"/>
      <c r="GX227" s="28"/>
      <c r="GY227" s="28"/>
      <c r="GZ227" s="28"/>
      <c r="HA227" s="28"/>
      <c r="HB227" s="28"/>
      <c r="HC227" s="28"/>
      <c r="HD227" s="28"/>
      <c r="HE227" s="28"/>
      <c r="HF227" s="28"/>
      <c r="HG227" s="28"/>
      <c r="HH227" s="28"/>
      <c r="HI227" s="28"/>
      <c r="HJ227" s="28"/>
      <c r="HK227" s="28"/>
      <c r="HL227" s="28"/>
      <c r="HM227" s="28"/>
      <c r="HN227" s="28"/>
      <c r="HO227" s="28"/>
      <c r="HP227" s="28"/>
      <c r="HQ227" s="28"/>
      <c r="HR227" s="28"/>
      <c r="HS227" s="28"/>
      <c r="HT227" s="28"/>
      <c r="HU227" s="28"/>
      <c r="HV227" s="28"/>
      <c r="HW227" s="28"/>
      <c r="HX227" s="28"/>
      <c r="HY227" s="28"/>
      <c r="HZ227" s="28"/>
      <c r="IA227" s="28"/>
      <c r="IB227" s="28"/>
      <c r="IC227" s="28"/>
      <c r="ID227" s="28"/>
      <c r="IE227" s="28"/>
      <c r="IF227" s="28"/>
      <c r="IG227" s="28"/>
      <c r="IH227" s="28"/>
      <c r="II227" s="28"/>
      <c r="IJ227" s="28"/>
      <c r="IK227" s="28"/>
      <c r="IL227" s="28"/>
      <c r="IM227" s="28"/>
      <c r="IN227" s="28"/>
      <c r="IO227" s="28"/>
      <c r="IP227" s="28"/>
      <c r="IQ227" s="28"/>
      <c r="IR227" s="28"/>
      <c r="IS227" s="28"/>
      <c r="IT227" s="28"/>
      <c r="IU227" s="28"/>
      <c r="IV227" s="28"/>
      <c r="IW227" s="28"/>
    </row>
    <row r="228" spans="1:257" s="1" customForma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51"/>
      <c r="AC228" s="51"/>
      <c r="AD228" s="51"/>
      <c r="AE228" s="150" t="s">
        <v>512</v>
      </c>
      <c r="AF228" s="102" t="s">
        <v>513</v>
      </c>
      <c r="AG228" s="97">
        <v>80</v>
      </c>
      <c r="AH228" s="275" t="e">
        <f>NA()</f>
        <v>#N/A</v>
      </c>
      <c r="AI228" s="276">
        <v>9.57</v>
      </c>
      <c r="AJ228" s="276">
        <v>30</v>
      </c>
      <c r="AK228" s="53"/>
      <c r="AL228" s="53"/>
      <c r="AM228" s="52"/>
      <c r="AN228" s="52"/>
      <c r="AO228" s="52"/>
      <c r="AP228" s="61"/>
      <c r="AQ228" s="61"/>
      <c r="AR228" s="61"/>
      <c r="AS228" s="61"/>
      <c r="AT228" s="61"/>
      <c r="AU228" s="51"/>
      <c r="AV228" s="51"/>
      <c r="AW228" s="57"/>
      <c r="AX228" s="57"/>
      <c r="AY228" s="57"/>
      <c r="AZ228" s="57"/>
      <c r="BA228" s="57"/>
      <c r="BB228" s="57"/>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8"/>
      <c r="DO228" s="28"/>
      <c r="DP228" s="28"/>
      <c r="DQ228" s="28"/>
      <c r="DR228" s="28"/>
      <c r="DS228" s="28"/>
      <c r="DT228" s="28"/>
      <c r="DU228" s="28"/>
      <c r="DV228" s="28"/>
      <c r="DW228" s="28"/>
      <c r="DX228" s="28"/>
      <c r="DY228" s="28"/>
      <c r="DZ228" s="28"/>
      <c r="EA228" s="28"/>
      <c r="EB228" s="28"/>
      <c r="EC228" s="28"/>
      <c r="ED228" s="28"/>
      <c r="EE228" s="28"/>
      <c r="EF228" s="28"/>
      <c r="EG228" s="28"/>
      <c r="EH228" s="28"/>
      <c r="EI228" s="28"/>
      <c r="EJ228" s="28"/>
      <c r="EK228" s="28"/>
      <c r="EL228" s="28"/>
      <c r="EM228" s="28"/>
      <c r="EN228" s="28"/>
      <c r="EO228" s="28"/>
      <c r="EP228" s="28"/>
      <c r="EQ228" s="28"/>
      <c r="ER228" s="28"/>
      <c r="ES228" s="28"/>
      <c r="ET228" s="28"/>
      <c r="EU228" s="28"/>
      <c r="EV228" s="28"/>
      <c r="EW228" s="28"/>
      <c r="EX228" s="28"/>
      <c r="EY228" s="28"/>
      <c r="EZ228" s="28"/>
      <c r="FA228" s="28"/>
      <c r="FB228" s="28"/>
      <c r="FC228" s="28"/>
      <c r="FD228" s="28"/>
      <c r="FE228" s="28"/>
      <c r="FF228" s="28"/>
      <c r="FG228" s="28"/>
      <c r="FH228" s="28"/>
      <c r="FI228" s="28"/>
      <c r="FJ228" s="28"/>
      <c r="FK228" s="28"/>
      <c r="FL228" s="28"/>
      <c r="FM228" s="28"/>
      <c r="FN228" s="28"/>
      <c r="FO228" s="28"/>
      <c r="FP228" s="28"/>
      <c r="FQ228" s="28"/>
      <c r="FR228" s="28"/>
      <c r="FS228" s="28"/>
      <c r="FT228" s="28"/>
      <c r="FU228" s="28"/>
      <c r="FV228" s="28"/>
      <c r="FW228" s="28"/>
      <c r="FX228" s="28"/>
      <c r="FY228" s="28"/>
      <c r="FZ228" s="28"/>
      <c r="GA228" s="28"/>
      <c r="GB228" s="28"/>
      <c r="GC228" s="28"/>
      <c r="GD228" s="28"/>
      <c r="GE228" s="28"/>
      <c r="GF228" s="28"/>
      <c r="GG228" s="28"/>
      <c r="GH228" s="28"/>
      <c r="GI228" s="28"/>
      <c r="GJ228" s="28"/>
      <c r="GK228" s="28"/>
      <c r="GL228" s="28"/>
      <c r="GM228" s="28"/>
      <c r="GN228" s="28"/>
      <c r="GO228" s="28"/>
      <c r="GP228" s="28"/>
      <c r="GQ228" s="28"/>
      <c r="GR228" s="28"/>
      <c r="GS228" s="28"/>
      <c r="GT228" s="28"/>
      <c r="GU228" s="28"/>
      <c r="GV228" s="28"/>
      <c r="GW228" s="28"/>
      <c r="GX228" s="28"/>
      <c r="GY228" s="28"/>
      <c r="GZ228" s="28"/>
      <c r="HA228" s="28"/>
      <c r="HB228" s="28"/>
      <c r="HC228" s="28"/>
      <c r="HD228" s="28"/>
      <c r="HE228" s="28"/>
      <c r="HF228" s="28"/>
      <c r="HG228" s="28"/>
      <c r="HH228" s="28"/>
      <c r="HI228" s="28"/>
      <c r="HJ228" s="28"/>
      <c r="HK228" s="28"/>
      <c r="HL228" s="28"/>
      <c r="HM228" s="28"/>
      <c r="HN228" s="28"/>
      <c r="HO228" s="28"/>
      <c r="HP228" s="28"/>
      <c r="HQ228" s="28"/>
      <c r="HR228" s="28"/>
      <c r="HS228" s="28"/>
      <c r="HT228" s="28"/>
      <c r="HU228" s="28"/>
      <c r="HV228" s="28"/>
      <c r="HW228" s="28"/>
      <c r="HX228" s="28"/>
      <c r="HY228" s="28"/>
      <c r="HZ228" s="28"/>
      <c r="IA228" s="28"/>
      <c r="IB228" s="28"/>
      <c r="IC228" s="28"/>
      <c r="ID228" s="28"/>
      <c r="IE228" s="28"/>
      <c r="IF228" s="28"/>
      <c r="IG228" s="28"/>
      <c r="IH228" s="28"/>
      <c r="II228" s="28"/>
      <c r="IJ228" s="28"/>
      <c r="IK228" s="28"/>
      <c r="IL228" s="28"/>
      <c r="IM228" s="28"/>
      <c r="IN228" s="28"/>
      <c r="IO228" s="28"/>
      <c r="IP228" s="28"/>
      <c r="IQ228" s="28"/>
      <c r="IR228" s="28"/>
      <c r="IS228" s="28"/>
      <c r="IT228" s="28"/>
      <c r="IU228" s="28"/>
      <c r="IV228" s="28"/>
      <c r="IW228" s="28"/>
    </row>
    <row r="229" spans="1:257" s="1" customForma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51"/>
      <c r="AC229" s="51"/>
      <c r="AD229" s="51"/>
      <c r="AE229" s="150"/>
      <c r="AF229" s="102"/>
      <c r="AG229" s="97"/>
      <c r="AH229" s="276"/>
      <c r="AI229" s="276"/>
      <c r="AJ229" s="276"/>
      <c r="AK229" s="53"/>
      <c r="AL229" s="53"/>
      <c r="AM229" s="52"/>
      <c r="AN229" s="52"/>
      <c r="AO229" s="52"/>
      <c r="AP229" s="61"/>
      <c r="AQ229" s="61"/>
      <c r="AR229" s="61"/>
      <c r="AS229" s="61"/>
      <c r="AT229" s="61"/>
      <c r="AU229" s="51"/>
      <c r="AV229" s="51"/>
      <c r="AW229" s="57"/>
      <c r="AX229" s="57"/>
      <c r="AY229" s="57"/>
      <c r="AZ229" s="57"/>
      <c r="BA229" s="57"/>
      <c r="BB229" s="57"/>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c r="DK229" s="28"/>
      <c r="DL229" s="28"/>
      <c r="DM229" s="28"/>
      <c r="DN229" s="28"/>
      <c r="DO229" s="28"/>
      <c r="DP229" s="28"/>
      <c r="DQ229" s="28"/>
      <c r="DR229" s="28"/>
      <c r="DS229" s="28"/>
      <c r="DT229" s="28"/>
      <c r="DU229" s="28"/>
      <c r="DV229" s="28"/>
      <c r="DW229" s="28"/>
      <c r="DX229" s="28"/>
      <c r="DY229" s="28"/>
      <c r="DZ229" s="28"/>
      <c r="EA229" s="28"/>
      <c r="EB229" s="28"/>
      <c r="EC229" s="28"/>
      <c r="ED229" s="28"/>
      <c r="EE229" s="28"/>
      <c r="EF229" s="28"/>
      <c r="EG229" s="28"/>
      <c r="EH229" s="28"/>
      <c r="EI229" s="28"/>
      <c r="EJ229" s="28"/>
      <c r="EK229" s="28"/>
      <c r="EL229" s="28"/>
      <c r="EM229" s="28"/>
      <c r="EN229" s="28"/>
      <c r="EO229" s="28"/>
      <c r="EP229" s="28"/>
      <c r="EQ229" s="28"/>
      <c r="ER229" s="28"/>
      <c r="ES229" s="28"/>
      <c r="ET229" s="28"/>
      <c r="EU229" s="28"/>
      <c r="EV229" s="28"/>
      <c r="EW229" s="28"/>
      <c r="EX229" s="28"/>
      <c r="EY229" s="28"/>
      <c r="EZ229" s="28"/>
      <c r="FA229" s="28"/>
      <c r="FB229" s="28"/>
      <c r="FC229" s="28"/>
      <c r="FD229" s="28"/>
      <c r="FE229" s="28"/>
      <c r="FF229" s="28"/>
      <c r="FG229" s="28"/>
      <c r="FH229" s="28"/>
      <c r="FI229" s="28"/>
      <c r="FJ229" s="28"/>
      <c r="FK229" s="28"/>
      <c r="FL229" s="28"/>
      <c r="FM229" s="28"/>
      <c r="FN229" s="28"/>
      <c r="FO229" s="28"/>
      <c r="FP229" s="28"/>
      <c r="FQ229" s="28"/>
      <c r="FR229" s="28"/>
      <c r="FS229" s="28"/>
      <c r="FT229" s="28"/>
      <c r="FU229" s="28"/>
      <c r="FV229" s="28"/>
      <c r="FW229" s="28"/>
      <c r="FX229" s="28"/>
      <c r="FY229" s="28"/>
      <c r="FZ229" s="28"/>
      <c r="GA229" s="28"/>
      <c r="GB229" s="28"/>
      <c r="GC229" s="28"/>
      <c r="GD229" s="28"/>
      <c r="GE229" s="28"/>
      <c r="GF229" s="28"/>
      <c r="GG229" s="28"/>
      <c r="GH229" s="28"/>
      <c r="GI229" s="28"/>
      <c r="GJ229" s="28"/>
      <c r="GK229" s="28"/>
      <c r="GL229" s="28"/>
      <c r="GM229" s="28"/>
      <c r="GN229" s="28"/>
      <c r="GO229" s="28"/>
      <c r="GP229" s="28"/>
      <c r="GQ229" s="28"/>
      <c r="GR229" s="28"/>
      <c r="GS229" s="28"/>
      <c r="GT229" s="28"/>
      <c r="GU229" s="28"/>
      <c r="GV229" s="28"/>
      <c r="GW229" s="28"/>
      <c r="GX229" s="28"/>
      <c r="GY229" s="28"/>
      <c r="GZ229" s="28"/>
      <c r="HA229" s="28"/>
      <c r="HB229" s="28"/>
      <c r="HC229" s="28"/>
      <c r="HD229" s="28"/>
      <c r="HE229" s="28"/>
      <c r="HF229" s="28"/>
      <c r="HG229" s="28"/>
      <c r="HH229" s="28"/>
      <c r="HI229" s="28"/>
      <c r="HJ229" s="28"/>
      <c r="HK229" s="28"/>
      <c r="HL229" s="28"/>
      <c r="HM229" s="28"/>
      <c r="HN229" s="28"/>
      <c r="HO229" s="28"/>
      <c r="HP229" s="28"/>
      <c r="HQ229" s="28"/>
      <c r="HR229" s="28"/>
      <c r="HS229" s="28"/>
      <c r="HT229" s="28"/>
      <c r="HU229" s="28"/>
      <c r="HV229" s="28"/>
      <c r="HW229" s="28"/>
      <c r="HX229" s="28"/>
      <c r="HY229" s="28"/>
      <c r="HZ229" s="28"/>
      <c r="IA229" s="28"/>
      <c r="IB229" s="28"/>
      <c r="IC229" s="28"/>
      <c r="ID229" s="28"/>
      <c r="IE229" s="28"/>
      <c r="IF229" s="28"/>
      <c r="IG229" s="28"/>
      <c r="IH229" s="28"/>
      <c r="II229" s="28"/>
      <c r="IJ229" s="28"/>
      <c r="IK229" s="28"/>
      <c r="IL229" s="28"/>
      <c r="IM229" s="28"/>
      <c r="IN229" s="28"/>
      <c r="IO229" s="28"/>
      <c r="IP229" s="28"/>
      <c r="IQ229" s="28"/>
      <c r="IR229" s="28"/>
      <c r="IS229" s="28"/>
      <c r="IT229" s="28"/>
      <c r="IU229" s="28"/>
      <c r="IV229" s="28"/>
      <c r="IW229" s="28"/>
    </row>
    <row r="230" spans="1:257" s="1" customForma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51"/>
      <c r="AC230" s="51"/>
      <c r="AD230" s="51"/>
      <c r="AE230" s="150"/>
      <c r="AF230" s="102"/>
      <c r="AG230" s="97"/>
      <c r="AH230" s="276"/>
      <c r="AI230" s="276"/>
      <c r="AJ230" s="276"/>
      <c r="AK230" s="53"/>
      <c r="AL230" s="53"/>
      <c r="AM230" s="52"/>
      <c r="AN230" s="52"/>
      <c r="AO230" s="52"/>
      <c r="AP230" s="61"/>
      <c r="AQ230" s="61"/>
      <c r="AR230" s="61"/>
      <c r="AS230" s="61"/>
      <c r="AT230" s="61"/>
      <c r="AU230" s="51"/>
      <c r="AV230" s="51"/>
      <c r="AW230" s="57"/>
      <c r="AX230" s="57"/>
      <c r="AY230" s="57"/>
      <c r="AZ230" s="57"/>
      <c r="BA230" s="57"/>
      <c r="BB230" s="57"/>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c r="DJ230" s="28"/>
      <c r="DK230" s="28"/>
      <c r="DL230" s="28"/>
      <c r="DM230" s="28"/>
      <c r="DN230" s="28"/>
      <c r="DO230" s="28"/>
      <c r="DP230" s="28"/>
      <c r="DQ230" s="28"/>
      <c r="DR230" s="28"/>
      <c r="DS230" s="28"/>
      <c r="DT230" s="28"/>
      <c r="DU230" s="28"/>
      <c r="DV230" s="28"/>
      <c r="DW230" s="28"/>
      <c r="DX230" s="28"/>
      <c r="DY230" s="28"/>
      <c r="DZ230" s="28"/>
      <c r="EA230" s="28"/>
      <c r="EB230" s="28"/>
      <c r="EC230" s="28"/>
      <c r="ED230" s="28"/>
      <c r="EE230" s="28"/>
      <c r="EF230" s="28"/>
      <c r="EG230" s="28"/>
      <c r="EH230" s="28"/>
      <c r="EI230" s="28"/>
      <c r="EJ230" s="28"/>
      <c r="EK230" s="28"/>
      <c r="EL230" s="28"/>
      <c r="EM230" s="28"/>
      <c r="EN230" s="28"/>
      <c r="EO230" s="28"/>
      <c r="EP230" s="28"/>
      <c r="EQ230" s="28"/>
      <c r="ER230" s="28"/>
      <c r="ES230" s="28"/>
      <c r="ET230" s="28"/>
      <c r="EU230" s="28"/>
      <c r="EV230" s="28"/>
      <c r="EW230" s="28"/>
      <c r="EX230" s="28"/>
      <c r="EY230" s="28"/>
      <c r="EZ230" s="28"/>
      <c r="FA230" s="28"/>
      <c r="FB230" s="28"/>
      <c r="FC230" s="28"/>
      <c r="FD230" s="28"/>
      <c r="FE230" s="28"/>
      <c r="FF230" s="28"/>
      <c r="FG230" s="28"/>
      <c r="FH230" s="28"/>
      <c r="FI230" s="28"/>
      <c r="FJ230" s="28"/>
      <c r="FK230" s="28"/>
      <c r="FL230" s="28"/>
      <c r="FM230" s="28"/>
      <c r="FN230" s="28"/>
      <c r="FO230" s="28"/>
      <c r="FP230" s="28"/>
      <c r="FQ230" s="28"/>
      <c r="FR230" s="28"/>
      <c r="FS230" s="28"/>
      <c r="FT230" s="28"/>
      <c r="FU230" s="28"/>
      <c r="FV230" s="28"/>
      <c r="FW230" s="28"/>
      <c r="FX230" s="28"/>
      <c r="FY230" s="28"/>
      <c r="FZ230" s="28"/>
      <c r="GA230" s="28"/>
      <c r="GB230" s="28"/>
      <c r="GC230" s="28"/>
      <c r="GD230" s="28"/>
      <c r="GE230" s="28"/>
      <c r="GF230" s="28"/>
      <c r="GG230" s="28"/>
      <c r="GH230" s="28"/>
      <c r="GI230" s="28"/>
      <c r="GJ230" s="28"/>
      <c r="GK230" s="28"/>
      <c r="GL230" s="28"/>
      <c r="GM230" s="28"/>
      <c r="GN230" s="28"/>
      <c r="GO230" s="28"/>
      <c r="GP230" s="28"/>
      <c r="GQ230" s="28"/>
      <c r="GR230" s="28"/>
      <c r="GS230" s="28"/>
      <c r="GT230" s="28"/>
      <c r="GU230" s="28"/>
      <c r="GV230" s="28"/>
      <c r="GW230" s="28"/>
      <c r="GX230" s="28"/>
      <c r="GY230" s="28"/>
      <c r="GZ230" s="28"/>
      <c r="HA230" s="28"/>
      <c r="HB230" s="28"/>
      <c r="HC230" s="28"/>
      <c r="HD230" s="28"/>
      <c r="HE230" s="28"/>
      <c r="HF230" s="28"/>
      <c r="HG230" s="28"/>
      <c r="HH230" s="28"/>
      <c r="HI230" s="28"/>
      <c r="HJ230" s="28"/>
      <c r="HK230" s="28"/>
      <c r="HL230" s="28"/>
      <c r="HM230" s="28"/>
      <c r="HN230" s="28"/>
      <c r="HO230" s="28"/>
      <c r="HP230" s="28"/>
      <c r="HQ230" s="28"/>
      <c r="HR230" s="28"/>
      <c r="HS230" s="28"/>
      <c r="HT230" s="28"/>
      <c r="HU230" s="28"/>
      <c r="HV230" s="28"/>
      <c r="HW230" s="28"/>
      <c r="HX230" s="28"/>
      <c r="HY230" s="28"/>
      <c r="HZ230" s="28"/>
      <c r="IA230" s="28"/>
      <c r="IB230" s="28"/>
      <c r="IC230" s="28"/>
      <c r="ID230" s="28"/>
      <c r="IE230" s="28"/>
      <c r="IF230" s="28"/>
      <c r="IG230" s="28"/>
      <c r="IH230" s="28"/>
      <c r="II230" s="28"/>
      <c r="IJ230" s="28"/>
      <c r="IK230" s="28"/>
      <c r="IL230" s="28"/>
      <c r="IM230" s="28"/>
      <c r="IN230" s="28"/>
      <c r="IO230" s="28"/>
      <c r="IP230" s="28"/>
      <c r="IQ230" s="28"/>
      <c r="IR230" s="28"/>
      <c r="IS230" s="28"/>
      <c r="IT230" s="28"/>
      <c r="IU230" s="28"/>
      <c r="IV230" s="28"/>
      <c r="IW230" s="28"/>
    </row>
    <row r="231" spans="1:257" s="1" customForma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51"/>
      <c r="AC231" s="51"/>
      <c r="AD231" s="51"/>
      <c r="AE231" s="150" t="s">
        <v>253</v>
      </c>
      <c r="AF231" s="102"/>
      <c r="AG231" s="97">
        <v>950</v>
      </c>
      <c r="AH231" s="276"/>
      <c r="AI231" s="276"/>
      <c r="AJ231" s="276"/>
      <c r="AK231" s="53"/>
      <c r="AL231" s="53"/>
      <c r="AM231" s="52"/>
      <c r="AN231" s="52"/>
      <c r="AO231" s="52"/>
      <c r="AP231" s="61"/>
      <c r="AQ231" s="61"/>
      <c r="AR231" s="61"/>
      <c r="AS231" s="61"/>
      <c r="AT231" s="61"/>
      <c r="AU231" s="51"/>
      <c r="AV231" s="51"/>
      <c r="AW231" s="57"/>
      <c r="AX231" s="57"/>
      <c r="AY231" s="57"/>
      <c r="AZ231" s="57"/>
      <c r="BA231" s="57"/>
      <c r="BB231" s="57"/>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c r="DJ231" s="28"/>
      <c r="DK231" s="28"/>
      <c r="DL231" s="28"/>
      <c r="DM231" s="28"/>
      <c r="DN231" s="28"/>
      <c r="DO231" s="28"/>
      <c r="DP231" s="28"/>
      <c r="DQ231" s="28"/>
      <c r="DR231" s="28"/>
      <c r="DS231" s="28"/>
      <c r="DT231" s="28"/>
      <c r="DU231" s="28"/>
      <c r="DV231" s="28"/>
      <c r="DW231" s="28"/>
      <c r="DX231" s="28"/>
      <c r="DY231" s="28"/>
      <c r="DZ231" s="28"/>
      <c r="EA231" s="28"/>
      <c r="EB231" s="28"/>
      <c r="EC231" s="28"/>
      <c r="ED231" s="28"/>
      <c r="EE231" s="28"/>
      <c r="EF231" s="28"/>
      <c r="EG231" s="28"/>
      <c r="EH231" s="28"/>
      <c r="EI231" s="28"/>
      <c r="EJ231" s="28"/>
      <c r="EK231" s="28"/>
      <c r="EL231" s="28"/>
      <c r="EM231" s="28"/>
      <c r="EN231" s="28"/>
      <c r="EO231" s="28"/>
      <c r="EP231" s="28"/>
      <c r="EQ231" s="28"/>
      <c r="ER231" s="28"/>
      <c r="ES231" s="28"/>
      <c r="ET231" s="28"/>
      <c r="EU231" s="28"/>
      <c r="EV231" s="28"/>
      <c r="EW231" s="28"/>
      <c r="EX231" s="28"/>
      <c r="EY231" s="28"/>
      <c r="EZ231" s="28"/>
      <c r="FA231" s="28"/>
      <c r="FB231" s="28"/>
      <c r="FC231" s="28"/>
      <c r="FD231" s="28"/>
      <c r="FE231" s="28"/>
      <c r="FF231" s="28"/>
      <c r="FG231" s="28"/>
      <c r="FH231" s="28"/>
      <c r="FI231" s="28"/>
      <c r="FJ231" s="28"/>
      <c r="FK231" s="28"/>
      <c r="FL231" s="28"/>
      <c r="FM231" s="28"/>
      <c r="FN231" s="28"/>
      <c r="FO231" s="28"/>
      <c r="FP231" s="28"/>
      <c r="FQ231" s="28"/>
      <c r="FR231" s="28"/>
      <c r="FS231" s="28"/>
      <c r="FT231" s="28"/>
      <c r="FU231" s="28"/>
      <c r="FV231" s="28"/>
      <c r="FW231" s="28"/>
      <c r="FX231" s="28"/>
      <c r="FY231" s="28"/>
      <c r="FZ231" s="28"/>
      <c r="GA231" s="28"/>
      <c r="GB231" s="28"/>
      <c r="GC231" s="28"/>
      <c r="GD231" s="28"/>
      <c r="GE231" s="28"/>
      <c r="GF231" s="28"/>
      <c r="GG231" s="28"/>
      <c r="GH231" s="28"/>
      <c r="GI231" s="28"/>
      <c r="GJ231" s="28"/>
      <c r="GK231" s="28"/>
      <c r="GL231" s="28"/>
      <c r="GM231" s="28"/>
      <c r="GN231" s="28"/>
      <c r="GO231" s="28"/>
      <c r="GP231" s="28"/>
      <c r="GQ231" s="28"/>
      <c r="GR231" s="28"/>
      <c r="GS231" s="28"/>
      <c r="GT231" s="28"/>
      <c r="GU231" s="28"/>
      <c r="GV231" s="28"/>
      <c r="GW231" s="28"/>
      <c r="GX231" s="28"/>
      <c r="GY231" s="28"/>
      <c r="GZ231" s="28"/>
      <c r="HA231" s="28"/>
      <c r="HB231" s="28"/>
      <c r="HC231" s="28"/>
      <c r="HD231" s="28"/>
      <c r="HE231" s="28"/>
      <c r="HF231" s="28"/>
      <c r="HG231" s="28"/>
      <c r="HH231" s="28"/>
      <c r="HI231" s="28"/>
      <c r="HJ231" s="28"/>
      <c r="HK231" s="28"/>
      <c r="HL231" s="28"/>
      <c r="HM231" s="28"/>
      <c r="HN231" s="28"/>
      <c r="HO231" s="28"/>
      <c r="HP231" s="28"/>
      <c r="HQ231" s="28"/>
      <c r="HR231" s="28"/>
      <c r="HS231" s="28"/>
      <c r="HT231" s="28"/>
      <c r="HU231" s="28"/>
      <c r="HV231" s="28"/>
      <c r="HW231" s="28"/>
      <c r="HX231" s="28"/>
      <c r="HY231" s="28"/>
      <c r="HZ231" s="28"/>
      <c r="IA231" s="28"/>
      <c r="IB231" s="28"/>
      <c r="IC231" s="28"/>
      <c r="ID231" s="28"/>
      <c r="IE231" s="28"/>
      <c r="IF231" s="28"/>
      <c r="IG231" s="28"/>
      <c r="IH231" s="28"/>
      <c r="II231" s="28"/>
      <c r="IJ231" s="28"/>
      <c r="IK231" s="28"/>
      <c r="IL231" s="28"/>
      <c r="IM231" s="28"/>
      <c r="IN231" s="28"/>
      <c r="IO231" s="28"/>
      <c r="IP231" s="28"/>
      <c r="IQ231" s="28"/>
      <c r="IR231" s="28"/>
      <c r="IS231" s="28"/>
      <c r="IT231" s="28"/>
      <c r="IU231" s="28"/>
      <c r="IV231" s="28"/>
      <c r="IW231" s="28"/>
    </row>
    <row r="232" spans="1:257" s="1" customForma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51"/>
      <c r="AC232" s="51"/>
      <c r="AD232" s="51"/>
      <c r="AE232" s="150"/>
      <c r="AF232" s="102"/>
      <c r="AG232" s="97"/>
      <c r="AH232" s="276"/>
      <c r="AI232" s="276"/>
      <c r="AJ232" s="276"/>
      <c r="AK232" s="53"/>
      <c r="AL232" s="53"/>
      <c r="AM232" s="52"/>
      <c r="AN232" s="52"/>
      <c r="AO232" s="52"/>
      <c r="AP232" s="61"/>
      <c r="AQ232" s="61"/>
      <c r="AR232" s="61"/>
      <c r="AS232" s="61"/>
      <c r="AT232" s="61"/>
      <c r="AU232" s="51"/>
      <c r="AV232" s="51"/>
      <c r="AW232" s="57"/>
      <c r="AX232" s="57"/>
      <c r="AY232" s="57"/>
      <c r="AZ232" s="57"/>
      <c r="BA232" s="57"/>
      <c r="BB232" s="57"/>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c r="DJ232" s="28"/>
      <c r="DK232" s="28"/>
      <c r="DL232" s="28"/>
      <c r="DM232" s="28"/>
      <c r="DN232" s="28"/>
      <c r="DO232" s="28"/>
      <c r="DP232" s="28"/>
      <c r="DQ232" s="28"/>
      <c r="DR232" s="28"/>
      <c r="DS232" s="28"/>
      <c r="DT232" s="28"/>
      <c r="DU232" s="28"/>
      <c r="DV232" s="28"/>
      <c r="DW232" s="28"/>
      <c r="DX232" s="28"/>
      <c r="DY232" s="28"/>
      <c r="DZ232" s="28"/>
      <c r="EA232" s="28"/>
      <c r="EB232" s="28"/>
      <c r="EC232" s="28"/>
      <c r="ED232" s="28"/>
      <c r="EE232" s="28"/>
      <c r="EF232" s="28"/>
      <c r="EG232" s="28"/>
      <c r="EH232" s="28"/>
      <c r="EI232" s="28"/>
      <c r="EJ232" s="28"/>
      <c r="EK232" s="28"/>
      <c r="EL232" s="28"/>
      <c r="EM232" s="28"/>
      <c r="EN232" s="28"/>
      <c r="EO232" s="28"/>
      <c r="EP232" s="28"/>
      <c r="EQ232" s="28"/>
      <c r="ER232" s="28"/>
      <c r="ES232" s="28"/>
      <c r="ET232" s="28"/>
      <c r="EU232" s="28"/>
      <c r="EV232" s="28"/>
      <c r="EW232" s="28"/>
      <c r="EX232" s="28"/>
      <c r="EY232" s="28"/>
      <c r="EZ232" s="28"/>
      <c r="FA232" s="28"/>
      <c r="FB232" s="28"/>
      <c r="FC232" s="28"/>
      <c r="FD232" s="28"/>
      <c r="FE232" s="28"/>
      <c r="FF232" s="28"/>
      <c r="FG232" s="28"/>
      <c r="FH232" s="28"/>
      <c r="FI232" s="28"/>
      <c r="FJ232" s="28"/>
      <c r="FK232" s="28"/>
      <c r="FL232" s="28"/>
      <c r="FM232" s="28"/>
      <c r="FN232" s="28"/>
      <c r="FO232" s="28"/>
      <c r="FP232" s="28"/>
      <c r="FQ232" s="28"/>
      <c r="FR232" s="28"/>
      <c r="FS232" s="28"/>
      <c r="FT232" s="28"/>
      <c r="FU232" s="28"/>
      <c r="FV232" s="28"/>
      <c r="FW232" s="28"/>
      <c r="FX232" s="28"/>
      <c r="FY232" s="28"/>
      <c r="FZ232" s="28"/>
      <c r="GA232" s="28"/>
      <c r="GB232" s="28"/>
      <c r="GC232" s="28"/>
      <c r="GD232" s="28"/>
      <c r="GE232" s="28"/>
      <c r="GF232" s="28"/>
      <c r="GG232" s="28"/>
      <c r="GH232" s="28"/>
      <c r="GI232" s="28"/>
      <c r="GJ232" s="28"/>
      <c r="GK232" s="28"/>
      <c r="GL232" s="28"/>
      <c r="GM232" s="28"/>
      <c r="GN232" s="28"/>
      <c r="GO232" s="28"/>
      <c r="GP232" s="28"/>
      <c r="GQ232" s="28"/>
      <c r="GR232" s="28"/>
      <c r="GS232" s="28"/>
      <c r="GT232" s="28"/>
      <c r="GU232" s="28"/>
      <c r="GV232" s="28"/>
      <c r="GW232" s="28"/>
      <c r="GX232" s="28"/>
      <c r="GY232" s="28"/>
      <c r="GZ232" s="28"/>
      <c r="HA232" s="28"/>
      <c r="HB232" s="28"/>
      <c r="HC232" s="28"/>
      <c r="HD232" s="28"/>
      <c r="HE232" s="28"/>
      <c r="HF232" s="28"/>
      <c r="HG232" s="28"/>
      <c r="HH232" s="28"/>
      <c r="HI232" s="28"/>
      <c r="HJ232" s="28"/>
      <c r="HK232" s="28"/>
      <c r="HL232" s="28"/>
      <c r="HM232" s="28"/>
      <c r="HN232" s="28"/>
      <c r="HO232" s="28"/>
      <c r="HP232" s="28"/>
      <c r="HQ232" s="28"/>
      <c r="HR232" s="28"/>
      <c r="HS232" s="28"/>
      <c r="HT232" s="28"/>
      <c r="HU232" s="28"/>
      <c r="HV232" s="28"/>
      <c r="HW232" s="28"/>
      <c r="HX232" s="28"/>
      <c r="HY232" s="28"/>
      <c r="HZ232" s="28"/>
      <c r="IA232" s="28"/>
      <c r="IB232" s="28"/>
      <c r="IC232" s="28"/>
      <c r="ID232" s="28"/>
      <c r="IE232" s="28"/>
      <c r="IF232" s="28"/>
      <c r="IG232" s="28"/>
      <c r="IH232" s="28"/>
      <c r="II232" s="28"/>
      <c r="IJ232" s="28"/>
      <c r="IK232" s="28"/>
      <c r="IL232" s="28"/>
      <c r="IM232" s="28"/>
      <c r="IN232" s="28"/>
      <c r="IO232" s="28"/>
      <c r="IP232" s="28"/>
      <c r="IQ232" s="28"/>
      <c r="IR232" s="28"/>
      <c r="IS232" s="28"/>
      <c r="IT232" s="28"/>
      <c r="IU232" s="28"/>
      <c r="IV232" s="28"/>
      <c r="IW232" s="28"/>
    </row>
    <row r="233" spans="1:257" s="1" customForma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51"/>
      <c r="AC233" s="51"/>
      <c r="AD233" s="51"/>
      <c r="AE233" s="150"/>
      <c r="AF233" s="102"/>
      <c r="AG233" s="97"/>
      <c r="AH233" s="276"/>
      <c r="AI233" s="276"/>
      <c r="AJ233" s="276"/>
      <c r="AK233" s="53"/>
      <c r="AL233" s="53"/>
      <c r="AM233" s="52"/>
      <c r="AN233" s="52"/>
      <c r="AO233" s="52"/>
      <c r="AP233" s="61"/>
      <c r="AQ233" s="61"/>
      <c r="AR233" s="61"/>
      <c r="AS233" s="61"/>
      <c r="AT233" s="61"/>
      <c r="AU233" s="51"/>
      <c r="AV233" s="51"/>
      <c r="AW233" s="57"/>
      <c r="AX233" s="57"/>
      <c r="AY233" s="57"/>
      <c r="AZ233" s="57"/>
      <c r="BA233" s="57"/>
      <c r="BB233" s="57"/>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c r="DJ233" s="28"/>
      <c r="DK233" s="28"/>
      <c r="DL233" s="28"/>
      <c r="DM233" s="28"/>
      <c r="DN233" s="28"/>
      <c r="DO233" s="28"/>
      <c r="DP233" s="28"/>
      <c r="DQ233" s="28"/>
      <c r="DR233" s="28"/>
      <c r="DS233" s="28"/>
      <c r="DT233" s="28"/>
      <c r="DU233" s="28"/>
      <c r="DV233" s="28"/>
      <c r="DW233" s="28"/>
      <c r="DX233" s="28"/>
      <c r="DY233" s="28"/>
      <c r="DZ233" s="28"/>
      <c r="EA233" s="28"/>
      <c r="EB233" s="28"/>
      <c r="EC233" s="28"/>
      <c r="ED233" s="28"/>
      <c r="EE233" s="28"/>
      <c r="EF233" s="28"/>
      <c r="EG233" s="28"/>
      <c r="EH233" s="28"/>
      <c r="EI233" s="28"/>
      <c r="EJ233" s="28"/>
      <c r="EK233" s="28"/>
      <c r="EL233" s="28"/>
      <c r="EM233" s="28"/>
      <c r="EN233" s="28"/>
      <c r="EO233" s="28"/>
      <c r="EP233" s="28"/>
      <c r="EQ233" s="28"/>
      <c r="ER233" s="28"/>
      <c r="ES233" s="28"/>
      <c r="ET233" s="28"/>
      <c r="EU233" s="28"/>
      <c r="EV233" s="28"/>
      <c r="EW233" s="28"/>
      <c r="EX233" s="28"/>
      <c r="EY233" s="28"/>
      <c r="EZ233" s="28"/>
      <c r="FA233" s="28"/>
      <c r="FB233" s="28"/>
      <c r="FC233" s="28"/>
      <c r="FD233" s="28"/>
      <c r="FE233" s="28"/>
      <c r="FF233" s="28"/>
      <c r="FG233" s="28"/>
      <c r="FH233" s="28"/>
      <c r="FI233" s="28"/>
      <c r="FJ233" s="28"/>
      <c r="FK233" s="28"/>
      <c r="FL233" s="28"/>
      <c r="FM233" s="28"/>
      <c r="FN233" s="28"/>
      <c r="FO233" s="28"/>
      <c r="FP233" s="28"/>
      <c r="FQ233" s="28"/>
      <c r="FR233" s="28"/>
      <c r="FS233" s="28"/>
      <c r="FT233" s="28"/>
      <c r="FU233" s="28"/>
      <c r="FV233" s="28"/>
      <c r="FW233" s="28"/>
      <c r="FX233" s="28"/>
      <c r="FY233" s="28"/>
      <c r="FZ233" s="28"/>
      <c r="GA233" s="28"/>
      <c r="GB233" s="28"/>
      <c r="GC233" s="28"/>
      <c r="GD233" s="28"/>
      <c r="GE233" s="28"/>
      <c r="GF233" s="28"/>
      <c r="GG233" s="28"/>
      <c r="GH233" s="28"/>
      <c r="GI233" s="28"/>
      <c r="GJ233" s="28"/>
      <c r="GK233" s="28"/>
      <c r="GL233" s="28"/>
      <c r="GM233" s="28"/>
      <c r="GN233" s="28"/>
      <c r="GO233" s="28"/>
      <c r="GP233" s="28"/>
      <c r="GQ233" s="28"/>
      <c r="GR233" s="28"/>
      <c r="GS233" s="28"/>
      <c r="GT233" s="28"/>
      <c r="GU233" s="28"/>
      <c r="GV233" s="28"/>
      <c r="GW233" s="28"/>
      <c r="GX233" s="28"/>
      <c r="GY233" s="28"/>
      <c r="GZ233" s="28"/>
      <c r="HA233" s="28"/>
      <c r="HB233" s="28"/>
      <c r="HC233" s="28"/>
      <c r="HD233" s="28"/>
      <c r="HE233" s="28"/>
      <c r="HF233" s="28"/>
      <c r="HG233" s="28"/>
      <c r="HH233" s="28"/>
      <c r="HI233" s="28"/>
      <c r="HJ233" s="28"/>
      <c r="HK233" s="28"/>
      <c r="HL233" s="28"/>
      <c r="HM233" s="28"/>
      <c r="HN233" s="28"/>
      <c r="HO233" s="28"/>
      <c r="HP233" s="28"/>
      <c r="HQ233" s="28"/>
      <c r="HR233" s="28"/>
      <c r="HS233" s="28"/>
      <c r="HT233" s="28"/>
      <c r="HU233" s="28"/>
      <c r="HV233" s="28"/>
      <c r="HW233" s="28"/>
      <c r="HX233" s="28"/>
      <c r="HY233" s="28"/>
      <c r="HZ233" s="28"/>
      <c r="IA233" s="28"/>
      <c r="IB233" s="28"/>
      <c r="IC233" s="28"/>
      <c r="ID233" s="28"/>
      <c r="IE233" s="28"/>
      <c r="IF233" s="28"/>
      <c r="IG233" s="28"/>
      <c r="IH233" s="28"/>
      <c r="II233" s="28"/>
      <c r="IJ233" s="28"/>
      <c r="IK233" s="28"/>
      <c r="IL233" s="28"/>
      <c r="IM233" s="28"/>
      <c r="IN233" s="28"/>
      <c r="IO233" s="28"/>
      <c r="IP233" s="28"/>
      <c r="IQ233" s="28"/>
      <c r="IR233" s="28"/>
      <c r="IS233" s="28"/>
      <c r="IT233" s="28"/>
      <c r="IU233" s="28"/>
      <c r="IV233" s="28"/>
      <c r="IW233" s="28"/>
    </row>
    <row r="234" spans="1:257" s="1" customForma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51"/>
      <c r="AC234" s="51"/>
      <c r="AD234" s="51"/>
      <c r="AE234" s="150"/>
      <c r="AF234" s="102"/>
      <c r="AG234" s="97"/>
      <c r="AH234" s="276"/>
      <c r="AI234" s="276"/>
      <c r="AJ234" s="276"/>
      <c r="AK234" s="53"/>
      <c r="AL234" s="53"/>
      <c r="AM234" s="52"/>
      <c r="AN234" s="52"/>
      <c r="AO234" s="52"/>
      <c r="AP234" s="61"/>
      <c r="AQ234" s="61"/>
      <c r="AR234" s="61"/>
      <c r="AS234" s="61"/>
      <c r="AT234" s="61"/>
      <c r="AU234" s="51"/>
      <c r="AV234" s="51"/>
      <c r="AW234" s="57"/>
      <c r="AX234" s="57"/>
      <c r="AY234" s="57"/>
      <c r="AZ234" s="57"/>
      <c r="BA234" s="57"/>
      <c r="BB234" s="57"/>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8"/>
      <c r="DO234" s="28"/>
      <c r="DP234" s="28"/>
      <c r="DQ234" s="28"/>
      <c r="DR234" s="28"/>
      <c r="DS234" s="28"/>
      <c r="DT234" s="28"/>
      <c r="DU234" s="28"/>
      <c r="DV234" s="28"/>
      <c r="DW234" s="28"/>
      <c r="DX234" s="28"/>
      <c r="DY234" s="28"/>
      <c r="DZ234" s="28"/>
      <c r="EA234" s="28"/>
      <c r="EB234" s="28"/>
      <c r="EC234" s="28"/>
      <c r="ED234" s="28"/>
      <c r="EE234" s="28"/>
      <c r="EF234" s="28"/>
      <c r="EG234" s="28"/>
      <c r="EH234" s="28"/>
      <c r="EI234" s="28"/>
      <c r="EJ234" s="28"/>
      <c r="EK234" s="28"/>
      <c r="EL234" s="28"/>
      <c r="EM234" s="28"/>
      <c r="EN234" s="28"/>
      <c r="EO234" s="28"/>
      <c r="EP234" s="28"/>
      <c r="EQ234" s="28"/>
      <c r="ER234" s="28"/>
      <c r="ES234" s="28"/>
      <c r="ET234" s="28"/>
      <c r="EU234" s="28"/>
      <c r="EV234" s="28"/>
      <c r="EW234" s="28"/>
      <c r="EX234" s="28"/>
      <c r="EY234" s="28"/>
      <c r="EZ234" s="28"/>
      <c r="FA234" s="28"/>
      <c r="FB234" s="28"/>
      <c r="FC234" s="28"/>
      <c r="FD234" s="28"/>
      <c r="FE234" s="28"/>
      <c r="FF234" s="28"/>
      <c r="FG234" s="28"/>
      <c r="FH234" s="28"/>
      <c r="FI234" s="28"/>
      <c r="FJ234" s="28"/>
      <c r="FK234" s="28"/>
      <c r="FL234" s="28"/>
      <c r="FM234" s="28"/>
      <c r="FN234" s="28"/>
      <c r="FO234" s="28"/>
      <c r="FP234" s="28"/>
      <c r="FQ234" s="28"/>
      <c r="FR234" s="28"/>
      <c r="FS234" s="28"/>
      <c r="FT234" s="28"/>
      <c r="FU234" s="28"/>
      <c r="FV234" s="28"/>
      <c r="FW234" s="28"/>
      <c r="FX234" s="28"/>
      <c r="FY234" s="28"/>
      <c r="FZ234" s="28"/>
      <c r="GA234" s="28"/>
      <c r="GB234" s="28"/>
      <c r="GC234" s="28"/>
      <c r="GD234" s="28"/>
      <c r="GE234" s="28"/>
      <c r="GF234" s="28"/>
      <c r="GG234" s="28"/>
      <c r="GH234" s="28"/>
      <c r="GI234" s="28"/>
      <c r="GJ234" s="28"/>
      <c r="GK234" s="28"/>
      <c r="GL234" s="28"/>
      <c r="GM234" s="28"/>
      <c r="GN234" s="28"/>
      <c r="GO234" s="28"/>
      <c r="GP234" s="28"/>
      <c r="GQ234" s="28"/>
      <c r="GR234" s="28"/>
      <c r="GS234" s="28"/>
      <c r="GT234" s="28"/>
      <c r="GU234" s="28"/>
      <c r="GV234" s="28"/>
      <c r="GW234" s="28"/>
      <c r="GX234" s="28"/>
      <c r="GY234" s="28"/>
      <c r="GZ234" s="28"/>
      <c r="HA234" s="28"/>
      <c r="HB234" s="28"/>
      <c r="HC234" s="28"/>
      <c r="HD234" s="28"/>
      <c r="HE234" s="28"/>
      <c r="HF234" s="28"/>
      <c r="HG234" s="28"/>
      <c r="HH234" s="28"/>
      <c r="HI234" s="28"/>
      <c r="HJ234" s="28"/>
      <c r="HK234" s="28"/>
      <c r="HL234" s="28"/>
      <c r="HM234" s="28"/>
      <c r="HN234" s="28"/>
      <c r="HO234" s="28"/>
      <c r="HP234" s="28"/>
      <c r="HQ234" s="28"/>
      <c r="HR234" s="28"/>
      <c r="HS234" s="28"/>
      <c r="HT234" s="28"/>
      <c r="HU234" s="28"/>
      <c r="HV234" s="28"/>
      <c r="HW234" s="28"/>
      <c r="HX234" s="28"/>
      <c r="HY234" s="28"/>
      <c r="HZ234" s="28"/>
      <c r="IA234" s="28"/>
      <c r="IB234" s="28"/>
      <c r="IC234" s="28"/>
      <c r="ID234" s="28"/>
      <c r="IE234" s="28"/>
      <c r="IF234" s="28"/>
      <c r="IG234" s="28"/>
      <c r="IH234" s="28"/>
      <c r="II234" s="28"/>
      <c r="IJ234" s="28"/>
      <c r="IK234" s="28"/>
      <c r="IL234" s="28"/>
      <c r="IM234" s="28"/>
      <c r="IN234" s="28"/>
      <c r="IO234" s="28"/>
      <c r="IP234" s="28"/>
      <c r="IQ234" s="28"/>
      <c r="IR234" s="28"/>
      <c r="IS234" s="28"/>
      <c r="IT234" s="28"/>
      <c r="IU234" s="28"/>
      <c r="IV234" s="28"/>
      <c r="IW234" s="28"/>
    </row>
    <row r="235" spans="1:257" s="1" customForma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51"/>
      <c r="AC235" s="51"/>
      <c r="AD235" s="51"/>
      <c r="AE235" s="127" t="s">
        <v>514</v>
      </c>
      <c r="AF235" s="128" t="s">
        <v>515</v>
      </c>
      <c r="AG235" s="127">
        <v>20</v>
      </c>
      <c r="AH235" s="278" t="e">
        <f>NA()</f>
        <v>#N/A</v>
      </c>
      <c r="AI235" s="278">
        <v>11.18</v>
      </c>
      <c r="AJ235" s="278">
        <v>30</v>
      </c>
      <c r="AK235" s="53"/>
      <c r="AL235" s="53"/>
      <c r="AM235" s="52"/>
      <c r="AN235" s="52"/>
      <c r="AO235" s="52"/>
      <c r="AP235" s="61"/>
      <c r="AQ235" s="61"/>
      <c r="AR235" s="61"/>
      <c r="AS235" s="61"/>
      <c r="AT235" s="61"/>
      <c r="AU235" s="51"/>
      <c r="AV235" s="51"/>
      <c r="AW235" s="57"/>
      <c r="AX235" s="57"/>
      <c r="AY235" s="57"/>
      <c r="AZ235" s="57"/>
      <c r="BA235" s="57"/>
      <c r="BB235" s="57"/>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8"/>
      <c r="DO235" s="28"/>
      <c r="DP235" s="28"/>
      <c r="DQ235" s="28"/>
      <c r="DR235" s="28"/>
      <c r="DS235" s="28"/>
      <c r="DT235" s="28"/>
      <c r="DU235" s="28"/>
      <c r="DV235" s="28"/>
      <c r="DW235" s="28"/>
      <c r="DX235" s="28"/>
      <c r="DY235" s="28"/>
      <c r="DZ235" s="28"/>
      <c r="EA235" s="28"/>
      <c r="EB235" s="28"/>
      <c r="EC235" s="28"/>
      <c r="ED235" s="28"/>
      <c r="EE235" s="28"/>
      <c r="EF235" s="28"/>
      <c r="EG235" s="28"/>
      <c r="EH235" s="28"/>
      <c r="EI235" s="28"/>
      <c r="EJ235" s="28"/>
      <c r="EK235" s="28"/>
      <c r="EL235" s="28"/>
      <c r="EM235" s="28"/>
      <c r="EN235" s="28"/>
      <c r="EO235" s="28"/>
      <c r="EP235" s="28"/>
      <c r="EQ235" s="28"/>
      <c r="ER235" s="28"/>
      <c r="ES235" s="28"/>
      <c r="ET235" s="28"/>
      <c r="EU235" s="28"/>
      <c r="EV235" s="28"/>
      <c r="EW235" s="28"/>
      <c r="EX235" s="28"/>
      <c r="EY235" s="28"/>
      <c r="EZ235" s="28"/>
      <c r="FA235" s="28"/>
      <c r="FB235" s="28"/>
      <c r="FC235" s="28"/>
      <c r="FD235" s="28"/>
      <c r="FE235" s="28"/>
      <c r="FF235" s="28"/>
      <c r="FG235" s="28"/>
      <c r="FH235" s="28"/>
      <c r="FI235" s="28"/>
      <c r="FJ235" s="28"/>
      <c r="FK235" s="28"/>
      <c r="FL235" s="28"/>
      <c r="FM235" s="28"/>
      <c r="FN235" s="28"/>
      <c r="FO235" s="28"/>
      <c r="FP235" s="28"/>
      <c r="FQ235" s="28"/>
      <c r="FR235" s="28"/>
      <c r="FS235" s="28"/>
      <c r="FT235" s="28"/>
      <c r="FU235" s="28"/>
      <c r="FV235" s="28"/>
      <c r="FW235" s="28"/>
      <c r="FX235" s="28"/>
      <c r="FY235" s="28"/>
      <c r="FZ235" s="28"/>
      <c r="GA235" s="28"/>
      <c r="GB235" s="28"/>
      <c r="GC235" s="28"/>
      <c r="GD235" s="28"/>
      <c r="GE235" s="28"/>
      <c r="GF235" s="28"/>
      <c r="GG235" s="28"/>
      <c r="GH235" s="28"/>
      <c r="GI235" s="28"/>
      <c r="GJ235" s="28"/>
      <c r="GK235" s="28"/>
      <c r="GL235" s="28"/>
      <c r="GM235" s="28"/>
      <c r="GN235" s="28"/>
      <c r="GO235" s="28"/>
      <c r="GP235" s="28"/>
      <c r="GQ235" s="28"/>
      <c r="GR235" s="28"/>
      <c r="GS235" s="28"/>
      <c r="GT235" s="28"/>
      <c r="GU235" s="28"/>
      <c r="GV235" s="28"/>
      <c r="GW235" s="28"/>
      <c r="GX235" s="28"/>
      <c r="GY235" s="28"/>
      <c r="GZ235" s="28"/>
      <c r="HA235" s="28"/>
      <c r="HB235" s="28"/>
      <c r="HC235" s="28"/>
      <c r="HD235" s="28"/>
      <c r="HE235" s="28"/>
      <c r="HF235" s="28"/>
      <c r="HG235" s="28"/>
      <c r="HH235" s="28"/>
      <c r="HI235" s="28"/>
      <c r="HJ235" s="28"/>
      <c r="HK235" s="28"/>
      <c r="HL235" s="28"/>
      <c r="HM235" s="28"/>
      <c r="HN235" s="28"/>
      <c r="HO235" s="28"/>
      <c r="HP235" s="28"/>
      <c r="HQ235" s="28"/>
      <c r="HR235" s="28"/>
      <c r="HS235" s="28"/>
      <c r="HT235" s="28"/>
      <c r="HU235" s="28"/>
      <c r="HV235" s="28"/>
      <c r="HW235" s="28"/>
      <c r="HX235" s="28"/>
      <c r="HY235" s="28"/>
      <c r="HZ235" s="28"/>
      <c r="IA235" s="28"/>
      <c r="IB235" s="28"/>
      <c r="IC235" s="28"/>
      <c r="ID235" s="28"/>
      <c r="IE235" s="28"/>
      <c r="IF235" s="28"/>
      <c r="IG235" s="28"/>
      <c r="IH235" s="28"/>
      <c r="II235" s="28"/>
      <c r="IJ235" s="28"/>
      <c r="IK235" s="28"/>
      <c r="IL235" s="28"/>
      <c r="IM235" s="28"/>
      <c r="IN235" s="28"/>
      <c r="IO235" s="28"/>
      <c r="IP235" s="28"/>
      <c r="IQ235" s="28"/>
      <c r="IR235" s="28"/>
      <c r="IS235" s="28"/>
      <c r="IT235" s="28"/>
      <c r="IU235" s="28"/>
      <c r="IV235" s="28"/>
      <c r="IW235" s="28"/>
    </row>
    <row r="236" spans="1:257" s="1" customForma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51"/>
      <c r="AC236" s="51"/>
      <c r="AD236" s="51"/>
      <c r="AE236" s="127" t="s">
        <v>516</v>
      </c>
      <c r="AF236" s="128" t="s">
        <v>517</v>
      </c>
      <c r="AG236" s="127">
        <v>30</v>
      </c>
      <c r="AH236" s="278" t="e">
        <f>NA()</f>
        <v>#N/A</v>
      </c>
      <c r="AI236" s="278">
        <v>10.54</v>
      </c>
      <c r="AJ236" s="278">
        <v>30</v>
      </c>
      <c r="AK236" s="53"/>
      <c r="AL236" s="53"/>
      <c r="AM236" s="52"/>
      <c r="AN236" s="52"/>
      <c r="AO236" s="52"/>
      <c r="AP236" s="61"/>
      <c r="AQ236" s="61"/>
      <c r="AR236" s="61"/>
      <c r="AS236" s="61"/>
      <c r="AT236" s="61"/>
      <c r="AU236" s="51"/>
      <c r="AV236" s="51"/>
      <c r="AW236" s="57"/>
      <c r="AX236" s="57"/>
      <c r="AY236" s="57"/>
      <c r="AZ236" s="57"/>
      <c r="BA236" s="57"/>
      <c r="BB236" s="57"/>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8"/>
      <c r="FJ236" s="28"/>
      <c r="FK236" s="28"/>
      <c r="FL236" s="28"/>
      <c r="FM236" s="28"/>
      <c r="FN236" s="28"/>
      <c r="FO236" s="28"/>
      <c r="FP236" s="28"/>
      <c r="FQ236" s="28"/>
      <c r="FR236" s="28"/>
      <c r="FS236" s="28"/>
      <c r="FT236" s="28"/>
      <c r="FU236" s="28"/>
      <c r="FV236" s="28"/>
      <c r="FW236" s="28"/>
      <c r="FX236" s="28"/>
      <c r="FY236" s="28"/>
      <c r="FZ236" s="28"/>
      <c r="GA236" s="28"/>
      <c r="GB236" s="28"/>
      <c r="GC236" s="28"/>
      <c r="GD236" s="28"/>
      <c r="GE236" s="28"/>
      <c r="GF236" s="28"/>
      <c r="GG236" s="28"/>
      <c r="GH236" s="28"/>
      <c r="GI236" s="28"/>
      <c r="GJ236" s="28"/>
      <c r="GK236" s="28"/>
      <c r="GL236" s="28"/>
      <c r="GM236" s="28"/>
      <c r="GN236" s="28"/>
      <c r="GO236" s="28"/>
      <c r="GP236" s="28"/>
      <c r="GQ236" s="28"/>
      <c r="GR236" s="28"/>
      <c r="GS236" s="28"/>
      <c r="GT236" s="28"/>
      <c r="GU236" s="28"/>
      <c r="GV236" s="28"/>
      <c r="GW236" s="28"/>
      <c r="GX236" s="28"/>
      <c r="GY236" s="28"/>
      <c r="GZ236" s="28"/>
      <c r="HA236" s="28"/>
      <c r="HB236" s="28"/>
      <c r="HC236" s="28"/>
      <c r="HD236" s="28"/>
      <c r="HE236" s="28"/>
      <c r="HF236" s="28"/>
      <c r="HG236" s="28"/>
      <c r="HH236" s="28"/>
      <c r="HI236" s="28"/>
      <c r="HJ236" s="28"/>
      <c r="HK236" s="28"/>
      <c r="HL236" s="28"/>
      <c r="HM236" s="28"/>
      <c r="HN236" s="28"/>
      <c r="HO236" s="28"/>
      <c r="HP236" s="28"/>
      <c r="HQ236" s="28"/>
      <c r="HR236" s="28"/>
      <c r="HS236" s="28"/>
      <c r="HT236" s="28"/>
      <c r="HU236" s="28"/>
      <c r="HV236" s="28"/>
      <c r="HW236" s="28"/>
      <c r="HX236" s="28"/>
      <c r="HY236" s="28"/>
      <c r="HZ236" s="28"/>
      <c r="IA236" s="28"/>
      <c r="IB236" s="28"/>
      <c r="IC236" s="28"/>
      <c r="ID236" s="28"/>
      <c r="IE236" s="28"/>
      <c r="IF236" s="28"/>
      <c r="IG236" s="28"/>
      <c r="IH236" s="28"/>
      <c r="II236" s="28"/>
      <c r="IJ236" s="28"/>
      <c r="IK236" s="28"/>
      <c r="IL236" s="28"/>
      <c r="IM236" s="28"/>
      <c r="IN236" s="28"/>
      <c r="IO236" s="28"/>
      <c r="IP236" s="28"/>
      <c r="IQ236" s="28"/>
      <c r="IR236" s="28"/>
      <c r="IS236" s="28"/>
      <c r="IT236" s="28"/>
      <c r="IU236" s="28"/>
      <c r="IV236" s="28"/>
      <c r="IW236" s="28"/>
    </row>
    <row r="237" spans="1:257" s="1" customForma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51"/>
      <c r="AC237" s="51"/>
      <c r="AD237" s="51"/>
      <c r="AE237" s="127" t="s">
        <v>518</v>
      </c>
      <c r="AF237" s="128" t="s">
        <v>519</v>
      </c>
      <c r="AG237" s="127">
        <v>50</v>
      </c>
      <c r="AH237" s="278" t="e">
        <f>NA()</f>
        <v>#N/A</v>
      </c>
      <c r="AI237" s="278">
        <v>9.91</v>
      </c>
      <c r="AJ237" s="278">
        <v>30</v>
      </c>
      <c r="AK237" s="53"/>
      <c r="AL237" s="207"/>
      <c r="AM237" s="52"/>
      <c r="AN237" s="52"/>
      <c r="AO237" s="52"/>
      <c r="AP237" s="61"/>
      <c r="AQ237" s="61"/>
      <c r="AR237" s="61"/>
      <c r="AS237" s="61"/>
      <c r="AT237" s="61"/>
      <c r="AU237" s="51"/>
      <c r="AV237" s="51"/>
      <c r="AW237" s="57"/>
      <c r="AX237" s="57"/>
      <c r="AY237" s="57"/>
      <c r="AZ237" s="57"/>
      <c r="BA237" s="57"/>
      <c r="BB237" s="57"/>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8"/>
      <c r="DO237" s="28"/>
      <c r="DP237" s="28"/>
      <c r="DQ237" s="28"/>
      <c r="DR237" s="28"/>
      <c r="DS237" s="28"/>
      <c r="DT237" s="28"/>
      <c r="DU237" s="28"/>
      <c r="DV237" s="28"/>
      <c r="DW237" s="28"/>
      <c r="DX237" s="28"/>
      <c r="DY237" s="28"/>
      <c r="DZ237" s="28"/>
      <c r="EA237" s="28"/>
      <c r="EB237" s="28"/>
      <c r="EC237" s="28"/>
      <c r="ED237" s="28"/>
      <c r="EE237" s="28"/>
      <c r="EF237" s="28"/>
      <c r="EG237" s="28"/>
      <c r="EH237" s="28"/>
      <c r="EI237" s="28"/>
      <c r="EJ237" s="28"/>
      <c r="EK237" s="28"/>
      <c r="EL237" s="28"/>
      <c r="EM237" s="28"/>
      <c r="EN237" s="28"/>
      <c r="EO237" s="28"/>
      <c r="EP237" s="28"/>
      <c r="EQ237" s="28"/>
      <c r="ER237" s="28"/>
      <c r="ES237" s="28"/>
      <c r="ET237" s="28"/>
      <c r="EU237" s="28"/>
      <c r="EV237" s="28"/>
      <c r="EW237" s="28"/>
      <c r="EX237" s="28"/>
      <c r="EY237" s="28"/>
      <c r="EZ237" s="28"/>
      <c r="FA237" s="28"/>
      <c r="FB237" s="28"/>
      <c r="FC237" s="28"/>
      <c r="FD237" s="28"/>
      <c r="FE237" s="28"/>
      <c r="FF237" s="28"/>
      <c r="FG237" s="28"/>
      <c r="FH237" s="28"/>
      <c r="FI237" s="28"/>
      <c r="FJ237" s="28"/>
      <c r="FK237" s="28"/>
      <c r="FL237" s="28"/>
      <c r="FM237" s="28"/>
      <c r="FN237" s="28"/>
      <c r="FO237" s="28"/>
      <c r="FP237" s="28"/>
      <c r="FQ237" s="28"/>
      <c r="FR237" s="28"/>
      <c r="FS237" s="28"/>
      <c r="FT237" s="28"/>
      <c r="FU237" s="28"/>
      <c r="FV237" s="28"/>
      <c r="FW237" s="28"/>
      <c r="FX237" s="28"/>
      <c r="FY237" s="28"/>
      <c r="FZ237" s="28"/>
      <c r="GA237" s="28"/>
      <c r="GB237" s="28"/>
      <c r="GC237" s="28"/>
      <c r="GD237" s="28"/>
      <c r="GE237" s="28"/>
      <c r="GF237" s="28"/>
      <c r="GG237" s="28"/>
      <c r="GH237" s="28"/>
      <c r="GI237" s="28"/>
      <c r="GJ237" s="28"/>
      <c r="GK237" s="28"/>
      <c r="GL237" s="28"/>
      <c r="GM237" s="28"/>
      <c r="GN237" s="28"/>
      <c r="GO237" s="28"/>
      <c r="GP237" s="28"/>
      <c r="GQ237" s="28"/>
      <c r="GR237" s="28"/>
      <c r="GS237" s="28"/>
      <c r="GT237" s="28"/>
      <c r="GU237" s="28"/>
      <c r="GV237" s="28"/>
      <c r="GW237" s="28"/>
      <c r="GX237" s="28"/>
      <c r="GY237" s="28"/>
      <c r="GZ237" s="28"/>
      <c r="HA237" s="28"/>
      <c r="HB237" s="28"/>
      <c r="HC237" s="28"/>
      <c r="HD237" s="28"/>
      <c r="HE237" s="28"/>
      <c r="HF237" s="28"/>
      <c r="HG237" s="28"/>
      <c r="HH237" s="28"/>
      <c r="HI237" s="28"/>
      <c r="HJ237" s="28"/>
      <c r="HK237" s="28"/>
      <c r="HL237" s="28"/>
      <c r="HM237" s="28"/>
      <c r="HN237" s="28"/>
      <c r="HO237" s="28"/>
      <c r="HP237" s="28"/>
      <c r="HQ237" s="28"/>
      <c r="HR237" s="28"/>
      <c r="HS237" s="28"/>
      <c r="HT237" s="28"/>
      <c r="HU237" s="28"/>
      <c r="HV237" s="28"/>
      <c r="HW237" s="28"/>
      <c r="HX237" s="28"/>
      <c r="HY237" s="28"/>
      <c r="HZ237" s="28"/>
      <c r="IA237" s="28"/>
      <c r="IB237" s="28"/>
      <c r="IC237" s="28"/>
      <c r="ID237" s="28"/>
      <c r="IE237" s="28"/>
      <c r="IF237" s="28"/>
      <c r="IG237" s="28"/>
      <c r="IH237" s="28"/>
      <c r="II237" s="28"/>
      <c r="IJ237" s="28"/>
      <c r="IK237" s="28"/>
      <c r="IL237" s="28"/>
      <c r="IM237" s="28"/>
      <c r="IN237" s="28"/>
      <c r="IO237" s="28"/>
      <c r="IP237" s="28"/>
      <c r="IQ237" s="28"/>
      <c r="IR237" s="28"/>
      <c r="IS237" s="28"/>
      <c r="IT237" s="28"/>
      <c r="IU237" s="28"/>
      <c r="IV237" s="28"/>
      <c r="IW237" s="28"/>
    </row>
    <row r="238" spans="1:257" s="1" customForma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51"/>
      <c r="AC238" s="51"/>
      <c r="AD238" s="51"/>
      <c r="AE238" s="127" t="s">
        <v>520</v>
      </c>
      <c r="AF238" s="128" t="s">
        <v>515</v>
      </c>
      <c r="AG238" s="127">
        <v>20</v>
      </c>
      <c r="AH238" s="278" t="e">
        <f>NA()</f>
        <v>#N/A</v>
      </c>
      <c r="AI238" s="278">
        <v>11.18</v>
      </c>
      <c r="AJ238" s="278">
        <v>30</v>
      </c>
      <c r="AK238" s="207"/>
      <c r="AL238" s="53"/>
      <c r="AM238" s="52"/>
      <c r="AN238" s="52"/>
      <c r="AO238" s="52"/>
      <c r="AP238" s="61"/>
      <c r="AQ238" s="61"/>
      <c r="AR238" s="61"/>
      <c r="AS238" s="61"/>
      <c r="AT238" s="61"/>
      <c r="AU238" s="51"/>
      <c r="AV238" s="51"/>
      <c r="AW238" s="57"/>
      <c r="AX238" s="57"/>
      <c r="AY238" s="57"/>
      <c r="AZ238" s="57"/>
      <c r="BA238" s="57"/>
      <c r="BB238" s="57"/>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8"/>
      <c r="DO238" s="28"/>
      <c r="DP238" s="28"/>
      <c r="DQ238" s="28"/>
      <c r="DR238" s="28"/>
      <c r="DS238" s="28"/>
      <c r="DT238" s="28"/>
      <c r="DU238" s="28"/>
      <c r="DV238" s="28"/>
      <c r="DW238" s="28"/>
      <c r="DX238" s="28"/>
      <c r="DY238" s="28"/>
      <c r="DZ238" s="28"/>
      <c r="EA238" s="28"/>
      <c r="EB238" s="28"/>
      <c r="EC238" s="28"/>
      <c r="ED238" s="28"/>
      <c r="EE238" s="28"/>
      <c r="EF238" s="28"/>
      <c r="EG238" s="28"/>
      <c r="EH238" s="28"/>
      <c r="EI238" s="28"/>
      <c r="EJ238" s="28"/>
      <c r="EK238" s="28"/>
      <c r="EL238" s="28"/>
      <c r="EM238" s="28"/>
      <c r="EN238" s="28"/>
      <c r="EO238" s="28"/>
      <c r="EP238" s="28"/>
      <c r="EQ238" s="28"/>
      <c r="ER238" s="28"/>
      <c r="ES238" s="28"/>
      <c r="ET238" s="28"/>
      <c r="EU238" s="28"/>
      <c r="EV238" s="28"/>
      <c r="EW238" s="28"/>
      <c r="EX238" s="28"/>
      <c r="EY238" s="28"/>
      <c r="EZ238" s="28"/>
      <c r="FA238" s="28"/>
      <c r="FB238" s="28"/>
      <c r="FC238" s="28"/>
      <c r="FD238" s="28"/>
      <c r="FE238" s="28"/>
      <c r="FF238" s="28"/>
      <c r="FG238" s="28"/>
      <c r="FH238" s="28"/>
      <c r="FI238" s="28"/>
      <c r="FJ238" s="28"/>
      <c r="FK238" s="28"/>
      <c r="FL238" s="28"/>
      <c r="FM238" s="28"/>
      <c r="FN238" s="28"/>
      <c r="FO238" s="28"/>
      <c r="FP238" s="28"/>
      <c r="FQ238" s="28"/>
      <c r="FR238" s="28"/>
      <c r="FS238" s="28"/>
      <c r="FT238" s="28"/>
      <c r="FU238" s="28"/>
      <c r="FV238" s="28"/>
      <c r="FW238" s="28"/>
      <c r="FX238" s="28"/>
      <c r="FY238" s="28"/>
      <c r="FZ238" s="28"/>
      <c r="GA238" s="28"/>
      <c r="GB238" s="28"/>
      <c r="GC238" s="28"/>
      <c r="GD238" s="28"/>
      <c r="GE238" s="28"/>
      <c r="GF238" s="28"/>
      <c r="GG238" s="28"/>
      <c r="GH238" s="28"/>
      <c r="GI238" s="28"/>
      <c r="GJ238" s="28"/>
      <c r="GK238" s="28"/>
      <c r="GL238" s="28"/>
      <c r="GM238" s="28"/>
      <c r="GN238" s="28"/>
      <c r="GO238" s="28"/>
      <c r="GP238" s="28"/>
      <c r="GQ238" s="28"/>
      <c r="GR238" s="28"/>
      <c r="GS238" s="28"/>
      <c r="GT238" s="28"/>
      <c r="GU238" s="28"/>
      <c r="GV238" s="28"/>
      <c r="GW238" s="28"/>
      <c r="GX238" s="28"/>
      <c r="GY238" s="28"/>
      <c r="GZ238" s="28"/>
      <c r="HA238" s="28"/>
      <c r="HB238" s="28"/>
      <c r="HC238" s="28"/>
      <c r="HD238" s="28"/>
      <c r="HE238" s="28"/>
      <c r="HF238" s="28"/>
      <c r="HG238" s="28"/>
      <c r="HH238" s="28"/>
      <c r="HI238" s="28"/>
      <c r="HJ238" s="28"/>
      <c r="HK238" s="28"/>
      <c r="HL238" s="28"/>
      <c r="HM238" s="28"/>
      <c r="HN238" s="28"/>
      <c r="HO238" s="28"/>
      <c r="HP238" s="28"/>
      <c r="HQ238" s="28"/>
      <c r="HR238" s="28"/>
      <c r="HS238" s="28"/>
      <c r="HT238" s="28"/>
      <c r="HU238" s="28"/>
      <c r="HV238" s="28"/>
      <c r="HW238" s="28"/>
      <c r="HX238" s="28"/>
      <c r="HY238" s="28"/>
      <c r="HZ238" s="28"/>
      <c r="IA238" s="28"/>
      <c r="IB238" s="28"/>
      <c r="IC238" s="28"/>
      <c r="ID238" s="28"/>
      <c r="IE238" s="28"/>
      <c r="IF238" s="28"/>
      <c r="IG238" s="28"/>
      <c r="IH238" s="28"/>
      <c r="II238" s="28"/>
      <c r="IJ238" s="28"/>
      <c r="IK238" s="28"/>
      <c r="IL238" s="28"/>
      <c r="IM238" s="28"/>
      <c r="IN238" s="28"/>
      <c r="IO238" s="28"/>
      <c r="IP238" s="28"/>
      <c r="IQ238" s="28"/>
      <c r="IR238" s="28"/>
      <c r="IS238" s="28"/>
      <c r="IT238" s="28"/>
      <c r="IU238" s="28"/>
      <c r="IV238" s="28"/>
      <c r="IW238" s="28"/>
    </row>
    <row r="239" spans="1:257" s="1" customForma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51"/>
      <c r="AC239" s="51"/>
      <c r="AD239" s="51"/>
      <c r="AE239" s="127" t="s">
        <v>521</v>
      </c>
      <c r="AF239" s="128" t="s">
        <v>517</v>
      </c>
      <c r="AG239" s="127">
        <v>30</v>
      </c>
      <c r="AH239" s="278" t="e">
        <f>NA()</f>
        <v>#N/A</v>
      </c>
      <c r="AI239" s="278">
        <v>10.54</v>
      </c>
      <c r="AJ239" s="278">
        <v>30</v>
      </c>
      <c r="AK239" s="208"/>
      <c r="AL239" s="53"/>
      <c r="AM239" s="52"/>
      <c r="AN239" s="52"/>
      <c r="AO239" s="52"/>
      <c r="AP239" s="61"/>
      <c r="AQ239" s="61"/>
      <c r="AR239" s="61"/>
      <c r="AS239" s="61"/>
      <c r="AT239" s="61"/>
      <c r="AU239" s="51"/>
      <c r="AV239" s="51"/>
      <c r="AW239" s="57"/>
      <c r="AX239" s="57"/>
      <c r="AY239" s="57"/>
      <c r="AZ239" s="57"/>
      <c r="BA239" s="57"/>
      <c r="BB239" s="57"/>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c r="DX239" s="28"/>
      <c r="DY239" s="28"/>
      <c r="DZ239" s="28"/>
      <c r="EA239" s="28"/>
      <c r="EB239" s="28"/>
      <c r="EC239" s="28"/>
      <c r="ED239" s="28"/>
      <c r="EE239" s="28"/>
      <c r="EF239" s="28"/>
      <c r="EG239" s="28"/>
      <c r="EH239" s="28"/>
      <c r="EI239" s="28"/>
      <c r="EJ239" s="28"/>
      <c r="EK239" s="28"/>
      <c r="EL239" s="28"/>
      <c r="EM239" s="28"/>
      <c r="EN239" s="28"/>
      <c r="EO239" s="28"/>
      <c r="EP239" s="28"/>
      <c r="EQ239" s="28"/>
      <c r="ER239" s="28"/>
      <c r="ES239" s="28"/>
      <c r="ET239" s="28"/>
      <c r="EU239" s="28"/>
      <c r="EV239" s="28"/>
      <c r="EW239" s="28"/>
      <c r="EX239" s="28"/>
      <c r="EY239" s="28"/>
      <c r="EZ239" s="28"/>
      <c r="FA239" s="28"/>
      <c r="FB239" s="28"/>
      <c r="FC239" s="28"/>
      <c r="FD239" s="28"/>
      <c r="FE239" s="28"/>
      <c r="FF239" s="28"/>
      <c r="FG239" s="28"/>
      <c r="FH239" s="28"/>
      <c r="FI239" s="28"/>
      <c r="FJ239" s="28"/>
      <c r="FK239" s="28"/>
      <c r="FL239" s="28"/>
      <c r="FM239" s="28"/>
      <c r="FN239" s="28"/>
      <c r="FO239" s="28"/>
      <c r="FP239" s="28"/>
      <c r="FQ239" s="28"/>
      <c r="FR239" s="28"/>
      <c r="FS239" s="28"/>
      <c r="FT239" s="28"/>
      <c r="FU239" s="28"/>
      <c r="FV239" s="28"/>
      <c r="FW239" s="28"/>
      <c r="FX239" s="28"/>
      <c r="FY239" s="28"/>
      <c r="FZ239" s="28"/>
      <c r="GA239" s="28"/>
      <c r="GB239" s="28"/>
      <c r="GC239" s="28"/>
      <c r="GD239" s="28"/>
      <c r="GE239" s="28"/>
      <c r="GF239" s="28"/>
      <c r="GG239" s="28"/>
      <c r="GH239" s="28"/>
      <c r="GI239" s="28"/>
      <c r="GJ239" s="28"/>
      <c r="GK239" s="28"/>
      <c r="GL239" s="28"/>
      <c r="GM239" s="28"/>
      <c r="GN239" s="28"/>
      <c r="GO239" s="28"/>
      <c r="GP239" s="28"/>
      <c r="GQ239" s="28"/>
      <c r="GR239" s="28"/>
      <c r="GS239" s="28"/>
      <c r="GT239" s="28"/>
      <c r="GU239" s="28"/>
      <c r="GV239" s="28"/>
      <c r="GW239" s="28"/>
      <c r="GX239" s="28"/>
      <c r="GY239" s="28"/>
      <c r="GZ239" s="28"/>
      <c r="HA239" s="28"/>
      <c r="HB239" s="28"/>
      <c r="HC239" s="28"/>
      <c r="HD239" s="28"/>
      <c r="HE239" s="28"/>
      <c r="HF239" s="28"/>
      <c r="HG239" s="28"/>
      <c r="HH239" s="28"/>
      <c r="HI239" s="28"/>
      <c r="HJ239" s="28"/>
      <c r="HK239" s="28"/>
      <c r="HL239" s="28"/>
      <c r="HM239" s="28"/>
      <c r="HN239" s="28"/>
      <c r="HO239" s="28"/>
      <c r="HP239" s="28"/>
      <c r="HQ239" s="28"/>
      <c r="HR239" s="28"/>
      <c r="HS239" s="28"/>
      <c r="HT239" s="28"/>
      <c r="HU239" s="28"/>
      <c r="HV239" s="28"/>
      <c r="HW239" s="28"/>
      <c r="HX239" s="28"/>
      <c r="HY239" s="28"/>
      <c r="HZ239" s="28"/>
      <c r="IA239" s="28"/>
      <c r="IB239" s="28"/>
      <c r="IC239" s="28"/>
      <c r="ID239" s="28"/>
      <c r="IE239" s="28"/>
      <c r="IF239" s="28"/>
      <c r="IG239" s="28"/>
      <c r="IH239" s="28"/>
      <c r="II239" s="28"/>
      <c r="IJ239" s="28"/>
      <c r="IK239" s="28"/>
      <c r="IL239" s="28"/>
      <c r="IM239" s="28"/>
      <c r="IN239" s="28"/>
      <c r="IO239" s="28"/>
      <c r="IP239" s="28"/>
      <c r="IQ239" s="28"/>
      <c r="IR239" s="28"/>
      <c r="IS239" s="28"/>
      <c r="IT239" s="28"/>
      <c r="IU239" s="28"/>
      <c r="IV239" s="28"/>
      <c r="IW239" s="28"/>
    </row>
    <row r="240" spans="1:257" s="1" customForma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51"/>
      <c r="AC240" s="51"/>
      <c r="AD240" s="51"/>
      <c r="AE240" s="127" t="s">
        <v>522</v>
      </c>
      <c r="AF240" s="128" t="s">
        <v>519</v>
      </c>
      <c r="AG240" s="127">
        <v>50</v>
      </c>
      <c r="AH240" s="278" t="e">
        <f>NA()</f>
        <v>#N/A</v>
      </c>
      <c r="AI240" s="278">
        <v>9.91</v>
      </c>
      <c r="AJ240" s="278">
        <v>30</v>
      </c>
      <c r="AK240" s="208"/>
      <c r="AL240" s="53"/>
      <c r="AM240" s="52"/>
      <c r="AN240" s="52"/>
      <c r="AO240" s="52"/>
      <c r="AP240" s="61"/>
      <c r="AQ240" s="61"/>
      <c r="AR240" s="61"/>
      <c r="AS240" s="61"/>
      <c r="AT240" s="61"/>
      <c r="AU240" s="51"/>
      <c r="AV240" s="51"/>
      <c r="AW240" s="57"/>
      <c r="AX240" s="57"/>
      <c r="AY240" s="57"/>
      <c r="AZ240" s="57"/>
      <c r="BA240" s="57"/>
      <c r="BB240" s="57"/>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8"/>
      <c r="DO240" s="28"/>
      <c r="DP240" s="28"/>
      <c r="DQ240" s="28"/>
      <c r="DR240" s="28"/>
      <c r="DS240" s="28"/>
      <c r="DT240" s="28"/>
      <c r="DU240" s="28"/>
      <c r="DV240" s="28"/>
      <c r="DW240" s="28"/>
      <c r="DX240" s="28"/>
      <c r="DY240" s="28"/>
      <c r="DZ240" s="28"/>
      <c r="EA240" s="28"/>
      <c r="EB240" s="28"/>
      <c r="EC240" s="28"/>
      <c r="ED240" s="28"/>
      <c r="EE240" s="28"/>
      <c r="EF240" s="28"/>
      <c r="EG240" s="28"/>
      <c r="EH240" s="28"/>
      <c r="EI240" s="28"/>
      <c r="EJ240" s="28"/>
      <c r="EK240" s="28"/>
      <c r="EL240" s="28"/>
      <c r="EM240" s="28"/>
      <c r="EN240" s="28"/>
      <c r="EO240" s="28"/>
      <c r="EP240" s="28"/>
      <c r="EQ240" s="28"/>
      <c r="ER240" s="28"/>
      <c r="ES240" s="28"/>
      <c r="ET240" s="28"/>
      <c r="EU240" s="28"/>
      <c r="EV240" s="28"/>
      <c r="EW240" s="28"/>
      <c r="EX240" s="28"/>
      <c r="EY240" s="28"/>
      <c r="EZ240" s="28"/>
      <c r="FA240" s="28"/>
      <c r="FB240" s="28"/>
      <c r="FC240" s="28"/>
      <c r="FD240" s="28"/>
      <c r="FE240" s="28"/>
      <c r="FF240" s="28"/>
      <c r="FG240" s="28"/>
      <c r="FH240" s="28"/>
      <c r="FI240" s="28"/>
      <c r="FJ240" s="28"/>
      <c r="FK240" s="28"/>
      <c r="FL240" s="28"/>
      <c r="FM240" s="28"/>
      <c r="FN240" s="28"/>
      <c r="FO240" s="28"/>
      <c r="FP240" s="28"/>
      <c r="FQ240" s="28"/>
      <c r="FR240" s="28"/>
      <c r="FS240" s="28"/>
      <c r="FT240" s="28"/>
      <c r="FU240" s="28"/>
      <c r="FV240" s="28"/>
      <c r="FW240" s="28"/>
      <c r="FX240" s="28"/>
      <c r="FY240" s="28"/>
      <c r="FZ240" s="28"/>
      <c r="GA240" s="28"/>
      <c r="GB240" s="28"/>
      <c r="GC240" s="28"/>
      <c r="GD240" s="28"/>
      <c r="GE240" s="28"/>
      <c r="GF240" s="28"/>
      <c r="GG240" s="28"/>
      <c r="GH240" s="28"/>
      <c r="GI240" s="28"/>
      <c r="GJ240" s="28"/>
      <c r="GK240" s="28"/>
      <c r="GL240" s="28"/>
      <c r="GM240" s="28"/>
      <c r="GN240" s="28"/>
      <c r="GO240" s="28"/>
      <c r="GP240" s="28"/>
      <c r="GQ240" s="28"/>
      <c r="GR240" s="28"/>
      <c r="GS240" s="28"/>
      <c r="GT240" s="28"/>
      <c r="GU240" s="28"/>
      <c r="GV240" s="28"/>
      <c r="GW240" s="28"/>
      <c r="GX240" s="28"/>
      <c r="GY240" s="28"/>
      <c r="GZ240" s="28"/>
      <c r="HA240" s="28"/>
      <c r="HB240" s="28"/>
      <c r="HC240" s="28"/>
      <c r="HD240" s="28"/>
      <c r="HE240" s="28"/>
      <c r="HF240" s="28"/>
      <c r="HG240" s="28"/>
      <c r="HH240" s="28"/>
      <c r="HI240" s="28"/>
      <c r="HJ240" s="28"/>
      <c r="HK240" s="28"/>
      <c r="HL240" s="28"/>
      <c r="HM240" s="28"/>
      <c r="HN240" s="28"/>
      <c r="HO240" s="28"/>
      <c r="HP240" s="28"/>
      <c r="HQ240" s="28"/>
      <c r="HR240" s="28"/>
      <c r="HS240" s="28"/>
      <c r="HT240" s="28"/>
      <c r="HU240" s="28"/>
      <c r="HV240" s="28"/>
      <c r="HW240" s="28"/>
      <c r="HX240" s="28"/>
      <c r="HY240" s="28"/>
      <c r="HZ240" s="28"/>
      <c r="IA240" s="28"/>
      <c r="IB240" s="28"/>
      <c r="IC240" s="28"/>
      <c r="ID240" s="28"/>
      <c r="IE240" s="28"/>
      <c r="IF240" s="28"/>
      <c r="IG240" s="28"/>
      <c r="IH240" s="28"/>
      <c r="II240" s="28"/>
      <c r="IJ240" s="28"/>
      <c r="IK240" s="28"/>
      <c r="IL240" s="28"/>
      <c r="IM240" s="28"/>
      <c r="IN240" s="28"/>
      <c r="IO240" s="28"/>
      <c r="IP240" s="28"/>
      <c r="IQ240" s="28"/>
      <c r="IR240" s="28"/>
      <c r="IS240" s="28"/>
      <c r="IT240" s="28"/>
      <c r="IU240" s="28"/>
      <c r="IV240" s="28"/>
      <c r="IW240" s="28"/>
    </row>
    <row r="241" spans="1:257" s="1" customForma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51"/>
      <c r="AC241" s="51"/>
      <c r="AD241" s="51"/>
      <c r="AE241" s="150" t="s">
        <v>523</v>
      </c>
      <c r="AF241" s="102" t="s">
        <v>524</v>
      </c>
      <c r="AG241" s="97">
        <v>475</v>
      </c>
      <c r="AH241" s="275" t="e">
        <f>NA()</f>
        <v>#N/A</v>
      </c>
      <c r="AI241" s="275" t="e">
        <f>NA()</f>
        <v>#N/A</v>
      </c>
      <c r="AJ241" s="275" t="e">
        <f>NA()</f>
        <v>#N/A</v>
      </c>
      <c r="AK241" s="208"/>
      <c r="AL241" s="53"/>
      <c r="AM241" s="52"/>
      <c r="AN241" s="52"/>
      <c r="AO241" s="52"/>
      <c r="AP241" s="61"/>
      <c r="AQ241" s="61"/>
      <c r="AR241" s="61"/>
      <c r="AS241" s="61"/>
      <c r="AT241" s="61"/>
      <c r="AU241" s="51"/>
      <c r="AV241" s="51"/>
      <c r="AW241" s="57"/>
      <c r="AX241" s="57"/>
      <c r="AY241" s="57"/>
      <c r="AZ241" s="57"/>
      <c r="BA241" s="57"/>
      <c r="BB241" s="57"/>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8"/>
      <c r="DO241" s="28"/>
      <c r="DP241" s="28"/>
      <c r="DQ241" s="28"/>
      <c r="DR241" s="28"/>
      <c r="DS241" s="28"/>
      <c r="DT241" s="28"/>
      <c r="DU241" s="28"/>
      <c r="DV241" s="28"/>
      <c r="DW241" s="28"/>
      <c r="DX241" s="28"/>
      <c r="DY241" s="28"/>
      <c r="DZ241" s="28"/>
      <c r="EA241" s="28"/>
      <c r="EB241" s="28"/>
      <c r="EC241" s="28"/>
      <c r="ED241" s="28"/>
      <c r="EE241" s="28"/>
      <c r="EF241" s="28"/>
      <c r="EG241" s="28"/>
      <c r="EH241" s="28"/>
      <c r="EI241" s="28"/>
      <c r="EJ241" s="28"/>
      <c r="EK241" s="28"/>
      <c r="EL241" s="28"/>
      <c r="EM241" s="28"/>
      <c r="EN241" s="28"/>
      <c r="EO241" s="28"/>
      <c r="EP241" s="28"/>
      <c r="EQ241" s="28"/>
      <c r="ER241" s="28"/>
      <c r="ES241" s="28"/>
      <c r="ET241" s="28"/>
      <c r="EU241" s="28"/>
      <c r="EV241" s="28"/>
      <c r="EW241" s="28"/>
      <c r="EX241" s="28"/>
      <c r="EY241" s="28"/>
      <c r="EZ241" s="28"/>
      <c r="FA241" s="28"/>
      <c r="FB241" s="28"/>
      <c r="FC241" s="28"/>
      <c r="FD241" s="28"/>
      <c r="FE241" s="28"/>
      <c r="FF241" s="28"/>
      <c r="FG241" s="28"/>
      <c r="FH241" s="28"/>
      <c r="FI241" s="28"/>
      <c r="FJ241" s="28"/>
      <c r="FK241" s="28"/>
      <c r="FL241" s="28"/>
      <c r="FM241" s="28"/>
      <c r="FN241" s="28"/>
      <c r="FO241" s="28"/>
      <c r="FP241" s="28"/>
      <c r="FQ241" s="28"/>
      <c r="FR241" s="28"/>
      <c r="FS241" s="28"/>
      <c r="FT241" s="28"/>
      <c r="FU241" s="28"/>
      <c r="FV241" s="28"/>
      <c r="FW241" s="28"/>
      <c r="FX241" s="28"/>
      <c r="FY241" s="28"/>
      <c r="FZ241" s="28"/>
      <c r="GA241" s="28"/>
      <c r="GB241" s="28"/>
      <c r="GC241" s="28"/>
      <c r="GD241" s="28"/>
      <c r="GE241" s="28"/>
      <c r="GF241" s="28"/>
      <c r="GG241" s="28"/>
      <c r="GH241" s="28"/>
      <c r="GI241" s="28"/>
      <c r="GJ241" s="28"/>
      <c r="GK241" s="28"/>
      <c r="GL241" s="28"/>
      <c r="GM241" s="28"/>
      <c r="GN241" s="28"/>
      <c r="GO241" s="28"/>
      <c r="GP241" s="28"/>
      <c r="GQ241" s="28"/>
      <c r="GR241" s="28"/>
      <c r="GS241" s="28"/>
      <c r="GT241" s="28"/>
      <c r="GU241" s="28"/>
      <c r="GV241" s="28"/>
      <c r="GW241" s="28"/>
      <c r="GX241" s="28"/>
      <c r="GY241" s="28"/>
      <c r="GZ241" s="28"/>
      <c r="HA241" s="28"/>
      <c r="HB241" s="28"/>
      <c r="HC241" s="28"/>
      <c r="HD241" s="28"/>
      <c r="HE241" s="28"/>
      <c r="HF241" s="28"/>
      <c r="HG241" s="28"/>
      <c r="HH241" s="28"/>
      <c r="HI241" s="28"/>
      <c r="HJ241" s="28"/>
      <c r="HK241" s="28"/>
      <c r="HL241" s="28"/>
      <c r="HM241" s="28"/>
      <c r="HN241" s="28"/>
      <c r="HO241" s="28"/>
      <c r="HP241" s="28"/>
      <c r="HQ241" s="28"/>
      <c r="HR241" s="28"/>
      <c r="HS241" s="28"/>
      <c r="HT241" s="28"/>
      <c r="HU241" s="28"/>
      <c r="HV241" s="28"/>
      <c r="HW241" s="28"/>
      <c r="HX241" s="28"/>
      <c r="HY241" s="28"/>
      <c r="HZ241" s="28"/>
      <c r="IA241" s="28"/>
      <c r="IB241" s="28"/>
      <c r="IC241" s="28"/>
      <c r="ID241" s="28"/>
      <c r="IE241" s="28"/>
      <c r="IF241" s="28"/>
      <c r="IG241" s="28"/>
      <c r="IH241" s="28"/>
      <c r="II241" s="28"/>
      <c r="IJ241" s="28"/>
      <c r="IK241" s="28"/>
      <c r="IL241" s="28"/>
      <c r="IM241" s="28"/>
      <c r="IN241" s="28"/>
      <c r="IO241" s="28"/>
      <c r="IP241" s="28"/>
      <c r="IQ241" s="28"/>
      <c r="IR241" s="28"/>
      <c r="IS241" s="28"/>
      <c r="IT241" s="28"/>
      <c r="IU241" s="28"/>
      <c r="IV241" s="28"/>
      <c r="IW241" s="28"/>
    </row>
    <row r="242" spans="1:257" s="1" customForma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51"/>
      <c r="AC242" s="51"/>
      <c r="AD242" s="51"/>
      <c r="AE242" s="150" t="s">
        <v>525</v>
      </c>
      <c r="AF242" s="102" t="s">
        <v>524</v>
      </c>
      <c r="AG242" s="97">
        <v>475</v>
      </c>
      <c r="AH242" s="275" t="e">
        <f>NA()</f>
        <v>#N/A</v>
      </c>
      <c r="AI242" s="275" t="e">
        <f>NA()</f>
        <v>#N/A</v>
      </c>
      <c r="AJ242" s="275" t="e">
        <f>NA()</f>
        <v>#N/A</v>
      </c>
      <c r="AK242" s="53"/>
      <c r="AL242" s="53"/>
      <c r="AM242" s="52"/>
      <c r="AN242" s="52"/>
      <c r="AO242" s="52"/>
      <c r="AP242" s="61"/>
      <c r="AQ242" s="61"/>
      <c r="AR242" s="61"/>
      <c r="AS242" s="61"/>
      <c r="AT242" s="61"/>
      <c r="AU242" s="51"/>
      <c r="AV242" s="51"/>
      <c r="AW242" s="57"/>
      <c r="AX242" s="57"/>
      <c r="AY242" s="57"/>
      <c r="AZ242" s="57"/>
      <c r="BA242" s="57"/>
      <c r="BB242" s="57"/>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c r="DJ242" s="28"/>
      <c r="DK242" s="28"/>
      <c r="DL242" s="28"/>
      <c r="DM242" s="28"/>
      <c r="DN242" s="28"/>
      <c r="DO242" s="28"/>
      <c r="DP242" s="28"/>
      <c r="DQ242" s="28"/>
      <c r="DR242" s="28"/>
      <c r="DS242" s="28"/>
      <c r="DT242" s="28"/>
      <c r="DU242" s="28"/>
      <c r="DV242" s="28"/>
      <c r="DW242" s="28"/>
      <c r="DX242" s="28"/>
      <c r="DY242" s="28"/>
      <c r="DZ242" s="28"/>
      <c r="EA242" s="28"/>
      <c r="EB242" s="28"/>
      <c r="EC242" s="28"/>
      <c r="ED242" s="28"/>
      <c r="EE242" s="28"/>
      <c r="EF242" s="28"/>
      <c r="EG242" s="28"/>
      <c r="EH242" s="28"/>
      <c r="EI242" s="28"/>
      <c r="EJ242" s="28"/>
      <c r="EK242" s="28"/>
      <c r="EL242" s="28"/>
      <c r="EM242" s="28"/>
      <c r="EN242" s="28"/>
      <c r="EO242" s="28"/>
      <c r="EP242" s="28"/>
      <c r="EQ242" s="28"/>
      <c r="ER242" s="28"/>
      <c r="ES242" s="28"/>
      <c r="ET242" s="28"/>
      <c r="EU242" s="28"/>
      <c r="EV242" s="28"/>
      <c r="EW242" s="28"/>
      <c r="EX242" s="28"/>
      <c r="EY242" s="28"/>
      <c r="EZ242" s="28"/>
      <c r="FA242" s="28"/>
      <c r="FB242" s="28"/>
      <c r="FC242" s="28"/>
      <c r="FD242" s="28"/>
      <c r="FE242" s="28"/>
      <c r="FF242" s="28"/>
      <c r="FG242" s="28"/>
      <c r="FH242" s="28"/>
      <c r="FI242" s="28"/>
      <c r="FJ242" s="28"/>
      <c r="FK242" s="28"/>
      <c r="FL242" s="28"/>
      <c r="FM242" s="28"/>
      <c r="FN242" s="28"/>
      <c r="FO242" s="28"/>
      <c r="FP242" s="28"/>
      <c r="FQ242" s="28"/>
      <c r="FR242" s="28"/>
      <c r="FS242" s="28"/>
      <c r="FT242" s="28"/>
      <c r="FU242" s="28"/>
      <c r="FV242" s="28"/>
      <c r="FW242" s="28"/>
      <c r="FX242" s="28"/>
      <c r="FY242" s="28"/>
      <c r="FZ242" s="28"/>
      <c r="GA242" s="28"/>
      <c r="GB242" s="28"/>
      <c r="GC242" s="28"/>
      <c r="GD242" s="28"/>
      <c r="GE242" s="28"/>
      <c r="GF242" s="28"/>
      <c r="GG242" s="28"/>
      <c r="GH242" s="28"/>
      <c r="GI242" s="28"/>
      <c r="GJ242" s="28"/>
      <c r="GK242" s="28"/>
      <c r="GL242" s="28"/>
      <c r="GM242" s="28"/>
      <c r="GN242" s="28"/>
      <c r="GO242" s="28"/>
      <c r="GP242" s="28"/>
      <c r="GQ242" s="28"/>
      <c r="GR242" s="28"/>
      <c r="GS242" s="28"/>
      <c r="GT242" s="28"/>
      <c r="GU242" s="28"/>
      <c r="GV242" s="28"/>
      <c r="GW242" s="28"/>
      <c r="GX242" s="28"/>
      <c r="GY242" s="28"/>
      <c r="GZ242" s="28"/>
      <c r="HA242" s="28"/>
      <c r="HB242" s="28"/>
      <c r="HC242" s="28"/>
      <c r="HD242" s="28"/>
      <c r="HE242" s="28"/>
      <c r="HF242" s="28"/>
      <c r="HG242" s="28"/>
      <c r="HH242" s="28"/>
      <c r="HI242" s="28"/>
      <c r="HJ242" s="28"/>
      <c r="HK242" s="28"/>
      <c r="HL242" s="28"/>
      <c r="HM242" s="28"/>
      <c r="HN242" s="28"/>
      <c r="HO242" s="28"/>
      <c r="HP242" s="28"/>
      <c r="HQ242" s="28"/>
      <c r="HR242" s="28"/>
      <c r="HS242" s="28"/>
      <c r="HT242" s="28"/>
      <c r="HU242" s="28"/>
      <c r="HV242" s="28"/>
      <c r="HW242" s="28"/>
      <c r="HX242" s="28"/>
      <c r="HY242" s="28"/>
      <c r="HZ242" s="28"/>
      <c r="IA242" s="28"/>
      <c r="IB242" s="28"/>
      <c r="IC242" s="28"/>
      <c r="ID242" s="28"/>
      <c r="IE242" s="28"/>
      <c r="IF242" s="28"/>
      <c r="IG242" s="28"/>
      <c r="IH242" s="28"/>
      <c r="II242" s="28"/>
      <c r="IJ242" s="28"/>
      <c r="IK242" s="28"/>
      <c r="IL242" s="28"/>
      <c r="IM242" s="28"/>
      <c r="IN242" s="28"/>
      <c r="IO242" s="28"/>
      <c r="IP242" s="28"/>
      <c r="IQ242" s="28"/>
      <c r="IR242" s="28"/>
      <c r="IS242" s="28"/>
      <c r="IT242" s="28"/>
      <c r="IU242" s="28"/>
      <c r="IV242" s="28"/>
      <c r="IW242" s="28"/>
    </row>
    <row r="243" spans="1:257" s="1" customForma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51"/>
      <c r="AC243" s="51"/>
      <c r="AD243" s="51"/>
      <c r="AE243" s="150" t="s">
        <v>526</v>
      </c>
      <c r="AF243" s="102" t="s">
        <v>524</v>
      </c>
      <c r="AG243" s="97">
        <v>475</v>
      </c>
      <c r="AH243" s="275" t="e">
        <f>NA()</f>
        <v>#N/A</v>
      </c>
      <c r="AI243" s="275" t="e">
        <f>NA()</f>
        <v>#N/A</v>
      </c>
      <c r="AJ243" s="275" t="e">
        <f>NA()</f>
        <v>#N/A</v>
      </c>
      <c r="AK243" s="53"/>
      <c r="AL243" s="53"/>
      <c r="AM243" s="52"/>
      <c r="AN243" s="52"/>
      <c r="AO243" s="52"/>
      <c r="AP243" s="61"/>
      <c r="AQ243" s="61"/>
      <c r="AR243" s="61"/>
      <c r="AS243" s="61"/>
      <c r="AT243" s="61"/>
      <c r="AU243" s="51"/>
      <c r="AV243" s="51"/>
      <c r="AW243" s="57"/>
      <c r="AX243" s="57"/>
      <c r="AY243" s="57"/>
      <c r="AZ243" s="57"/>
      <c r="BA243" s="57"/>
      <c r="BB243" s="57"/>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c r="DJ243" s="28"/>
      <c r="DK243" s="28"/>
      <c r="DL243" s="28"/>
      <c r="DM243" s="28"/>
      <c r="DN243" s="28"/>
      <c r="DO243" s="28"/>
      <c r="DP243" s="28"/>
      <c r="DQ243" s="28"/>
      <c r="DR243" s="28"/>
      <c r="DS243" s="28"/>
      <c r="DT243" s="28"/>
      <c r="DU243" s="28"/>
      <c r="DV243" s="28"/>
      <c r="DW243" s="28"/>
      <c r="DX243" s="28"/>
      <c r="DY243" s="28"/>
      <c r="DZ243" s="28"/>
      <c r="EA243" s="28"/>
      <c r="EB243" s="28"/>
      <c r="EC243" s="28"/>
      <c r="ED243" s="28"/>
      <c r="EE243" s="28"/>
      <c r="EF243" s="28"/>
      <c r="EG243" s="28"/>
      <c r="EH243" s="28"/>
      <c r="EI243" s="28"/>
      <c r="EJ243" s="28"/>
      <c r="EK243" s="28"/>
      <c r="EL243" s="28"/>
      <c r="EM243" s="28"/>
      <c r="EN243" s="28"/>
      <c r="EO243" s="28"/>
      <c r="EP243" s="28"/>
      <c r="EQ243" s="28"/>
      <c r="ER243" s="28"/>
      <c r="ES243" s="28"/>
      <c r="ET243" s="28"/>
      <c r="EU243" s="28"/>
      <c r="EV243" s="28"/>
      <c r="EW243" s="28"/>
      <c r="EX243" s="28"/>
      <c r="EY243" s="28"/>
      <c r="EZ243" s="28"/>
      <c r="FA243" s="28"/>
      <c r="FB243" s="28"/>
      <c r="FC243" s="28"/>
      <c r="FD243" s="28"/>
      <c r="FE243" s="28"/>
      <c r="FF243" s="28"/>
      <c r="FG243" s="28"/>
      <c r="FH243" s="28"/>
      <c r="FI243" s="28"/>
      <c r="FJ243" s="28"/>
      <c r="FK243" s="28"/>
      <c r="FL243" s="28"/>
      <c r="FM243" s="28"/>
      <c r="FN243" s="28"/>
      <c r="FO243" s="28"/>
      <c r="FP243" s="28"/>
      <c r="FQ243" s="28"/>
      <c r="FR243" s="28"/>
      <c r="FS243" s="28"/>
      <c r="FT243" s="28"/>
      <c r="FU243" s="28"/>
      <c r="FV243" s="28"/>
      <c r="FW243" s="28"/>
      <c r="FX243" s="28"/>
      <c r="FY243" s="28"/>
      <c r="FZ243" s="28"/>
      <c r="GA243" s="28"/>
      <c r="GB243" s="28"/>
      <c r="GC243" s="28"/>
      <c r="GD243" s="28"/>
      <c r="GE243" s="28"/>
      <c r="GF243" s="28"/>
      <c r="GG243" s="28"/>
      <c r="GH243" s="28"/>
      <c r="GI243" s="28"/>
      <c r="GJ243" s="28"/>
      <c r="GK243" s="28"/>
      <c r="GL243" s="28"/>
      <c r="GM243" s="28"/>
      <c r="GN243" s="28"/>
      <c r="GO243" s="28"/>
      <c r="GP243" s="28"/>
      <c r="GQ243" s="28"/>
      <c r="GR243" s="28"/>
      <c r="GS243" s="28"/>
      <c r="GT243" s="28"/>
      <c r="GU243" s="28"/>
      <c r="GV243" s="28"/>
      <c r="GW243" s="28"/>
      <c r="GX243" s="28"/>
      <c r="GY243" s="28"/>
      <c r="GZ243" s="28"/>
      <c r="HA243" s="28"/>
      <c r="HB243" s="28"/>
      <c r="HC243" s="28"/>
      <c r="HD243" s="28"/>
      <c r="HE243" s="28"/>
      <c r="HF243" s="28"/>
      <c r="HG243" s="28"/>
      <c r="HH243" s="28"/>
      <c r="HI243" s="28"/>
      <c r="HJ243" s="28"/>
      <c r="HK243" s="28"/>
      <c r="HL243" s="28"/>
      <c r="HM243" s="28"/>
      <c r="HN243" s="28"/>
      <c r="HO243" s="28"/>
      <c r="HP243" s="28"/>
      <c r="HQ243" s="28"/>
      <c r="HR243" s="28"/>
      <c r="HS243" s="28"/>
      <c r="HT243" s="28"/>
      <c r="HU243" s="28"/>
      <c r="HV243" s="28"/>
      <c r="HW243" s="28"/>
      <c r="HX243" s="28"/>
      <c r="HY243" s="28"/>
      <c r="HZ243" s="28"/>
      <c r="IA243" s="28"/>
      <c r="IB243" s="28"/>
      <c r="IC243" s="28"/>
      <c r="ID243" s="28"/>
      <c r="IE243" s="28"/>
      <c r="IF243" s="28"/>
      <c r="IG243" s="28"/>
      <c r="IH243" s="28"/>
      <c r="II243" s="28"/>
      <c r="IJ243" s="28"/>
      <c r="IK243" s="28"/>
      <c r="IL243" s="28"/>
      <c r="IM243" s="28"/>
      <c r="IN243" s="28"/>
      <c r="IO243" s="28"/>
      <c r="IP243" s="28"/>
      <c r="IQ243" s="28"/>
      <c r="IR243" s="28"/>
      <c r="IS243" s="28"/>
      <c r="IT243" s="28"/>
      <c r="IU243" s="28"/>
      <c r="IV243" s="28"/>
      <c r="IW243" s="28"/>
    </row>
    <row r="244" spans="1:257" s="1" customForma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51"/>
      <c r="AC244" s="51"/>
      <c r="AD244" s="51"/>
      <c r="AE244" s="150" t="s">
        <v>527</v>
      </c>
      <c r="AF244" s="102" t="s">
        <v>524</v>
      </c>
      <c r="AG244" s="97">
        <v>475</v>
      </c>
      <c r="AH244" s="275" t="e">
        <f>NA()</f>
        <v>#N/A</v>
      </c>
      <c r="AI244" s="275" t="e">
        <f>NA()</f>
        <v>#N/A</v>
      </c>
      <c r="AJ244" s="275" t="e">
        <f>NA()</f>
        <v>#N/A</v>
      </c>
      <c r="AK244" s="53"/>
      <c r="AL244" s="53"/>
      <c r="AM244" s="52"/>
      <c r="AN244" s="52"/>
      <c r="AO244" s="52"/>
      <c r="AP244" s="61"/>
      <c r="AQ244" s="61"/>
      <c r="AR244" s="61"/>
      <c r="AS244" s="61"/>
      <c r="AT244" s="61"/>
      <c r="AU244" s="51"/>
      <c r="AV244" s="51"/>
      <c r="AW244" s="57"/>
      <c r="AX244" s="57"/>
      <c r="AY244" s="57"/>
      <c r="AZ244" s="57"/>
      <c r="BA244" s="57"/>
      <c r="BB244" s="57"/>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8"/>
      <c r="DG244" s="28"/>
      <c r="DH244" s="28"/>
      <c r="DI244" s="28"/>
      <c r="DJ244" s="28"/>
      <c r="DK244" s="28"/>
      <c r="DL244" s="28"/>
      <c r="DM244" s="28"/>
      <c r="DN244" s="28"/>
      <c r="DO244" s="28"/>
      <c r="DP244" s="28"/>
      <c r="DQ244" s="28"/>
      <c r="DR244" s="28"/>
      <c r="DS244" s="28"/>
      <c r="DT244" s="28"/>
      <c r="DU244" s="28"/>
      <c r="DV244" s="28"/>
      <c r="DW244" s="28"/>
      <c r="DX244" s="28"/>
      <c r="DY244" s="28"/>
      <c r="DZ244" s="28"/>
      <c r="EA244" s="28"/>
      <c r="EB244" s="28"/>
      <c r="EC244" s="28"/>
      <c r="ED244" s="28"/>
      <c r="EE244" s="28"/>
      <c r="EF244" s="28"/>
      <c r="EG244" s="28"/>
      <c r="EH244" s="28"/>
      <c r="EI244" s="28"/>
      <c r="EJ244" s="28"/>
      <c r="EK244" s="28"/>
      <c r="EL244" s="28"/>
      <c r="EM244" s="28"/>
      <c r="EN244" s="28"/>
      <c r="EO244" s="28"/>
      <c r="EP244" s="28"/>
      <c r="EQ244" s="28"/>
      <c r="ER244" s="28"/>
      <c r="ES244" s="28"/>
      <c r="ET244" s="28"/>
      <c r="EU244" s="28"/>
      <c r="EV244" s="28"/>
      <c r="EW244" s="28"/>
      <c r="EX244" s="28"/>
      <c r="EY244" s="28"/>
      <c r="EZ244" s="28"/>
      <c r="FA244" s="28"/>
      <c r="FB244" s="28"/>
      <c r="FC244" s="28"/>
      <c r="FD244" s="28"/>
      <c r="FE244" s="28"/>
      <c r="FF244" s="28"/>
      <c r="FG244" s="28"/>
      <c r="FH244" s="28"/>
      <c r="FI244" s="28"/>
      <c r="FJ244" s="28"/>
      <c r="FK244" s="28"/>
      <c r="FL244" s="28"/>
      <c r="FM244" s="28"/>
      <c r="FN244" s="28"/>
      <c r="FO244" s="28"/>
      <c r="FP244" s="28"/>
      <c r="FQ244" s="28"/>
      <c r="FR244" s="28"/>
      <c r="FS244" s="28"/>
      <c r="FT244" s="28"/>
      <c r="FU244" s="28"/>
      <c r="FV244" s="28"/>
      <c r="FW244" s="28"/>
      <c r="FX244" s="28"/>
      <c r="FY244" s="28"/>
      <c r="FZ244" s="28"/>
      <c r="GA244" s="28"/>
      <c r="GB244" s="28"/>
      <c r="GC244" s="28"/>
      <c r="GD244" s="28"/>
      <c r="GE244" s="28"/>
      <c r="GF244" s="28"/>
      <c r="GG244" s="28"/>
      <c r="GH244" s="28"/>
      <c r="GI244" s="28"/>
      <c r="GJ244" s="28"/>
      <c r="GK244" s="28"/>
      <c r="GL244" s="28"/>
      <c r="GM244" s="28"/>
      <c r="GN244" s="28"/>
      <c r="GO244" s="28"/>
      <c r="GP244" s="28"/>
      <c r="GQ244" s="28"/>
      <c r="GR244" s="28"/>
      <c r="GS244" s="28"/>
      <c r="GT244" s="28"/>
      <c r="GU244" s="28"/>
      <c r="GV244" s="28"/>
      <c r="GW244" s="28"/>
      <c r="GX244" s="28"/>
      <c r="GY244" s="28"/>
      <c r="GZ244" s="28"/>
      <c r="HA244" s="28"/>
      <c r="HB244" s="28"/>
      <c r="HC244" s="28"/>
      <c r="HD244" s="28"/>
      <c r="HE244" s="28"/>
      <c r="HF244" s="28"/>
      <c r="HG244" s="28"/>
      <c r="HH244" s="28"/>
      <c r="HI244" s="28"/>
      <c r="HJ244" s="28"/>
      <c r="HK244" s="28"/>
      <c r="HL244" s="28"/>
      <c r="HM244" s="28"/>
      <c r="HN244" s="28"/>
      <c r="HO244" s="28"/>
      <c r="HP244" s="28"/>
      <c r="HQ244" s="28"/>
      <c r="HR244" s="28"/>
      <c r="HS244" s="28"/>
      <c r="HT244" s="28"/>
      <c r="HU244" s="28"/>
      <c r="HV244" s="28"/>
      <c r="HW244" s="28"/>
      <c r="HX244" s="28"/>
      <c r="HY244" s="28"/>
      <c r="HZ244" s="28"/>
      <c r="IA244" s="28"/>
      <c r="IB244" s="28"/>
      <c r="IC244" s="28"/>
      <c r="ID244" s="28"/>
      <c r="IE244" s="28"/>
      <c r="IF244" s="28"/>
      <c r="IG244" s="28"/>
      <c r="IH244" s="28"/>
      <c r="II244" s="28"/>
      <c r="IJ244" s="28"/>
      <c r="IK244" s="28"/>
      <c r="IL244" s="28"/>
      <c r="IM244" s="28"/>
      <c r="IN244" s="28"/>
      <c r="IO244" s="28"/>
      <c r="IP244" s="28"/>
      <c r="IQ244" s="28"/>
      <c r="IR244" s="28"/>
      <c r="IS244" s="28"/>
      <c r="IT244" s="28"/>
      <c r="IU244" s="28"/>
      <c r="IV244" s="28"/>
      <c r="IW244" s="28"/>
    </row>
    <row r="245" spans="1:257" s="1" customForma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51"/>
      <c r="AC245" s="51"/>
      <c r="AD245" s="51"/>
      <c r="AE245" s="150" t="s">
        <v>528</v>
      </c>
      <c r="AF245" s="102" t="s">
        <v>524</v>
      </c>
      <c r="AG245" s="97">
        <v>475</v>
      </c>
      <c r="AH245" s="275" t="e">
        <f>NA()</f>
        <v>#N/A</v>
      </c>
      <c r="AI245" s="275" t="e">
        <f>NA()</f>
        <v>#N/A</v>
      </c>
      <c r="AJ245" s="275" t="e">
        <f>NA()</f>
        <v>#N/A</v>
      </c>
      <c r="AK245" s="53"/>
      <c r="AL245" s="53"/>
      <c r="AM245" s="52"/>
      <c r="AN245" s="52"/>
      <c r="AO245" s="52"/>
      <c r="AP245" s="61"/>
      <c r="AQ245" s="61"/>
      <c r="AR245" s="61"/>
      <c r="AS245" s="61"/>
      <c r="AT245" s="61"/>
      <c r="AU245" s="51"/>
      <c r="AV245" s="51"/>
      <c r="AW245" s="57"/>
      <c r="AX245" s="57"/>
      <c r="AY245" s="57"/>
      <c r="AZ245" s="57"/>
      <c r="BA245" s="57"/>
      <c r="BB245" s="57"/>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c r="CY245" s="28"/>
      <c r="CZ245" s="28"/>
      <c r="DA245" s="28"/>
      <c r="DB245" s="28"/>
      <c r="DC245" s="28"/>
      <c r="DD245" s="28"/>
      <c r="DE245" s="28"/>
      <c r="DF245" s="28"/>
      <c r="DG245" s="28"/>
      <c r="DH245" s="28"/>
      <c r="DI245" s="28"/>
      <c r="DJ245" s="28"/>
      <c r="DK245" s="28"/>
      <c r="DL245" s="28"/>
      <c r="DM245" s="28"/>
      <c r="DN245" s="28"/>
      <c r="DO245" s="28"/>
      <c r="DP245" s="28"/>
      <c r="DQ245" s="28"/>
      <c r="DR245" s="28"/>
      <c r="DS245" s="28"/>
      <c r="DT245" s="28"/>
      <c r="DU245" s="28"/>
      <c r="DV245" s="28"/>
      <c r="DW245" s="28"/>
      <c r="DX245" s="28"/>
      <c r="DY245" s="28"/>
      <c r="DZ245" s="28"/>
      <c r="EA245" s="28"/>
      <c r="EB245" s="28"/>
      <c r="EC245" s="28"/>
      <c r="ED245" s="28"/>
      <c r="EE245" s="28"/>
      <c r="EF245" s="28"/>
      <c r="EG245" s="28"/>
      <c r="EH245" s="28"/>
      <c r="EI245" s="28"/>
      <c r="EJ245" s="28"/>
      <c r="EK245" s="28"/>
      <c r="EL245" s="28"/>
      <c r="EM245" s="28"/>
      <c r="EN245" s="28"/>
      <c r="EO245" s="28"/>
      <c r="EP245" s="28"/>
      <c r="EQ245" s="28"/>
      <c r="ER245" s="28"/>
      <c r="ES245" s="28"/>
      <c r="ET245" s="28"/>
      <c r="EU245" s="28"/>
      <c r="EV245" s="28"/>
      <c r="EW245" s="28"/>
      <c r="EX245" s="28"/>
      <c r="EY245" s="28"/>
      <c r="EZ245" s="28"/>
      <c r="FA245" s="28"/>
      <c r="FB245" s="28"/>
      <c r="FC245" s="28"/>
      <c r="FD245" s="28"/>
      <c r="FE245" s="28"/>
      <c r="FF245" s="28"/>
      <c r="FG245" s="28"/>
      <c r="FH245" s="28"/>
      <c r="FI245" s="28"/>
      <c r="FJ245" s="28"/>
      <c r="FK245" s="28"/>
      <c r="FL245" s="28"/>
      <c r="FM245" s="28"/>
      <c r="FN245" s="28"/>
      <c r="FO245" s="28"/>
      <c r="FP245" s="28"/>
      <c r="FQ245" s="28"/>
      <c r="FR245" s="28"/>
      <c r="FS245" s="28"/>
      <c r="FT245" s="28"/>
      <c r="FU245" s="28"/>
      <c r="FV245" s="28"/>
      <c r="FW245" s="28"/>
      <c r="FX245" s="28"/>
      <c r="FY245" s="28"/>
      <c r="FZ245" s="28"/>
      <c r="GA245" s="28"/>
      <c r="GB245" s="28"/>
      <c r="GC245" s="28"/>
      <c r="GD245" s="28"/>
      <c r="GE245" s="28"/>
      <c r="GF245" s="28"/>
      <c r="GG245" s="28"/>
      <c r="GH245" s="28"/>
      <c r="GI245" s="28"/>
      <c r="GJ245" s="28"/>
      <c r="GK245" s="28"/>
      <c r="GL245" s="28"/>
      <c r="GM245" s="28"/>
      <c r="GN245" s="28"/>
      <c r="GO245" s="28"/>
      <c r="GP245" s="28"/>
      <c r="GQ245" s="28"/>
      <c r="GR245" s="28"/>
      <c r="GS245" s="28"/>
      <c r="GT245" s="28"/>
      <c r="GU245" s="28"/>
      <c r="GV245" s="28"/>
      <c r="GW245" s="28"/>
      <c r="GX245" s="28"/>
      <c r="GY245" s="28"/>
      <c r="GZ245" s="28"/>
      <c r="HA245" s="28"/>
      <c r="HB245" s="28"/>
      <c r="HC245" s="28"/>
      <c r="HD245" s="28"/>
      <c r="HE245" s="28"/>
      <c r="HF245" s="28"/>
      <c r="HG245" s="28"/>
      <c r="HH245" s="28"/>
      <c r="HI245" s="28"/>
      <c r="HJ245" s="28"/>
      <c r="HK245" s="28"/>
      <c r="HL245" s="28"/>
      <c r="HM245" s="28"/>
      <c r="HN245" s="28"/>
      <c r="HO245" s="28"/>
      <c r="HP245" s="28"/>
      <c r="HQ245" s="28"/>
      <c r="HR245" s="28"/>
      <c r="HS245" s="28"/>
      <c r="HT245" s="28"/>
      <c r="HU245" s="28"/>
      <c r="HV245" s="28"/>
      <c r="HW245" s="28"/>
      <c r="HX245" s="28"/>
      <c r="HY245" s="28"/>
      <c r="HZ245" s="28"/>
      <c r="IA245" s="28"/>
      <c r="IB245" s="28"/>
      <c r="IC245" s="28"/>
      <c r="ID245" s="28"/>
      <c r="IE245" s="28"/>
      <c r="IF245" s="28"/>
      <c r="IG245" s="28"/>
      <c r="IH245" s="28"/>
      <c r="II245" s="28"/>
      <c r="IJ245" s="28"/>
      <c r="IK245" s="28"/>
      <c r="IL245" s="28"/>
      <c r="IM245" s="28"/>
      <c r="IN245" s="28"/>
      <c r="IO245" s="28"/>
      <c r="IP245" s="28"/>
      <c r="IQ245" s="28"/>
      <c r="IR245" s="28"/>
      <c r="IS245" s="28"/>
      <c r="IT245" s="28"/>
      <c r="IU245" s="28"/>
      <c r="IV245" s="28"/>
      <c r="IW245" s="28"/>
    </row>
    <row r="246" spans="1:257" s="1" customForma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51"/>
      <c r="AC246" s="51"/>
      <c r="AD246" s="51"/>
      <c r="AE246" s="150" t="s">
        <v>529</v>
      </c>
      <c r="AF246" s="102" t="s">
        <v>524</v>
      </c>
      <c r="AG246" s="97">
        <v>475</v>
      </c>
      <c r="AH246" s="275" t="e">
        <f>NA()</f>
        <v>#N/A</v>
      </c>
      <c r="AI246" s="275" t="e">
        <f>NA()</f>
        <v>#N/A</v>
      </c>
      <c r="AJ246" s="275" t="e">
        <f>NA()</f>
        <v>#N/A</v>
      </c>
      <c r="AK246" s="53"/>
      <c r="AL246" s="53"/>
      <c r="AM246" s="52"/>
      <c r="AN246" s="52"/>
      <c r="AO246" s="52"/>
      <c r="AP246" s="61"/>
      <c r="AQ246" s="61"/>
      <c r="AR246" s="61"/>
      <c r="AS246" s="61"/>
      <c r="AT246" s="61"/>
      <c r="AU246" s="51"/>
      <c r="AV246" s="51"/>
      <c r="AW246" s="57"/>
      <c r="AX246" s="57"/>
      <c r="AY246" s="57"/>
      <c r="AZ246" s="57"/>
      <c r="BA246" s="57"/>
      <c r="BB246" s="57"/>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c r="EV246" s="28"/>
      <c r="EW246" s="28"/>
      <c r="EX246" s="28"/>
      <c r="EY246" s="28"/>
      <c r="EZ246" s="28"/>
      <c r="FA246" s="28"/>
      <c r="FB246" s="28"/>
      <c r="FC246" s="28"/>
      <c r="FD246" s="28"/>
      <c r="FE246" s="28"/>
      <c r="FF246" s="28"/>
      <c r="FG246" s="28"/>
      <c r="FH246" s="28"/>
      <c r="FI246" s="28"/>
      <c r="FJ246" s="28"/>
      <c r="FK246" s="28"/>
      <c r="FL246" s="28"/>
      <c r="FM246" s="28"/>
      <c r="FN246" s="28"/>
      <c r="FO246" s="28"/>
      <c r="FP246" s="28"/>
      <c r="FQ246" s="28"/>
      <c r="FR246" s="28"/>
      <c r="FS246" s="28"/>
      <c r="FT246" s="28"/>
      <c r="FU246" s="28"/>
      <c r="FV246" s="28"/>
      <c r="FW246" s="28"/>
      <c r="FX246" s="28"/>
      <c r="FY246" s="28"/>
      <c r="FZ246" s="28"/>
      <c r="GA246" s="28"/>
      <c r="GB246" s="28"/>
      <c r="GC246" s="28"/>
      <c r="GD246" s="28"/>
      <c r="GE246" s="28"/>
      <c r="GF246" s="28"/>
      <c r="GG246" s="28"/>
      <c r="GH246" s="28"/>
      <c r="GI246" s="28"/>
      <c r="GJ246" s="28"/>
      <c r="GK246" s="28"/>
      <c r="GL246" s="28"/>
      <c r="GM246" s="28"/>
      <c r="GN246" s="28"/>
      <c r="GO246" s="28"/>
      <c r="GP246" s="28"/>
      <c r="GQ246" s="28"/>
      <c r="GR246" s="28"/>
      <c r="GS246" s="28"/>
      <c r="GT246" s="28"/>
      <c r="GU246" s="28"/>
      <c r="GV246" s="28"/>
      <c r="GW246" s="28"/>
      <c r="GX246" s="28"/>
      <c r="GY246" s="28"/>
      <c r="GZ246" s="28"/>
      <c r="HA246" s="28"/>
      <c r="HB246" s="28"/>
      <c r="HC246" s="28"/>
      <c r="HD246" s="28"/>
      <c r="HE246" s="28"/>
      <c r="HF246" s="28"/>
      <c r="HG246" s="28"/>
      <c r="HH246" s="28"/>
      <c r="HI246" s="28"/>
      <c r="HJ246" s="28"/>
      <c r="HK246" s="28"/>
      <c r="HL246" s="28"/>
      <c r="HM246" s="28"/>
      <c r="HN246" s="28"/>
      <c r="HO246" s="28"/>
      <c r="HP246" s="28"/>
      <c r="HQ246" s="28"/>
      <c r="HR246" s="28"/>
      <c r="HS246" s="28"/>
      <c r="HT246" s="28"/>
      <c r="HU246" s="28"/>
      <c r="HV246" s="28"/>
      <c r="HW246" s="28"/>
      <c r="HX246" s="28"/>
      <c r="HY246" s="28"/>
      <c r="HZ246" s="28"/>
      <c r="IA246" s="28"/>
      <c r="IB246" s="28"/>
      <c r="IC246" s="28"/>
      <c r="ID246" s="28"/>
      <c r="IE246" s="28"/>
      <c r="IF246" s="28"/>
      <c r="IG246" s="28"/>
      <c r="IH246" s="28"/>
      <c r="II246" s="28"/>
      <c r="IJ246" s="28"/>
      <c r="IK246" s="28"/>
      <c r="IL246" s="28"/>
      <c r="IM246" s="28"/>
      <c r="IN246" s="28"/>
      <c r="IO246" s="28"/>
      <c r="IP246" s="28"/>
      <c r="IQ246" s="28"/>
      <c r="IR246" s="28"/>
      <c r="IS246" s="28"/>
      <c r="IT246" s="28"/>
      <c r="IU246" s="28"/>
      <c r="IV246" s="28"/>
      <c r="IW246" s="28"/>
    </row>
    <row r="247" spans="1:257" s="1" customForma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51"/>
      <c r="AC247" s="51"/>
      <c r="AD247" s="51"/>
      <c r="AE247" s="150" t="s">
        <v>530</v>
      </c>
      <c r="AF247" s="102" t="s">
        <v>524</v>
      </c>
      <c r="AG247" s="97">
        <v>475</v>
      </c>
      <c r="AH247" s="275" t="e">
        <f>NA()</f>
        <v>#N/A</v>
      </c>
      <c r="AI247" s="275" t="e">
        <f>NA()</f>
        <v>#N/A</v>
      </c>
      <c r="AJ247" s="275" t="e">
        <f>NA()</f>
        <v>#N/A</v>
      </c>
      <c r="AK247" s="53"/>
      <c r="AL247" s="53"/>
      <c r="AM247" s="52"/>
      <c r="AN247" s="52"/>
      <c r="AO247" s="52"/>
      <c r="AP247" s="61"/>
      <c r="AQ247" s="61"/>
      <c r="AR247" s="61"/>
      <c r="AS247" s="61"/>
      <c r="AT247" s="61"/>
      <c r="AU247" s="51"/>
      <c r="AV247" s="51"/>
      <c r="AW247" s="57"/>
      <c r="AX247" s="57"/>
      <c r="AY247" s="57"/>
      <c r="AZ247" s="57"/>
      <c r="BA247" s="57"/>
      <c r="BB247" s="57"/>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c r="DJ247" s="28"/>
      <c r="DK247" s="28"/>
      <c r="DL247" s="28"/>
      <c r="DM247" s="28"/>
      <c r="DN247" s="28"/>
      <c r="DO247" s="28"/>
      <c r="DP247" s="28"/>
      <c r="DQ247" s="28"/>
      <c r="DR247" s="28"/>
      <c r="DS247" s="28"/>
      <c r="DT247" s="28"/>
      <c r="DU247" s="28"/>
      <c r="DV247" s="28"/>
      <c r="DW247" s="28"/>
      <c r="DX247" s="28"/>
      <c r="DY247" s="28"/>
      <c r="DZ247" s="28"/>
      <c r="EA247" s="28"/>
      <c r="EB247" s="28"/>
      <c r="EC247" s="28"/>
      <c r="ED247" s="28"/>
      <c r="EE247" s="28"/>
      <c r="EF247" s="28"/>
      <c r="EG247" s="28"/>
      <c r="EH247" s="28"/>
      <c r="EI247" s="28"/>
      <c r="EJ247" s="28"/>
      <c r="EK247" s="28"/>
      <c r="EL247" s="28"/>
      <c r="EM247" s="28"/>
      <c r="EN247" s="28"/>
      <c r="EO247" s="28"/>
      <c r="EP247" s="28"/>
      <c r="EQ247" s="28"/>
      <c r="ER247" s="28"/>
      <c r="ES247" s="28"/>
      <c r="ET247" s="28"/>
      <c r="EU247" s="28"/>
      <c r="EV247" s="28"/>
      <c r="EW247" s="28"/>
      <c r="EX247" s="28"/>
      <c r="EY247" s="28"/>
      <c r="EZ247" s="28"/>
      <c r="FA247" s="28"/>
      <c r="FB247" s="28"/>
      <c r="FC247" s="28"/>
      <c r="FD247" s="28"/>
      <c r="FE247" s="28"/>
      <c r="FF247" s="28"/>
      <c r="FG247" s="28"/>
      <c r="FH247" s="28"/>
      <c r="FI247" s="28"/>
      <c r="FJ247" s="28"/>
      <c r="FK247" s="28"/>
      <c r="FL247" s="28"/>
      <c r="FM247" s="28"/>
      <c r="FN247" s="28"/>
      <c r="FO247" s="28"/>
      <c r="FP247" s="28"/>
      <c r="FQ247" s="28"/>
      <c r="FR247" s="28"/>
      <c r="FS247" s="28"/>
      <c r="FT247" s="28"/>
      <c r="FU247" s="28"/>
      <c r="FV247" s="28"/>
      <c r="FW247" s="28"/>
      <c r="FX247" s="28"/>
      <c r="FY247" s="28"/>
      <c r="FZ247" s="28"/>
      <c r="GA247" s="28"/>
      <c r="GB247" s="28"/>
      <c r="GC247" s="28"/>
      <c r="GD247" s="28"/>
      <c r="GE247" s="28"/>
      <c r="GF247" s="28"/>
      <c r="GG247" s="28"/>
      <c r="GH247" s="28"/>
      <c r="GI247" s="28"/>
      <c r="GJ247" s="28"/>
      <c r="GK247" s="28"/>
      <c r="GL247" s="28"/>
      <c r="GM247" s="28"/>
      <c r="GN247" s="28"/>
      <c r="GO247" s="28"/>
      <c r="GP247" s="28"/>
      <c r="GQ247" s="28"/>
      <c r="GR247" s="28"/>
      <c r="GS247" s="28"/>
      <c r="GT247" s="28"/>
      <c r="GU247" s="28"/>
      <c r="GV247" s="28"/>
      <c r="GW247" s="28"/>
      <c r="GX247" s="28"/>
      <c r="GY247" s="28"/>
      <c r="GZ247" s="28"/>
      <c r="HA247" s="28"/>
      <c r="HB247" s="28"/>
      <c r="HC247" s="28"/>
      <c r="HD247" s="28"/>
      <c r="HE247" s="28"/>
      <c r="HF247" s="28"/>
      <c r="HG247" s="28"/>
      <c r="HH247" s="28"/>
      <c r="HI247" s="28"/>
      <c r="HJ247" s="28"/>
      <c r="HK247" s="28"/>
      <c r="HL247" s="28"/>
      <c r="HM247" s="28"/>
      <c r="HN247" s="28"/>
      <c r="HO247" s="28"/>
      <c r="HP247" s="28"/>
      <c r="HQ247" s="28"/>
      <c r="HR247" s="28"/>
      <c r="HS247" s="28"/>
      <c r="HT247" s="28"/>
      <c r="HU247" s="28"/>
      <c r="HV247" s="28"/>
      <c r="HW247" s="28"/>
      <c r="HX247" s="28"/>
      <c r="HY247" s="28"/>
      <c r="HZ247" s="28"/>
      <c r="IA247" s="28"/>
      <c r="IB247" s="28"/>
      <c r="IC247" s="28"/>
      <c r="ID247" s="28"/>
      <c r="IE247" s="28"/>
      <c r="IF247" s="28"/>
      <c r="IG247" s="28"/>
      <c r="IH247" s="28"/>
      <c r="II247" s="28"/>
      <c r="IJ247" s="28"/>
      <c r="IK247" s="28"/>
      <c r="IL247" s="28"/>
      <c r="IM247" s="28"/>
      <c r="IN247" s="28"/>
      <c r="IO247" s="28"/>
      <c r="IP247" s="28"/>
      <c r="IQ247" s="28"/>
      <c r="IR247" s="28"/>
      <c r="IS247" s="28"/>
      <c r="IT247" s="28"/>
      <c r="IU247" s="28"/>
      <c r="IV247" s="28"/>
      <c r="IW247" s="28"/>
    </row>
    <row r="248" spans="1:257" s="1" customForma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51"/>
      <c r="AC248" s="51"/>
      <c r="AD248" s="51"/>
      <c r="AE248" s="150" t="s">
        <v>531</v>
      </c>
      <c r="AF248" s="102" t="s">
        <v>524</v>
      </c>
      <c r="AG248" s="97">
        <v>475</v>
      </c>
      <c r="AH248" s="275" t="e">
        <f>NA()</f>
        <v>#N/A</v>
      </c>
      <c r="AI248" s="275" t="e">
        <f>NA()</f>
        <v>#N/A</v>
      </c>
      <c r="AJ248" s="275" t="e">
        <f>NA()</f>
        <v>#N/A</v>
      </c>
      <c r="AK248" s="53"/>
      <c r="AL248" s="53"/>
      <c r="AM248" s="52"/>
      <c r="AN248" s="52"/>
      <c r="AO248" s="52"/>
      <c r="AP248" s="61"/>
      <c r="AQ248" s="61"/>
      <c r="AR248" s="61"/>
      <c r="AS248" s="61"/>
      <c r="AT248" s="61"/>
      <c r="AU248" s="51"/>
      <c r="AV248" s="51"/>
      <c r="AW248" s="57"/>
      <c r="AX248" s="57"/>
      <c r="AY248" s="57"/>
      <c r="AZ248" s="57"/>
      <c r="BA248" s="57"/>
      <c r="BB248" s="57"/>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c r="CY248" s="28"/>
      <c r="CZ248" s="28"/>
      <c r="DA248" s="28"/>
      <c r="DB248" s="28"/>
      <c r="DC248" s="28"/>
      <c r="DD248" s="28"/>
      <c r="DE248" s="28"/>
      <c r="DF248" s="28"/>
      <c r="DG248" s="28"/>
      <c r="DH248" s="28"/>
      <c r="DI248" s="28"/>
      <c r="DJ248" s="28"/>
      <c r="DK248" s="28"/>
      <c r="DL248" s="28"/>
      <c r="DM248" s="28"/>
      <c r="DN248" s="28"/>
      <c r="DO248" s="28"/>
      <c r="DP248" s="28"/>
      <c r="DQ248" s="28"/>
      <c r="DR248" s="28"/>
      <c r="DS248" s="28"/>
      <c r="DT248" s="28"/>
      <c r="DU248" s="28"/>
      <c r="DV248" s="28"/>
      <c r="DW248" s="28"/>
      <c r="DX248" s="28"/>
      <c r="DY248" s="28"/>
      <c r="DZ248" s="28"/>
      <c r="EA248" s="28"/>
      <c r="EB248" s="28"/>
      <c r="EC248" s="28"/>
      <c r="ED248" s="28"/>
      <c r="EE248" s="28"/>
      <c r="EF248" s="28"/>
      <c r="EG248" s="28"/>
      <c r="EH248" s="28"/>
      <c r="EI248" s="28"/>
      <c r="EJ248" s="28"/>
      <c r="EK248" s="28"/>
      <c r="EL248" s="28"/>
      <c r="EM248" s="28"/>
      <c r="EN248" s="28"/>
      <c r="EO248" s="28"/>
      <c r="EP248" s="28"/>
      <c r="EQ248" s="28"/>
      <c r="ER248" s="28"/>
      <c r="ES248" s="28"/>
      <c r="ET248" s="28"/>
      <c r="EU248" s="28"/>
      <c r="EV248" s="28"/>
      <c r="EW248" s="28"/>
      <c r="EX248" s="28"/>
      <c r="EY248" s="28"/>
      <c r="EZ248" s="28"/>
      <c r="FA248" s="28"/>
      <c r="FB248" s="28"/>
      <c r="FC248" s="28"/>
      <c r="FD248" s="28"/>
      <c r="FE248" s="28"/>
      <c r="FF248" s="28"/>
      <c r="FG248" s="28"/>
      <c r="FH248" s="28"/>
      <c r="FI248" s="28"/>
      <c r="FJ248" s="28"/>
      <c r="FK248" s="28"/>
      <c r="FL248" s="28"/>
      <c r="FM248" s="28"/>
      <c r="FN248" s="28"/>
      <c r="FO248" s="28"/>
      <c r="FP248" s="28"/>
      <c r="FQ248" s="28"/>
      <c r="FR248" s="28"/>
      <c r="FS248" s="28"/>
      <c r="FT248" s="28"/>
      <c r="FU248" s="28"/>
      <c r="FV248" s="28"/>
      <c r="FW248" s="28"/>
      <c r="FX248" s="28"/>
      <c r="FY248" s="28"/>
      <c r="FZ248" s="28"/>
      <c r="GA248" s="28"/>
      <c r="GB248" s="28"/>
      <c r="GC248" s="28"/>
      <c r="GD248" s="28"/>
      <c r="GE248" s="28"/>
      <c r="GF248" s="28"/>
      <c r="GG248" s="28"/>
      <c r="GH248" s="28"/>
      <c r="GI248" s="28"/>
      <c r="GJ248" s="28"/>
      <c r="GK248" s="28"/>
      <c r="GL248" s="28"/>
      <c r="GM248" s="28"/>
      <c r="GN248" s="28"/>
      <c r="GO248" s="28"/>
      <c r="GP248" s="28"/>
      <c r="GQ248" s="28"/>
      <c r="GR248" s="28"/>
      <c r="GS248" s="28"/>
      <c r="GT248" s="28"/>
      <c r="GU248" s="28"/>
      <c r="GV248" s="28"/>
      <c r="GW248" s="28"/>
      <c r="GX248" s="28"/>
      <c r="GY248" s="28"/>
      <c r="GZ248" s="28"/>
      <c r="HA248" s="28"/>
      <c r="HB248" s="28"/>
      <c r="HC248" s="28"/>
      <c r="HD248" s="28"/>
      <c r="HE248" s="28"/>
      <c r="HF248" s="28"/>
      <c r="HG248" s="28"/>
      <c r="HH248" s="28"/>
      <c r="HI248" s="28"/>
      <c r="HJ248" s="28"/>
      <c r="HK248" s="28"/>
      <c r="HL248" s="28"/>
      <c r="HM248" s="28"/>
      <c r="HN248" s="28"/>
      <c r="HO248" s="28"/>
      <c r="HP248" s="28"/>
      <c r="HQ248" s="28"/>
      <c r="HR248" s="28"/>
      <c r="HS248" s="28"/>
      <c r="HT248" s="28"/>
      <c r="HU248" s="28"/>
      <c r="HV248" s="28"/>
      <c r="HW248" s="28"/>
      <c r="HX248" s="28"/>
      <c r="HY248" s="28"/>
      <c r="HZ248" s="28"/>
      <c r="IA248" s="28"/>
      <c r="IB248" s="28"/>
      <c r="IC248" s="28"/>
      <c r="ID248" s="28"/>
      <c r="IE248" s="28"/>
      <c r="IF248" s="28"/>
      <c r="IG248" s="28"/>
      <c r="IH248" s="28"/>
      <c r="II248" s="28"/>
      <c r="IJ248" s="28"/>
      <c r="IK248" s="28"/>
      <c r="IL248" s="28"/>
      <c r="IM248" s="28"/>
      <c r="IN248" s="28"/>
      <c r="IO248" s="28"/>
      <c r="IP248" s="28"/>
      <c r="IQ248" s="28"/>
      <c r="IR248" s="28"/>
      <c r="IS248" s="28"/>
      <c r="IT248" s="28"/>
      <c r="IU248" s="28"/>
      <c r="IV248" s="28"/>
      <c r="IW248" s="28"/>
    </row>
    <row r="249" spans="1:257" s="1" customForma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51"/>
      <c r="AC249" s="51"/>
      <c r="AD249" s="51"/>
      <c r="AE249" s="150" t="s">
        <v>532</v>
      </c>
      <c r="AF249" s="102" t="s">
        <v>524</v>
      </c>
      <c r="AG249" s="97">
        <v>475</v>
      </c>
      <c r="AH249" s="275" t="e">
        <f>NA()</f>
        <v>#N/A</v>
      </c>
      <c r="AI249" s="275" t="e">
        <f>NA()</f>
        <v>#N/A</v>
      </c>
      <c r="AJ249" s="275" t="e">
        <f>NA()</f>
        <v>#N/A</v>
      </c>
      <c r="AK249" s="53"/>
      <c r="AL249" s="53"/>
      <c r="AM249" s="52"/>
      <c r="AN249" s="52"/>
      <c r="AO249" s="52"/>
      <c r="AP249" s="61"/>
      <c r="AQ249" s="61"/>
      <c r="AR249" s="61"/>
      <c r="AS249" s="61"/>
      <c r="AT249" s="61"/>
      <c r="AU249" s="51"/>
      <c r="AV249" s="51"/>
      <c r="AW249" s="57"/>
      <c r="AX249" s="57"/>
      <c r="AY249" s="57"/>
      <c r="AZ249" s="57"/>
      <c r="BA249" s="57"/>
      <c r="BB249" s="57"/>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c r="DL249" s="28"/>
      <c r="DM249" s="28"/>
      <c r="DN249" s="28"/>
      <c r="DO249" s="28"/>
      <c r="DP249" s="28"/>
      <c r="DQ249" s="28"/>
      <c r="DR249" s="28"/>
      <c r="DS249" s="28"/>
      <c r="DT249" s="28"/>
      <c r="DU249" s="28"/>
      <c r="DV249" s="28"/>
      <c r="DW249" s="28"/>
      <c r="DX249" s="28"/>
      <c r="DY249" s="28"/>
      <c r="DZ249" s="28"/>
      <c r="EA249" s="28"/>
      <c r="EB249" s="28"/>
      <c r="EC249" s="28"/>
      <c r="ED249" s="28"/>
      <c r="EE249" s="28"/>
      <c r="EF249" s="28"/>
      <c r="EG249" s="28"/>
      <c r="EH249" s="28"/>
      <c r="EI249" s="28"/>
      <c r="EJ249" s="28"/>
      <c r="EK249" s="28"/>
      <c r="EL249" s="28"/>
      <c r="EM249" s="28"/>
      <c r="EN249" s="28"/>
      <c r="EO249" s="28"/>
      <c r="EP249" s="28"/>
      <c r="EQ249" s="28"/>
      <c r="ER249" s="28"/>
      <c r="ES249" s="28"/>
      <c r="ET249" s="28"/>
      <c r="EU249" s="28"/>
      <c r="EV249" s="28"/>
      <c r="EW249" s="28"/>
      <c r="EX249" s="28"/>
      <c r="EY249" s="28"/>
      <c r="EZ249" s="28"/>
      <c r="FA249" s="28"/>
      <c r="FB249" s="28"/>
      <c r="FC249" s="28"/>
      <c r="FD249" s="28"/>
      <c r="FE249" s="28"/>
      <c r="FF249" s="28"/>
      <c r="FG249" s="28"/>
      <c r="FH249" s="28"/>
      <c r="FI249" s="28"/>
      <c r="FJ249" s="28"/>
      <c r="FK249" s="28"/>
      <c r="FL249" s="28"/>
      <c r="FM249" s="28"/>
      <c r="FN249" s="28"/>
      <c r="FO249" s="28"/>
      <c r="FP249" s="28"/>
      <c r="FQ249" s="28"/>
      <c r="FR249" s="28"/>
      <c r="FS249" s="28"/>
      <c r="FT249" s="28"/>
      <c r="FU249" s="28"/>
      <c r="FV249" s="28"/>
      <c r="FW249" s="28"/>
      <c r="FX249" s="28"/>
      <c r="FY249" s="28"/>
      <c r="FZ249" s="28"/>
      <c r="GA249" s="28"/>
      <c r="GB249" s="28"/>
      <c r="GC249" s="28"/>
      <c r="GD249" s="28"/>
      <c r="GE249" s="28"/>
      <c r="GF249" s="28"/>
      <c r="GG249" s="28"/>
      <c r="GH249" s="28"/>
      <c r="GI249" s="28"/>
      <c r="GJ249" s="28"/>
      <c r="GK249" s="28"/>
      <c r="GL249" s="28"/>
      <c r="GM249" s="28"/>
      <c r="GN249" s="28"/>
      <c r="GO249" s="28"/>
      <c r="GP249" s="28"/>
      <c r="GQ249" s="28"/>
      <c r="GR249" s="28"/>
      <c r="GS249" s="28"/>
      <c r="GT249" s="28"/>
      <c r="GU249" s="28"/>
      <c r="GV249" s="28"/>
      <c r="GW249" s="28"/>
      <c r="GX249" s="28"/>
      <c r="GY249" s="28"/>
      <c r="GZ249" s="28"/>
      <c r="HA249" s="28"/>
      <c r="HB249" s="28"/>
      <c r="HC249" s="28"/>
      <c r="HD249" s="28"/>
      <c r="HE249" s="28"/>
      <c r="HF249" s="28"/>
      <c r="HG249" s="28"/>
      <c r="HH249" s="28"/>
      <c r="HI249" s="28"/>
      <c r="HJ249" s="28"/>
      <c r="HK249" s="28"/>
      <c r="HL249" s="28"/>
      <c r="HM249" s="28"/>
      <c r="HN249" s="28"/>
      <c r="HO249" s="28"/>
      <c r="HP249" s="28"/>
      <c r="HQ249" s="28"/>
      <c r="HR249" s="28"/>
      <c r="HS249" s="28"/>
      <c r="HT249" s="28"/>
      <c r="HU249" s="28"/>
      <c r="HV249" s="28"/>
      <c r="HW249" s="28"/>
      <c r="HX249" s="28"/>
      <c r="HY249" s="28"/>
      <c r="HZ249" s="28"/>
      <c r="IA249" s="28"/>
      <c r="IB249" s="28"/>
      <c r="IC249" s="28"/>
      <c r="ID249" s="28"/>
      <c r="IE249" s="28"/>
      <c r="IF249" s="28"/>
      <c r="IG249" s="28"/>
      <c r="IH249" s="28"/>
      <c r="II249" s="28"/>
      <c r="IJ249" s="28"/>
      <c r="IK249" s="28"/>
      <c r="IL249" s="28"/>
      <c r="IM249" s="28"/>
      <c r="IN249" s="28"/>
      <c r="IO249" s="28"/>
      <c r="IP249" s="28"/>
      <c r="IQ249" s="28"/>
      <c r="IR249" s="28"/>
      <c r="IS249" s="28"/>
      <c r="IT249" s="28"/>
      <c r="IU249" s="28"/>
      <c r="IV249" s="28"/>
      <c r="IW249" s="28"/>
    </row>
    <row r="250" spans="1:257" s="1" customForma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51"/>
      <c r="AC250" s="51"/>
      <c r="AD250" s="51"/>
      <c r="AE250" s="150" t="s">
        <v>533</v>
      </c>
      <c r="AF250" s="102" t="s">
        <v>524</v>
      </c>
      <c r="AG250" s="97">
        <v>475</v>
      </c>
      <c r="AH250" s="275" t="e">
        <f>NA()</f>
        <v>#N/A</v>
      </c>
      <c r="AI250" s="275" t="e">
        <f>NA()</f>
        <v>#N/A</v>
      </c>
      <c r="AJ250" s="275" t="e">
        <f>NA()</f>
        <v>#N/A</v>
      </c>
      <c r="AK250" s="53"/>
      <c r="AL250" s="53"/>
      <c r="AM250" s="52"/>
      <c r="AN250" s="52"/>
      <c r="AO250" s="52"/>
      <c r="AP250" s="61"/>
      <c r="AQ250" s="61"/>
      <c r="AR250" s="61"/>
      <c r="AS250" s="61"/>
      <c r="AT250" s="61"/>
      <c r="AU250" s="51"/>
      <c r="AV250" s="51"/>
      <c r="AW250" s="57"/>
      <c r="AX250" s="57"/>
      <c r="AY250" s="57"/>
      <c r="AZ250" s="57"/>
      <c r="BA250" s="57"/>
      <c r="BB250" s="57"/>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c r="DJ250" s="28"/>
      <c r="DK250" s="28"/>
      <c r="DL250" s="28"/>
      <c r="DM250" s="28"/>
      <c r="DN250" s="28"/>
      <c r="DO250" s="28"/>
      <c r="DP250" s="28"/>
      <c r="DQ250" s="28"/>
      <c r="DR250" s="28"/>
      <c r="DS250" s="28"/>
      <c r="DT250" s="28"/>
      <c r="DU250" s="28"/>
      <c r="DV250" s="28"/>
      <c r="DW250" s="28"/>
      <c r="DX250" s="28"/>
      <c r="DY250" s="28"/>
      <c r="DZ250" s="28"/>
      <c r="EA250" s="28"/>
      <c r="EB250" s="28"/>
      <c r="EC250" s="28"/>
      <c r="ED250" s="28"/>
      <c r="EE250" s="28"/>
      <c r="EF250" s="28"/>
      <c r="EG250" s="28"/>
      <c r="EH250" s="28"/>
      <c r="EI250" s="28"/>
      <c r="EJ250" s="28"/>
      <c r="EK250" s="28"/>
      <c r="EL250" s="28"/>
      <c r="EM250" s="28"/>
      <c r="EN250" s="28"/>
      <c r="EO250" s="28"/>
      <c r="EP250" s="28"/>
      <c r="EQ250" s="28"/>
      <c r="ER250" s="28"/>
      <c r="ES250" s="28"/>
      <c r="ET250" s="28"/>
      <c r="EU250" s="28"/>
      <c r="EV250" s="28"/>
      <c r="EW250" s="28"/>
      <c r="EX250" s="28"/>
      <c r="EY250" s="28"/>
      <c r="EZ250" s="28"/>
      <c r="FA250" s="28"/>
      <c r="FB250" s="28"/>
      <c r="FC250" s="28"/>
      <c r="FD250" s="28"/>
      <c r="FE250" s="28"/>
      <c r="FF250" s="28"/>
      <c r="FG250" s="28"/>
      <c r="FH250" s="28"/>
      <c r="FI250" s="28"/>
      <c r="FJ250" s="28"/>
      <c r="FK250" s="28"/>
      <c r="FL250" s="28"/>
      <c r="FM250" s="28"/>
      <c r="FN250" s="28"/>
      <c r="FO250" s="28"/>
      <c r="FP250" s="28"/>
      <c r="FQ250" s="28"/>
      <c r="FR250" s="28"/>
      <c r="FS250" s="28"/>
      <c r="FT250" s="28"/>
      <c r="FU250" s="28"/>
      <c r="FV250" s="28"/>
      <c r="FW250" s="28"/>
      <c r="FX250" s="28"/>
      <c r="FY250" s="28"/>
      <c r="FZ250" s="28"/>
      <c r="GA250" s="28"/>
      <c r="GB250" s="28"/>
      <c r="GC250" s="28"/>
      <c r="GD250" s="28"/>
      <c r="GE250" s="28"/>
      <c r="GF250" s="28"/>
      <c r="GG250" s="28"/>
      <c r="GH250" s="28"/>
      <c r="GI250" s="28"/>
      <c r="GJ250" s="28"/>
      <c r="GK250" s="28"/>
      <c r="GL250" s="28"/>
      <c r="GM250" s="28"/>
      <c r="GN250" s="28"/>
      <c r="GO250" s="28"/>
      <c r="GP250" s="28"/>
      <c r="GQ250" s="28"/>
      <c r="GR250" s="28"/>
      <c r="GS250" s="28"/>
      <c r="GT250" s="28"/>
      <c r="GU250" s="28"/>
      <c r="GV250" s="28"/>
      <c r="GW250" s="28"/>
      <c r="GX250" s="28"/>
      <c r="GY250" s="28"/>
      <c r="GZ250" s="28"/>
      <c r="HA250" s="28"/>
      <c r="HB250" s="28"/>
      <c r="HC250" s="28"/>
      <c r="HD250" s="28"/>
      <c r="HE250" s="28"/>
      <c r="HF250" s="28"/>
      <c r="HG250" s="28"/>
      <c r="HH250" s="28"/>
      <c r="HI250" s="28"/>
      <c r="HJ250" s="28"/>
      <c r="HK250" s="28"/>
      <c r="HL250" s="28"/>
      <c r="HM250" s="28"/>
      <c r="HN250" s="28"/>
      <c r="HO250" s="28"/>
      <c r="HP250" s="28"/>
      <c r="HQ250" s="28"/>
      <c r="HR250" s="28"/>
      <c r="HS250" s="28"/>
      <c r="HT250" s="28"/>
      <c r="HU250" s="28"/>
      <c r="HV250" s="28"/>
      <c r="HW250" s="28"/>
      <c r="HX250" s="28"/>
      <c r="HY250" s="28"/>
      <c r="HZ250" s="28"/>
      <c r="IA250" s="28"/>
      <c r="IB250" s="28"/>
      <c r="IC250" s="28"/>
      <c r="ID250" s="28"/>
      <c r="IE250" s="28"/>
      <c r="IF250" s="28"/>
      <c r="IG250" s="28"/>
      <c r="IH250" s="28"/>
      <c r="II250" s="28"/>
      <c r="IJ250" s="28"/>
      <c r="IK250" s="28"/>
      <c r="IL250" s="28"/>
      <c r="IM250" s="28"/>
      <c r="IN250" s="28"/>
      <c r="IO250" s="28"/>
      <c r="IP250" s="28"/>
      <c r="IQ250" s="28"/>
      <c r="IR250" s="28"/>
      <c r="IS250" s="28"/>
      <c r="IT250" s="28"/>
      <c r="IU250" s="28"/>
      <c r="IV250" s="28"/>
      <c r="IW250" s="28"/>
    </row>
    <row r="251" spans="1:257" s="1" customForma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51"/>
      <c r="AC251" s="51"/>
      <c r="AD251" s="51"/>
      <c r="AE251" s="150" t="s">
        <v>534</v>
      </c>
      <c r="AF251" s="102" t="s">
        <v>524</v>
      </c>
      <c r="AG251" s="97">
        <v>475</v>
      </c>
      <c r="AH251" s="275" t="e">
        <f>NA()</f>
        <v>#N/A</v>
      </c>
      <c r="AI251" s="275" t="e">
        <f>NA()</f>
        <v>#N/A</v>
      </c>
      <c r="AJ251" s="275" t="e">
        <f>NA()</f>
        <v>#N/A</v>
      </c>
      <c r="AK251" s="53"/>
      <c r="AL251" s="53"/>
      <c r="AM251" s="52"/>
      <c r="AN251" s="52"/>
      <c r="AO251" s="52"/>
      <c r="AP251" s="61"/>
      <c r="AQ251" s="61"/>
      <c r="AR251" s="61"/>
      <c r="AS251" s="61"/>
      <c r="AT251" s="61"/>
      <c r="AU251" s="51"/>
      <c r="AV251" s="51"/>
      <c r="AW251" s="57"/>
      <c r="AX251" s="57"/>
      <c r="AY251" s="57"/>
      <c r="AZ251" s="57"/>
      <c r="BA251" s="57"/>
      <c r="BB251" s="57"/>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c r="DJ251" s="28"/>
      <c r="DK251" s="28"/>
      <c r="DL251" s="28"/>
      <c r="DM251" s="28"/>
      <c r="DN251" s="28"/>
      <c r="DO251" s="28"/>
      <c r="DP251" s="28"/>
      <c r="DQ251" s="28"/>
      <c r="DR251" s="28"/>
      <c r="DS251" s="28"/>
      <c r="DT251" s="28"/>
      <c r="DU251" s="28"/>
      <c r="DV251" s="28"/>
      <c r="DW251" s="28"/>
      <c r="DX251" s="28"/>
      <c r="DY251" s="28"/>
      <c r="DZ251" s="28"/>
      <c r="EA251" s="28"/>
      <c r="EB251" s="28"/>
      <c r="EC251" s="28"/>
      <c r="ED251" s="28"/>
      <c r="EE251" s="28"/>
      <c r="EF251" s="28"/>
      <c r="EG251" s="28"/>
      <c r="EH251" s="28"/>
      <c r="EI251" s="28"/>
      <c r="EJ251" s="28"/>
      <c r="EK251" s="28"/>
      <c r="EL251" s="28"/>
      <c r="EM251" s="28"/>
      <c r="EN251" s="28"/>
      <c r="EO251" s="28"/>
      <c r="EP251" s="28"/>
      <c r="EQ251" s="28"/>
      <c r="ER251" s="28"/>
      <c r="ES251" s="28"/>
      <c r="ET251" s="28"/>
      <c r="EU251" s="28"/>
      <c r="EV251" s="28"/>
      <c r="EW251" s="28"/>
      <c r="EX251" s="28"/>
      <c r="EY251" s="28"/>
      <c r="EZ251" s="28"/>
      <c r="FA251" s="28"/>
      <c r="FB251" s="28"/>
      <c r="FC251" s="28"/>
      <c r="FD251" s="28"/>
      <c r="FE251" s="28"/>
      <c r="FF251" s="28"/>
      <c r="FG251" s="28"/>
      <c r="FH251" s="28"/>
      <c r="FI251" s="28"/>
      <c r="FJ251" s="28"/>
      <c r="FK251" s="28"/>
      <c r="FL251" s="28"/>
      <c r="FM251" s="28"/>
      <c r="FN251" s="28"/>
      <c r="FO251" s="28"/>
      <c r="FP251" s="28"/>
      <c r="FQ251" s="28"/>
      <c r="FR251" s="28"/>
      <c r="FS251" s="28"/>
      <c r="FT251" s="28"/>
      <c r="FU251" s="28"/>
      <c r="FV251" s="28"/>
      <c r="FW251" s="28"/>
      <c r="FX251" s="28"/>
      <c r="FY251" s="28"/>
      <c r="FZ251" s="28"/>
      <c r="GA251" s="28"/>
      <c r="GB251" s="28"/>
      <c r="GC251" s="28"/>
      <c r="GD251" s="28"/>
      <c r="GE251" s="28"/>
      <c r="GF251" s="28"/>
      <c r="GG251" s="28"/>
      <c r="GH251" s="28"/>
      <c r="GI251" s="28"/>
      <c r="GJ251" s="28"/>
      <c r="GK251" s="28"/>
      <c r="GL251" s="28"/>
      <c r="GM251" s="28"/>
      <c r="GN251" s="28"/>
      <c r="GO251" s="28"/>
      <c r="GP251" s="28"/>
      <c r="GQ251" s="28"/>
      <c r="GR251" s="28"/>
      <c r="GS251" s="28"/>
      <c r="GT251" s="28"/>
      <c r="GU251" s="28"/>
      <c r="GV251" s="28"/>
      <c r="GW251" s="28"/>
      <c r="GX251" s="28"/>
      <c r="GY251" s="28"/>
      <c r="GZ251" s="28"/>
      <c r="HA251" s="28"/>
      <c r="HB251" s="28"/>
      <c r="HC251" s="28"/>
      <c r="HD251" s="28"/>
      <c r="HE251" s="28"/>
      <c r="HF251" s="28"/>
      <c r="HG251" s="28"/>
      <c r="HH251" s="28"/>
      <c r="HI251" s="28"/>
      <c r="HJ251" s="28"/>
      <c r="HK251" s="28"/>
      <c r="HL251" s="28"/>
      <c r="HM251" s="28"/>
      <c r="HN251" s="28"/>
      <c r="HO251" s="28"/>
      <c r="HP251" s="28"/>
      <c r="HQ251" s="28"/>
      <c r="HR251" s="28"/>
      <c r="HS251" s="28"/>
      <c r="HT251" s="28"/>
      <c r="HU251" s="28"/>
      <c r="HV251" s="28"/>
      <c r="HW251" s="28"/>
      <c r="HX251" s="28"/>
      <c r="HY251" s="28"/>
      <c r="HZ251" s="28"/>
      <c r="IA251" s="28"/>
      <c r="IB251" s="28"/>
      <c r="IC251" s="28"/>
      <c r="ID251" s="28"/>
      <c r="IE251" s="28"/>
      <c r="IF251" s="28"/>
      <c r="IG251" s="28"/>
      <c r="IH251" s="28"/>
      <c r="II251" s="28"/>
      <c r="IJ251" s="28"/>
      <c r="IK251" s="28"/>
      <c r="IL251" s="28"/>
      <c r="IM251" s="28"/>
      <c r="IN251" s="28"/>
      <c r="IO251" s="28"/>
      <c r="IP251" s="28"/>
      <c r="IQ251" s="28"/>
      <c r="IR251" s="28"/>
      <c r="IS251" s="28"/>
      <c r="IT251" s="28"/>
      <c r="IU251" s="28"/>
      <c r="IV251" s="28"/>
      <c r="IW251" s="28"/>
    </row>
    <row r="252" spans="1:257" s="1" customForma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51"/>
      <c r="AC252" s="51"/>
      <c r="AD252" s="51"/>
      <c r="AE252" s="150" t="s">
        <v>535</v>
      </c>
      <c r="AF252" s="102" t="s">
        <v>524</v>
      </c>
      <c r="AG252" s="97">
        <v>475</v>
      </c>
      <c r="AH252" s="275" t="e">
        <f>NA()</f>
        <v>#N/A</v>
      </c>
      <c r="AI252" s="275" t="e">
        <f>NA()</f>
        <v>#N/A</v>
      </c>
      <c r="AJ252" s="275" t="e">
        <f>NA()</f>
        <v>#N/A</v>
      </c>
      <c r="AK252" s="53"/>
      <c r="AL252" s="53"/>
      <c r="AM252" s="52"/>
      <c r="AN252" s="52"/>
      <c r="AO252" s="52"/>
      <c r="AP252" s="61"/>
      <c r="AQ252" s="61"/>
      <c r="AR252" s="61"/>
      <c r="AS252" s="61"/>
      <c r="AT252" s="61"/>
      <c r="AU252" s="51"/>
      <c r="AV252" s="51"/>
      <c r="AW252" s="57"/>
      <c r="AX252" s="57"/>
      <c r="AY252" s="57"/>
      <c r="AZ252" s="57"/>
      <c r="BA252" s="57"/>
      <c r="BB252" s="57"/>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c r="DJ252" s="28"/>
      <c r="DK252" s="28"/>
      <c r="DL252" s="28"/>
      <c r="DM252" s="28"/>
      <c r="DN252" s="28"/>
      <c r="DO252" s="28"/>
      <c r="DP252" s="28"/>
      <c r="DQ252" s="28"/>
      <c r="DR252" s="28"/>
      <c r="DS252" s="28"/>
      <c r="DT252" s="28"/>
      <c r="DU252" s="28"/>
      <c r="DV252" s="28"/>
      <c r="DW252" s="28"/>
      <c r="DX252" s="28"/>
      <c r="DY252" s="28"/>
      <c r="DZ252" s="28"/>
      <c r="EA252" s="28"/>
      <c r="EB252" s="28"/>
      <c r="EC252" s="28"/>
      <c r="ED252" s="28"/>
      <c r="EE252" s="28"/>
      <c r="EF252" s="28"/>
      <c r="EG252" s="28"/>
      <c r="EH252" s="28"/>
      <c r="EI252" s="28"/>
      <c r="EJ252" s="28"/>
      <c r="EK252" s="28"/>
      <c r="EL252" s="28"/>
      <c r="EM252" s="28"/>
      <c r="EN252" s="28"/>
      <c r="EO252" s="28"/>
      <c r="EP252" s="28"/>
      <c r="EQ252" s="28"/>
      <c r="ER252" s="28"/>
      <c r="ES252" s="28"/>
      <c r="ET252" s="28"/>
      <c r="EU252" s="28"/>
      <c r="EV252" s="28"/>
      <c r="EW252" s="28"/>
      <c r="EX252" s="28"/>
      <c r="EY252" s="28"/>
      <c r="EZ252" s="28"/>
      <c r="FA252" s="28"/>
      <c r="FB252" s="28"/>
      <c r="FC252" s="28"/>
      <c r="FD252" s="28"/>
      <c r="FE252" s="28"/>
      <c r="FF252" s="28"/>
      <c r="FG252" s="28"/>
      <c r="FH252" s="28"/>
      <c r="FI252" s="28"/>
      <c r="FJ252" s="28"/>
      <c r="FK252" s="28"/>
      <c r="FL252" s="28"/>
      <c r="FM252" s="28"/>
      <c r="FN252" s="28"/>
      <c r="FO252" s="28"/>
      <c r="FP252" s="28"/>
      <c r="FQ252" s="28"/>
      <c r="FR252" s="28"/>
      <c r="FS252" s="28"/>
      <c r="FT252" s="28"/>
      <c r="FU252" s="28"/>
      <c r="FV252" s="28"/>
      <c r="FW252" s="28"/>
      <c r="FX252" s="28"/>
      <c r="FY252" s="28"/>
      <c r="FZ252" s="28"/>
      <c r="GA252" s="28"/>
      <c r="GB252" s="28"/>
      <c r="GC252" s="28"/>
      <c r="GD252" s="28"/>
      <c r="GE252" s="28"/>
      <c r="GF252" s="28"/>
      <c r="GG252" s="28"/>
      <c r="GH252" s="28"/>
      <c r="GI252" s="28"/>
      <c r="GJ252" s="28"/>
      <c r="GK252" s="28"/>
      <c r="GL252" s="28"/>
      <c r="GM252" s="28"/>
      <c r="GN252" s="28"/>
      <c r="GO252" s="28"/>
      <c r="GP252" s="28"/>
      <c r="GQ252" s="28"/>
      <c r="GR252" s="28"/>
      <c r="GS252" s="28"/>
      <c r="GT252" s="28"/>
      <c r="GU252" s="28"/>
      <c r="GV252" s="28"/>
      <c r="GW252" s="28"/>
      <c r="GX252" s="28"/>
      <c r="GY252" s="28"/>
      <c r="GZ252" s="28"/>
      <c r="HA252" s="28"/>
      <c r="HB252" s="28"/>
      <c r="HC252" s="28"/>
      <c r="HD252" s="28"/>
      <c r="HE252" s="28"/>
      <c r="HF252" s="28"/>
      <c r="HG252" s="28"/>
      <c r="HH252" s="28"/>
      <c r="HI252" s="28"/>
      <c r="HJ252" s="28"/>
      <c r="HK252" s="28"/>
      <c r="HL252" s="28"/>
      <c r="HM252" s="28"/>
      <c r="HN252" s="28"/>
      <c r="HO252" s="28"/>
      <c r="HP252" s="28"/>
      <c r="HQ252" s="28"/>
      <c r="HR252" s="28"/>
      <c r="HS252" s="28"/>
      <c r="HT252" s="28"/>
      <c r="HU252" s="28"/>
      <c r="HV252" s="28"/>
      <c r="HW252" s="28"/>
      <c r="HX252" s="28"/>
      <c r="HY252" s="28"/>
      <c r="HZ252" s="28"/>
      <c r="IA252" s="28"/>
      <c r="IB252" s="28"/>
      <c r="IC252" s="28"/>
      <c r="ID252" s="28"/>
      <c r="IE252" s="28"/>
      <c r="IF252" s="28"/>
      <c r="IG252" s="28"/>
      <c r="IH252" s="28"/>
      <c r="II252" s="28"/>
      <c r="IJ252" s="28"/>
      <c r="IK252" s="28"/>
      <c r="IL252" s="28"/>
      <c r="IM252" s="28"/>
      <c r="IN252" s="28"/>
      <c r="IO252" s="28"/>
      <c r="IP252" s="28"/>
      <c r="IQ252" s="28"/>
      <c r="IR252" s="28"/>
      <c r="IS252" s="28"/>
      <c r="IT252" s="28"/>
      <c r="IU252" s="28"/>
      <c r="IV252" s="28"/>
      <c r="IW252" s="28"/>
    </row>
    <row r="253" spans="1:257" s="1" customForma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51"/>
      <c r="AC253" s="51"/>
      <c r="AD253" s="51"/>
      <c r="AE253" s="150" t="s">
        <v>536</v>
      </c>
      <c r="AF253" s="102" t="s">
        <v>524</v>
      </c>
      <c r="AG253" s="97">
        <v>475</v>
      </c>
      <c r="AH253" s="275" t="e">
        <f>NA()</f>
        <v>#N/A</v>
      </c>
      <c r="AI253" s="275" t="e">
        <f>NA()</f>
        <v>#N/A</v>
      </c>
      <c r="AJ253" s="275" t="e">
        <f>NA()</f>
        <v>#N/A</v>
      </c>
      <c r="AK253" s="53"/>
      <c r="AL253" s="53"/>
      <c r="AM253" s="52"/>
      <c r="AN253" s="52"/>
      <c r="AO253" s="52"/>
      <c r="AP253" s="61"/>
      <c r="AQ253" s="61"/>
      <c r="AR253" s="61"/>
      <c r="AS253" s="61"/>
      <c r="AT253" s="61"/>
      <c r="AU253" s="51"/>
      <c r="AV253" s="51"/>
      <c r="AW253" s="57"/>
      <c r="AX253" s="57"/>
      <c r="AY253" s="57"/>
      <c r="AZ253" s="57"/>
      <c r="BA253" s="57"/>
      <c r="BB253" s="57"/>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c r="DJ253" s="28"/>
      <c r="DK253" s="28"/>
      <c r="DL253" s="28"/>
      <c r="DM253" s="28"/>
      <c r="DN253" s="28"/>
      <c r="DO253" s="28"/>
      <c r="DP253" s="28"/>
      <c r="DQ253" s="28"/>
      <c r="DR253" s="28"/>
      <c r="DS253" s="28"/>
      <c r="DT253" s="28"/>
      <c r="DU253" s="28"/>
      <c r="DV253" s="28"/>
      <c r="DW253" s="28"/>
      <c r="DX253" s="28"/>
      <c r="DY253" s="28"/>
      <c r="DZ253" s="28"/>
      <c r="EA253" s="28"/>
      <c r="EB253" s="28"/>
      <c r="EC253" s="28"/>
      <c r="ED253" s="28"/>
      <c r="EE253" s="28"/>
      <c r="EF253" s="28"/>
      <c r="EG253" s="28"/>
      <c r="EH253" s="28"/>
      <c r="EI253" s="28"/>
      <c r="EJ253" s="28"/>
      <c r="EK253" s="28"/>
      <c r="EL253" s="28"/>
      <c r="EM253" s="28"/>
      <c r="EN253" s="28"/>
      <c r="EO253" s="28"/>
      <c r="EP253" s="28"/>
      <c r="EQ253" s="28"/>
      <c r="ER253" s="28"/>
      <c r="ES253" s="28"/>
      <c r="ET253" s="28"/>
      <c r="EU253" s="28"/>
      <c r="EV253" s="28"/>
      <c r="EW253" s="28"/>
      <c r="EX253" s="28"/>
      <c r="EY253" s="28"/>
      <c r="EZ253" s="28"/>
      <c r="FA253" s="28"/>
      <c r="FB253" s="28"/>
      <c r="FC253" s="28"/>
      <c r="FD253" s="28"/>
      <c r="FE253" s="28"/>
      <c r="FF253" s="28"/>
      <c r="FG253" s="28"/>
      <c r="FH253" s="28"/>
      <c r="FI253" s="28"/>
      <c r="FJ253" s="28"/>
      <c r="FK253" s="28"/>
      <c r="FL253" s="28"/>
      <c r="FM253" s="28"/>
      <c r="FN253" s="28"/>
      <c r="FO253" s="28"/>
      <c r="FP253" s="28"/>
      <c r="FQ253" s="28"/>
      <c r="FR253" s="28"/>
      <c r="FS253" s="28"/>
      <c r="FT253" s="28"/>
      <c r="FU253" s="28"/>
      <c r="FV253" s="28"/>
      <c r="FW253" s="28"/>
      <c r="FX253" s="28"/>
      <c r="FY253" s="28"/>
      <c r="FZ253" s="28"/>
      <c r="GA253" s="28"/>
      <c r="GB253" s="28"/>
      <c r="GC253" s="28"/>
      <c r="GD253" s="28"/>
      <c r="GE253" s="28"/>
      <c r="GF253" s="28"/>
      <c r="GG253" s="28"/>
      <c r="GH253" s="28"/>
      <c r="GI253" s="28"/>
      <c r="GJ253" s="28"/>
      <c r="GK253" s="28"/>
      <c r="GL253" s="28"/>
      <c r="GM253" s="28"/>
      <c r="GN253" s="28"/>
      <c r="GO253" s="28"/>
      <c r="GP253" s="28"/>
      <c r="GQ253" s="28"/>
      <c r="GR253" s="28"/>
      <c r="GS253" s="28"/>
      <c r="GT253" s="28"/>
      <c r="GU253" s="28"/>
      <c r="GV253" s="28"/>
      <c r="GW253" s="28"/>
      <c r="GX253" s="28"/>
      <c r="GY253" s="28"/>
      <c r="GZ253" s="28"/>
      <c r="HA253" s="28"/>
      <c r="HB253" s="28"/>
      <c r="HC253" s="28"/>
      <c r="HD253" s="28"/>
      <c r="HE253" s="28"/>
      <c r="HF253" s="28"/>
      <c r="HG253" s="28"/>
      <c r="HH253" s="28"/>
      <c r="HI253" s="28"/>
      <c r="HJ253" s="28"/>
      <c r="HK253" s="28"/>
      <c r="HL253" s="28"/>
      <c r="HM253" s="28"/>
      <c r="HN253" s="28"/>
      <c r="HO253" s="28"/>
      <c r="HP253" s="28"/>
      <c r="HQ253" s="28"/>
      <c r="HR253" s="28"/>
      <c r="HS253" s="28"/>
      <c r="HT253" s="28"/>
      <c r="HU253" s="28"/>
      <c r="HV253" s="28"/>
      <c r="HW253" s="28"/>
      <c r="HX253" s="28"/>
      <c r="HY253" s="28"/>
      <c r="HZ253" s="28"/>
      <c r="IA253" s="28"/>
      <c r="IB253" s="28"/>
      <c r="IC253" s="28"/>
      <c r="ID253" s="28"/>
      <c r="IE253" s="28"/>
      <c r="IF253" s="28"/>
      <c r="IG253" s="28"/>
      <c r="IH253" s="28"/>
      <c r="II253" s="28"/>
      <c r="IJ253" s="28"/>
      <c r="IK253" s="28"/>
      <c r="IL253" s="28"/>
      <c r="IM253" s="28"/>
      <c r="IN253" s="28"/>
      <c r="IO253" s="28"/>
      <c r="IP253" s="28"/>
      <c r="IQ253" s="28"/>
      <c r="IR253" s="28"/>
      <c r="IS253" s="28"/>
      <c r="IT253" s="28"/>
      <c r="IU253" s="28"/>
      <c r="IV253" s="28"/>
      <c r="IW253" s="28"/>
    </row>
    <row r="254" spans="1:257" s="1" customForma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51"/>
      <c r="AC254" s="51"/>
      <c r="AD254" s="51"/>
      <c r="AE254" s="150" t="s">
        <v>537</v>
      </c>
      <c r="AF254" s="102" t="s">
        <v>524</v>
      </c>
      <c r="AG254" s="97">
        <v>475</v>
      </c>
      <c r="AH254" s="275" t="e">
        <f>NA()</f>
        <v>#N/A</v>
      </c>
      <c r="AI254" s="275" t="e">
        <f>NA()</f>
        <v>#N/A</v>
      </c>
      <c r="AJ254" s="275" t="e">
        <f>NA()</f>
        <v>#N/A</v>
      </c>
      <c r="AK254" s="53"/>
      <c r="AL254" s="53"/>
      <c r="AM254" s="52"/>
      <c r="AN254" s="52"/>
      <c r="AO254" s="52"/>
      <c r="AP254" s="61"/>
      <c r="AQ254" s="61"/>
      <c r="AR254" s="61"/>
      <c r="AS254" s="61"/>
      <c r="AT254" s="61"/>
      <c r="AU254" s="51"/>
      <c r="AV254" s="51"/>
      <c r="AW254" s="57"/>
      <c r="AX254" s="57"/>
      <c r="AY254" s="57"/>
      <c r="AZ254" s="57"/>
      <c r="BA254" s="57"/>
      <c r="BB254" s="57"/>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c r="DJ254" s="28"/>
      <c r="DK254" s="28"/>
      <c r="DL254" s="28"/>
      <c r="DM254" s="28"/>
      <c r="DN254" s="28"/>
      <c r="DO254" s="28"/>
      <c r="DP254" s="28"/>
      <c r="DQ254" s="28"/>
      <c r="DR254" s="28"/>
      <c r="DS254" s="28"/>
      <c r="DT254" s="28"/>
      <c r="DU254" s="28"/>
      <c r="DV254" s="28"/>
      <c r="DW254" s="28"/>
      <c r="DX254" s="28"/>
      <c r="DY254" s="28"/>
      <c r="DZ254" s="28"/>
      <c r="EA254" s="28"/>
      <c r="EB254" s="28"/>
      <c r="EC254" s="28"/>
      <c r="ED254" s="28"/>
      <c r="EE254" s="28"/>
      <c r="EF254" s="28"/>
      <c r="EG254" s="28"/>
      <c r="EH254" s="28"/>
      <c r="EI254" s="28"/>
      <c r="EJ254" s="28"/>
      <c r="EK254" s="28"/>
      <c r="EL254" s="28"/>
      <c r="EM254" s="28"/>
      <c r="EN254" s="28"/>
      <c r="EO254" s="28"/>
      <c r="EP254" s="28"/>
      <c r="EQ254" s="28"/>
      <c r="ER254" s="28"/>
      <c r="ES254" s="28"/>
      <c r="ET254" s="28"/>
      <c r="EU254" s="28"/>
      <c r="EV254" s="28"/>
      <c r="EW254" s="28"/>
      <c r="EX254" s="28"/>
      <c r="EY254" s="28"/>
      <c r="EZ254" s="28"/>
      <c r="FA254" s="28"/>
      <c r="FB254" s="28"/>
      <c r="FC254" s="28"/>
      <c r="FD254" s="28"/>
      <c r="FE254" s="28"/>
      <c r="FF254" s="28"/>
      <c r="FG254" s="28"/>
      <c r="FH254" s="28"/>
      <c r="FI254" s="28"/>
      <c r="FJ254" s="28"/>
      <c r="FK254" s="28"/>
      <c r="FL254" s="28"/>
      <c r="FM254" s="28"/>
      <c r="FN254" s="28"/>
      <c r="FO254" s="28"/>
      <c r="FP254" s="28"/>
      <c r="FQ254" s="28"/>
      <c r="FR254" s="28"/>
      <c r="FS254" s="28"/>
      <c r="FT254" s="28"/>
      <c r="FU254" s="28"/>
      <c r="FV254" s="28"/>
      <c r="FW254" s="28"/>
      <c r="FX254" s="28"/>
      <c r="FY254" s="28"/>
      <c r="FZ254" s="28"/>
      <c r="GA254" s="28"/>
      <c r="GB254" s="28"/>
      <c r="GC254" s="28"/>
      <c r="GD254" s="28"/>
      <c r="GE254" s="28"/>
      <c r="GF254" s="28"/>
      <c r="GG254" s="28"/>
      <c r="GH254" s="28"/>
      <c r="GI254" s="28"/>
      <c r="GJ254" s="28"/>
      <c r="GK254" s="28"/>
      <c r="GL254" s="28"/>
      <c r="GM254" s="28"/>
      <c r="GN254" s="28"/>
      <c r="GO254" s="28"/>
      <c r="GP254" s="28"/>
      <c r="GQ254" s="28"/>
      <c r="GR254" s="28"/>
      <c r="GS254" s="28"/>
      <c r="GT254" s="28"/>
      <c r="GU254" s="28"/>
      <c r="GV254" s="28"/>
      <c r="GW254" s="28"/>
      <c r="GX254" s="28"/>
      <c r="GY254" s="28"/>
      <c r="GZ254" s="28"/>
      <c r="HA254" s="28"/>
      <c r="HB254" s="28"/>
      <c r="HC254" s="28"/>
      <c r="HD254" s="28"/>
      <c r="HE254" s="28"/>
      <c r="HF254" s="28"/>
      <c r="HG254" s="28"/>
      <c r="HH254" s="28"/>
      <c r="HI254" s="28"/>
      <c r="HJ254" s="28"/>
      <c r="HK254" s="28"/>
      <c r="HL254" s="28"/>
      <c r="HM254" s="28"/>
      <c r="HN254" s="28"/>
      <c r="HO254" s="28"/>
      <c r="HP254" s="28"/>
      <c r="HQ254" s="28"/>
      <c r="HR254" s="28"/>
      <c r="HS254" s="28"/>
      <c r="HT254" s="28"/>
      <c r="HU254" s="28"/>
      <c r="HV254" s="28"/>
      <c r="HW254" s="28"/>
      <c r="HX254" s="28"/>
      <c r="HY254" s="28"/>
      <c r="HZ254" s="28"/>
      <c r="IA254" s="28"/>
      <c r="IB254" s="28"/>
      <c r="IC254" s="28"/>
      <c r="ID254" s="28"/>
      <c r="IE254" s="28"/>
      <c r="IF254" s="28"/>
      <c r="IG254" s="28"/>
      <c r="IH254" s="28"/>
      <c r="II254" s="28"/>
      <c r="IJ254" s="28"/>
      <c r="IK254" s="28"/>
      <c r="IL254" s="28"/>
      <c r="IM254" s="28"/>
      <c r="IN254" s="28"/>
      <c r="IO254" s="28"/>
      <c r="IP254" s="28"/>
      <c r="IQ254" s="28"/>
      <c r="IR254" s="28"/>
      <c r="IS254" s="28"/>
      <c r="IT254" s="28"/>
      <c r="IU254" s="28"/>
      <c r="IV254" s="28"/>
      <c r="IW254" s="28"/>
    </row>
    <row r="255" spans="1:257" s="1" customForma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51"/>
      <c r="AC255" s="51"/>
      <c r="AD255" s="51"/>
      <c r="AE255" s="150" t="s">
        <v>538</v>
      </c>
      <c r="AF255" s="102" t="s">
        <v>524</v>
      </c>
      <c r="AG255" s="97">
        <v>1000</v>
      </c>
      <c r="AH255" s="275" t="e">
        <f>NA()</f>
        <v>#N/A</v>
      </c>
      <c r="AI255" s="275" t="e">
        <f>NA()</f>
        <v>#N/A</v>
      </c>
      <c r="AJ255" s="275" t="e">
        <f>NA()</f>
        <v>#N/A</v>
      </c>
      <c r="AK255" s="53"/>
      <c r="AL255" s="53"/>
      <c r="AM255" s="52"/>
      <c r="AN255" s="52"/>
      <c r="AO255" s="52"/>
      <c r="AP255" s="61"/>
      <c r="AQ255" s="61"/>
      <c r="AR255" s="61"/>
      <c r="AS255" s="61"/>
      <c r="AT255" s="61"/>
      <c r="AU255" s="51"/>
      <c r="AV255" s="51"/>
      <c r="AW255" s="57"/>
      <c r="AX255" s="57"/>
      <c r="AY255" s="57"/>
      <c r="AZ255" s="57"/>
      <c r="BA255" s="57"/>
      <c r="BB255" s="57"/>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8"/>
      <c r="HD255" s="28"/>
      <c r="HE255" s="28"/>
      <c r="HF255" s="28"/>
      <c r="HG255" s="28"/>
      <c r="HH255" s="28"/>
      <c r="HI255" s="28"/>
      <c r="HJ255" s="28"/>
      <c r="HK255" s="28"/>
      <c r="HL255" s="28"/>
      <c r="HM255" s="28"/>
      <c r="HN255" s="28"/>
      <c r="HO255" s="28"/>
      <c r="HP255" s="28"/>
      <c r="HQ255" s="28"/>
      <c r="HR255" s="28"/>
      <c r="HS255" s="28"/>
      <c r="HT255" s="28"/>
      <c r="HU255" s="28"/>
      <c r="HV255" s="28"/>
      <c r="HW255" s="28"/>
      <c r="HX255" s="28"/>
      <c r="HY255" s="28"/>
      <c r="HZ255" s="28"/>
      <c r="IA255" s="28"/>
      <c r="IB255" s="28"/>
      <c r="IC255" s="28"/>
      <c r="ID255" s="28"/>
      <c r="IE255" s="28"/>
      <c r="IF255" s="28"/>
      <c r="IG255" s="28"/>
      <c r="IH255" s="28"/>
      <c r="II255" s="28"/>
      <c r="IJ255" s="28"/>
      <c r="IK255" s="28"/>
      <c r="IL255" s="28"/>
      <c r="IM255" s="28"/>
      <c r="IN255" s="28"/>
      <c r="IO255" s="28"/>
      <c r="IP255" s="28"/>
      <c r="IQ255" s="28"/>
      <c r="IR255" s="28"/>
      <c r="IS255" s="28"/>
      <c r="IT255" s="28"/>
      <c r="IU255" s="28"/>
      <c r="IV255" s="28"/>
      <c r="IW255" s="28"/>
    </row>
    <row r="256" spans="1:257" s="1" customForma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51"/>
      <c r="AC256" s="51"/>
      <c r="AD256" s="51"/>
      <c r="AE256" s="150" t="s">
        <v>539</v>
      </c>
      <c r="AF256" s="102" t="s">
        <v>524</v>
      </c>
      <c r="AG256" s="97">
        <v>1000</v>
      </c>
      <c r="AH256" s="275" t="e">
        <f>NA()</f>
        <v>#N/A</v>
      </c>
      <c r="AI256" s="275" t="e">
        <f>NA()</f>
        <v>#N/A</v>
      </c>
      <c r="AJ256" s="275" t="e">
        <f>NA()</f>
        <v>#N/A</v>
      </c>
      <c r="AK256" s="53"/>
      <c r="AL256" s="53"/>
      <c r="AM256" s="52"/>
      <c r="AN256" s="52"/>
      <c r="AO256" s="52"/>
      <c r="AP256" s="61"/>
      <c r="AQ256" s="61"/>
      <c r="AR256" s="61"/>
      <c r="AS256" s="61"/>
      <c r="AT256" s="61"/>
      <c r="AU256" s="51"/>
      <c r="AV256" s="51"/>
      <c r="AW256" s="57"/>
      <c r="AX256" s="57"/>
      <c r="AY256" s="57"/>
      <c r="AZ256" s="57"/>
      <c r="BA256" s="57"/>
      <c r="BB256" s="57"/>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8"/>
      <c r="FJ256" s="28"/>
      <c r="FK256" s="28"/>
      <c r="FL256" s="28"/>
      <c r="FM256" s="28"/>
      <c r="FN256" s="28"/>
      <c r="FO256" s="28"/>
      <c r="FP256" s="28"/>
      <c r="FQ256" s="28"/>
      <c r="FR256" s="28"/>
      <c r="FS256" s="28"/>
      <c r="FT256" s="28"/>
      <c r="FU256" s="28"/>
      <c r="FV256" s="28"/>
      <c r="FW256" s="28"/>
      <c r="FX256" s="28"/>
      <c r="FY256" s="28"/>
      <c r="FZ256" s="28"/>
      <c r="GA256" s="28"/>
      <c r="GB256" s="28"/>
      <c r="GC256" s="28"/>
      <c r="GD256" s="28"/>
      <c r="GE256" s="28"/>
      <c r="GF256" s="28"/>
      <c r="GG256" s="28"/>
      <c r="GH256" s="28"/>
      <c r="GI256" s="28"/>
      <c r="GJ256" s="28"/>
      <c r="GK256" s="28"/>
      <c r="GL256" s="28"/>
      <c r="GM256" s="28"/>
      <c r="GN256" s="28"/>
      <c r="GO256" s="28"/>
      <c r="GP256" s="28"/>
      <c r="GQ256" s="28"/>
      <c r="GR256" s="28"/>
      <c r="GS256" s="28"/>
      <c r="GT256" s="28"/>
      <c r="GU256" s="28"/>
      <c r="GV256" s="28"/>
      <c r="GW256" s="28"/>
      <c r="GX256" s="28"/>
      <c r="GY256" s="28"/>
      <c r="GZ256" s="28"/>
      <c r="HA256" s="28"/>
      <c r="HB256" s="28"/>
      <c r="HC256" s="28"/>
      <c r="HD256" s="28"/>
      <c r="HE256" s="28"/>
      <c r="HF256" s="28"/>
      <c r="HG256" s="28"/>
      <c r="HH256" s="28"/>
      <c r="HI256" s="28"/>
      <c r="HJ256" s="28"/>
      <c r="HK256" s="28"/>
      <c r="HL256" s="28"/>
      <c r="HM256" s="28"/>
      <c r="HN256" s="28"/>
      <c r="HO256" s="28"/>
      <c r="HP256" s="28"/>
      <c r="HQ256" s="28"/>
      <c r="HR256" s="28"/>
      <c r="HS256" s="28"/>
      <c r="HT256" s="28"/>
      <c r="HU256" s="28"/>
      <c r="HV256" s="28"/>
      <c r="HW256" s="28"/>
      <c r="HX256" s="28"/>
      <c r="HY256" s="28"/>
      <c r="HZ256" s="28"/>
      <c r="IA256" s="28"/>
      <c r="IB256" s="28"/>
      <c r="IC256" s="28"/>
      <c r="ID256" s="28"/>
      <c r="IE256" s="28"/>
      <c r="IF256" s="28"/>
      <c r="IG256" s="28"/>
      <c r="IH256" s="28"/>
      <c r="II256" s="28"/>
      <c r="IJ256" s="28"/>
      <c r="IK256" s="28"/>
      <c r="IL256" s="28"/>
      <c r="IM256" s="28"/>
      <c r="IN256" s="28"/>
      <c r="IO256" s="28"/>
      <c r="IP256" s="28"/>
      <c r="IQ256" s="28"/>
      <c r="IR256" s="28"/>
      <c r="IS256" s="28"/>
      <c r="IT256" s="28"/>
      <c r="IU256" s="28"/>
      <c r="IV256" s="28"/>
      <c r="IW256" s="28"/>
    </row>
    <row r="257" spans="31:54">
      <c r="AE257" s="150" t="s">
        <v>540</v>
      </c>
      <c r="AF257" s="102" t="s">
        <v>524</v>
      </c>
      <c r="AG257" s="97">
        <v>1000</v>
      </c>
      <c r="AH257" s="275" t="e">
        <f>NA()</f>
        <v>#N/A</v>
      </c>
      <c r="AI257" s="275" t="e">
        <f>NA()</f>
        <v>#N/A</v>
      </c>
      <c r="AJ257" s="275" t="e">
        <f>NA()</f>
        <v>#N/A</v>
      </c>
      <c r="AT257" s="28"/>
      <c r="AU257" s="28"/>
      <c r="AV257" s="28"/>
      <c r="AW257" s="28"/>
      <c r="AX257" s="28"/>
      <c r="AY257" s="28"/>
      <c r="AZ257" s="28"/>
      <c r="BA257" s="28"/>
      <c r="BB257" s="28"/>
    </row>
    <row r="258" spans="31:54">
      <c r="AE258" s="150" t="s">
        <v>541</v>
      </c>
      <c r="AF258" s="102" t="s">
        <v>524</v>
      </c>
      <c r="AG258" s="97">
        <v>1000</v>
      </c>
      <c r="AH258" s="275" t="e">
        <f>NA()</f>
        <v>#N/A</v>
      </c>
      <c r="AI258" s="275" t="e">
        <f>NA()</f>
        <v>#N/A</v>
      </c>
      <c r="AJ258" s="275" t="e">
        <f>NA()</f>
        <v>#N/A</v>
      </c>
      <c r="AT258" s="28"/>
      <c r="AU258" s="28"/>
      <c r="AV258" s="28"/>
      <c r="AW258" s="28"/>
      <c r="AX258" s="28"/>
      <c r="AY258" s="28"/>
      <c r="AZ258" s="28"/>
      <c r="BA258" s="28"/>
      <c r="BB258" s="28"/>
    </row>
    <row r="259" spans="31:54">
      <c r="AE259" s="97" t="s">
        <v>260</v>
      </c>
      <c r="AF259" s="102" t="s">
        <v>542</v>
      </c>
      <c r="AG259" s="97">
        <v>1</v>
      </c>
      <c r="AH259" s="275" t="e">
        <f>NA()</f>
        <v>#N/A</v>
      </c>
      <c r="AI259" s="275" t="e">
        <f>NA()</f>
        <v>#N/A</v>
      </c>
      <c r="AJ259" s="276">
        <v>0.65</v>
      </c>
      <c r="AT259" s="28"/>
      <c r="AU259" s="28"/>
      <c r="AV259" s="28"/>
      <c r="AW259" s="28"/>
      <c r="AX259" s="28"/>
      <c r="AY259" s="28"/>
      <c r="AZ259" s="28"/>
      <c r="BA259" s="28"/>
      <c r="BB259" s="28"/>
    </row>
    <row r="260" spans="31:54">
      <c r="AE260" s="97" t="s">
        <v>261</v>
      </c>
      <c r="AF260" s="102" t="s">
        <v>542</v>
      </c>
      <c r="AG260" s="97">
        <v>2</v>
      </c>
      <c r="AH260" s="275" t="e">
        <f>NA()</f>
        <v>#N/A</v>
      </c>
      <c r="AI260" s="275" t="e">
        <f>NA()</f>
        <v>#N/A</v>
      </c>
      <c r="AJ260" s="276">
        <v>0.3</v>
      </c>
      <c r="AT260" s="28"/>
      <c r="AU260" s="28"/>
      <c r="AV260" s="28"/>
      <c r="AW260" s="28"/>
      <c r="AX260" s="28"/>
      <c r="AY260" s="28"/>
      <c r="AZ260" s="28"/>
      <c r="BA260" s="28"/>
      <c r="BB260" s="28"/>
    </row>
    <row r="261" spans="31:54">
      <c r="AE261" s="98" t="s">
        <v>543</v>
      </c>
      <c r="AF261" s="102" t="s">
        <v>544</v>
      </c>
      <c r="AG261" s="206" t="e">
        <f>NA()</f>
        <v>#N/A</v>
      </c>
      <c r="AH261" s="275" t="e">
        <f>NA()</f>
        <v>#N/A</v>
      </c>
      <c r="AI261" s="276">
        <v>15</v>
      </c>
      <c r="AJ261" s="276">
        <v>15.99</v>
      </c>
      <c r="AL261" s="114"/>
      <c r="AM261" s="114"/>
      <c r="AN261" s="114"/>
      <c r="AO261" s="114"/>
      <c r="AP261" s="114"/>
      <c r="AT261" s="28"/>
      <c r="AU261" s="28"/>
      <c r="AV261" s="28"/>
      <c r="AW261" s="28"/>
      <c r="AX261" s="28"/>
      <c r="AY261" s="28"/>
      <c r="AZ261" s="28"/>
      <c r="BA261" s="28"/>
      <c r="BB261" s="28"/>
    </row>
    <row r="262" spans="31:54">
      <c r="AE262" s="98" t="s">
        <v>545</v>
      </c>
      <c r="AF262" s="102" t="s">
        <v>546</v>
      </c>
      <c r="AG262" s="206" t="e">
        <f>NA()</f>
        <v>#N/A</v>
      </c>
      <c r="AH262" s="275" t="e">
        <f>NA()</f>
        <v>#N/A</v>
      </c>
      <c r="AI262" s="276">
        <v>16</v>
      </c>
      <c r="AJ262" s="276">
        <v>16.989999999999998</v>
      </c>
      <c r="AK262" s="114"/>
      <c r="AT262" s="28"/>
      <c r="AU262" s="28"/>
      <c r="AV262" s="28"/>
      <c r="AW262" s="28"/>
      <c r="AX262" s="28"/>
      <c r="AY262" s="28"/>
      <c r="AZ262" s="28"/>
      <c r="BA262" s="28"/>
      <c r="BB262" s="28"/>
    </row>
    <row r="263" spans="31:54">
      <c r="AE263" s="98" t="s">
        <v>547</v>
      </c>
      <c r="AF263" s="102" t="s">
        <v>548</v>
      </c>
      <c r="AG263" s="206" t="e">
        <f>NA()</f>
        <v>#N/A</v>
      </c>
      <c r="AH263" s="275" t="e">
        <f>NA()</f>
        <v>#N/A</v>
      </c>
      <c r="AI263" s="276">
        <v>17</v>
      </c>
      <c r="AJ263" s="276">
        <v>17.989999999999998</v>
      </c>
      <c r="AT263" s="28"/>
      <c r="AU263" s="28"/>
      <c r="AV263" s="28"/>
      <c r="AW263" s="28"/>
      <c r="AX263" s="28"/>
      <c r="AY263" s="28"/>
      <c r="AZ263" s="28"/>
      <c r="BA263" s="28"/>
      <c r="BB263" s="28"/>
    </row>
    <row r="264" spans="31:54">
      <c r="AE264" s="98" t="s">
        <v>549</v>
      </c>
      <c r="AF264" s="102" t="s">
        <v>550</v>
      </c>
      <c r="AG264" s="206" t="e">
        <f>NA()</f>
        <v>#N/A</v>
      </c>
      <c r="AH264" s="275" t="e">
        <f>NA()</f>
        <v>#N/A</v>
      </c>
      <c r="AI264" s="276">
        <v>18</v>
      </c>
      <c r="AJ264" s="276">
        <v>30</v>
      </c>
      <c r="AT264" s="28"/>
      <c r="AU264" s="28"/>
      <c r="AV264" s="28"/>
      <c r="AW264" s="28"/>
      <c r="AX264" s="28"/>
      <c r="AY264" s="28"/>
      <c r="AZ264" s="28"/>
      <c r="BA264" s="28"/>
      <c r="BB264" s="28"/>
    </row>
    <row r="265" spans="31:54">
      <c r="AE265" s="98" t="s">
        <v>551</v>
      </c>
      <c r="AF265" s="102" t="s">
        <v>544</v>
      </c>
      <c r="AG265" s="206" t="e">
        <f>NA()</f>
        <v>#N/A</v>
      </c>
      <c r="AH265" s="275" t="e">
        <f>NA()</f>
        <v>#N/A</v>
      </c>
      <c r="AI265" s="276">
        <v>15</v>
      </c>
      <c r="AJ265" s="276">
        <v>15.99</v>
      </c>
      <c r="AT265" s="28"/>
      <c r="AU265" s="28"/>
      <c r="AV265" s="28"/>
      <c r="AW265" s="28"/>
      <c r="AX265" s="28"/>
      <c r="AY265" s="28"/>
      <c r="AZ265" s="28"/>
      <c r="BA265" s="28"/>
      <c r="BB265" s="28"/>
    </row>
    <row r="266" spans="31:54">
      <c r="AE266" s="98" t="s">
        <v>552</v>
      </c>
      <c r="AF266" s="102" t="s">
        <v>546</v>
      </c>
      <c r="AG266" s="206" t="e">
        <f>NA()</f>
        <v>#N/A</v>
      </c>
      <c r="AH266" s="275" t="e">
        <f>NA()</f>
        <v>#N/A</v>
      </c>
      <c r="AI266" s="276">
        <v>16</v>
      </c>
      <c r="AJ266" s="276">
        <v>16.989999999999998</v>
      </c>
      <c r="AT266" s="28"/>
      <c r="AU266" s="28"/>
      <c r="AV266" s="28"/>
      <c r="AW266" s="28"/>
      <c r="AX266" s="28"/>
      <c r="AY266" s="28"/>
      <c r="AZ266" s="28"/>
      <c r="BA266" s="28"/>
      <c r="BB266" s="28"/>
    </row>
    <row r="267" spans="31:54">
      <c r="AE267" s="98" t="s">
        <v>553</v>
      </c>
      <c r="AF267" s="102" t="s">
        <v>548</v>
      </c>
      <c r="AG267" s="206" t="e">
        <f>NA()</f>
        <v>#N/A</v>
      </c>
      <c r="AH267" s="275" t="e">
        <f>NA()</f>
        <v>#N/A</v>
      </c>
      <c r="AI267" s="276">
        <v>17</v>
      </c>
      <c r="AJ267" s="276">
        <v>17.989999999999998</v>
      </c>
      <c r="AT267" s="28"/>
      <c r="AU267" s="28"/>
      <c r="AV267" s="28"/>
      <c r="AW267" s="28"/>
      <c r="AX267" s="28"/>
      <c r="AY267" s="28"/>
      <c r="AZ267" s="28"/>
      <c r="BA267" s="28"/>
      <c r="BB267" s="28"/>
    </row>
    <row r="268" spans="31:54">
      <c r="AE268" s="98" t="s">
        <v>554</v>
      </c>
      <c r="AF268" s="102" t="s">
        <v>550</v>
      </c>
      <c r="AG268" s="206" t="e">
        <f>NA()</f>
        <v>#N/A</v>
      </c>
      <c r="AH268" s="275" t="e">
        <f>NA()</f>
        <v>#N/A</v>
      </c>
      <c r="AI268" s="276">
        <v>18</v>
      </c>
      <c r="AJ268" s="276">
        <v>30</v>
      </c>
      <c r="AT268" s="28"/>
      <c r="AU268" s="28"/>
      <c r="AV268" s="28"/>
      <c r="AW268" s="28"/>
      <c r="AX268" s="28"/>
      <c r="AY268" s="28"/>
      <c r="AZ268" s="28"/>
      <c r="BA268" s="28"/>
      <c r="BB268" s="28"/>
    </row>
    <row r="269" spans="31:54">
      <c r="AE269" s="92" t="s">
        <v>555</v>
      </c>
      <c r="AF269" s="102" t="s">
        <v>35</v>
      </c>
      <c r="AG269" s="97">
        <v>135</v>
      </c>
      <c r="AH269" s="275" t="e">
        <f>NA()</f>
        <v>#N/A</v>
      </c>
      <c r="AI269" s="277">
        <v>14.3</v>
      </c>
      <c r="AJ269" s="277">
        <v>15.19</v>
      </c>
      <c r="AT269" s="28"/>
      <c r="AU269" s="28"/>
      <c r="AV269" s="28"/>
      <c r="AW269" s="28"/>
      <c r="AX269" s="28"/>
      <c r="AY269" s="28"/>
      <c r="AZ269" s="28"/>
      <c r="BA269" s="28"/>
      <c r="BB269" s="28"/>
    </row>
    <row r="270" spans="31:54">
      <c r="AE270" s="209" t="s">
        <v>556</v>
      </c>
      <c r="AF270" s="102" t="s">
        <v>35</v>
      </c>
      <c r="AG270" s="97">
        <v>135</v>
      </c>
      <c r="AH270" s="275" t="e">
        <f>NA()</f>
        <v>#N/A</v>
      </c>
      <c r="AI270" s="277">
        <v>14.3</v>
      </c>
      <c r="AJ270" s="277">
        <v>15.19</v>
      </c>
      <c r="AT270" s="28"/>
      <c r="AU270" s="28"/>
      <c r="AV270" s="28"/>
      <c r="AW270" s="28"/>
      <c r="AX270" s="28"/>
      <c r="AY270" s="28"/>
      <c r="AZ270" s="28"/>
      <c r="BA270" s="28"/>
      <c r="BB270" s="28"/>
    </row>
    <row r="271" spans="31:54">
      <c r="AE271" s="209" t="s">
        <v>557</v>
      </c>
      <c r="AF271" s="102" t="s">
        <v>35</v>
      </c>
      <c r="AG271" s="97">
        <v>135</v>
      </c>
      <c r="AH271" s="275" t="e">
        <f>NA()</f>
        <v>#N/A</v>
      </c>
      <c r="AI271" s="277">
        <v>14.3</v>
      </c>
      <c r="AJ271" s="277">
        <v>15.19</v>
      </c>
      <c r="AT271" s="28"/>
      <c r="AU271" s="28"/>
      <c r="AV271" s="28"/>
      <c r="AW271" s="28"/>
      <c r="AX271" s="28"/>
      <c r="AY271" s="28"/>
      <c r="AZ271" s="28"/>
      <c r="BA271" s="28"/>
      <c r="BB271" s="28"/>
    </row>
    <row r="272" spans="31:54">
      <c r="AE272" s="209" t="s">
        <v>558</v>
      </c>
      <c r="AF272" s="102" t="s">
        <v>35</v>
      </c>
      <c r="AG272" s="97">
        <v>135</v>
      </c>
      <c r="AH272" s="275" t="e">
        <f>NA()</f>
        <v>#N/A</v>
      </c>
      <c r="AI272" s="277">
        <v>14.3</v>
      </c>
      <c r="AJ272" s="277">
        <v>15.19</v>
      </c>
      <c r="AT272" s="28"/>
      <c r="AU272" s="28"/>
      <c r="AV272" s="28"/>
      <c r="AW272" s="28"/>
      <c r="AX272" s="28"/>
      <c r="AY272" s="28"/>
      <c r="AZ272" s="28"/>
      <c r="BA272" s="28"/>
      <c r="BB272" s="28"/>
    </row>
    <row r="273" spans="31:54">
      <c r="AE273" s="209" t="s">
        <v>559</v>
      </c>
      <c r="AF273" s="102" t="s">
        <v>35</v>
      </c>
      <c r="AG273" s="97">
        <v>135</v>
      </c>
      <c r="AH273" s="275" t="e">
        <f>NA()</f>
        <v>#N/A</v>
      </c>
      <c r="AI273" s="277">
        <v>14.3</v>
      </c>
      <c r="AJ273" s="277">
        <v>15.19</v>
      </c>
      <c r="AT273" s="28"/>
      <c r="AU273" s="28"/>
      <c r="AV273" s="28"/>
      <c r="AW273" s="28"/>
      <c r="AX273" s="28"/>
      <c r="AY273" s="28"/>
      <c r="AZ273" s="28"/>
      <c r="BA273" s="28"/>
      <c r="BB273" s="28"/>
    </row>
    <row r="274" spans="31:54">
      <c r="AE274" s="209" t="s">
        <v>560</v>
      </c>
      <c r="AF274" s="102" t="s">
        <v>35</v>
      </c>
      <c r="AG274" s="97">
        <v>135</v>
      </c>
      <c r="AH274" s="275" t="e">
        <f>NA()</f>
        <v>#N/A</v>
      </c>
      <c r="AI274" s="277">
        <v>14.3</v>
      </c>
      <c r="AJ274" s="277">
        <v>15.19</v>
      </c>
      <c r="AT274" s="28"/>
      <c r="AU274" s="28"/>
      <c r="AV274" s="28"/>
      <c r="AW274" s="28"/>
      <c r="AX274" s="28"/>
      <c r="AY274" s="28"/>
      <c r="AZ274" s="28"/>
      <c r="BA274" s="28"/>
      <c r="BB274" s="28"/>
    </row>
    <row r="275" spans="31:54">
      <c r="AE275" s="201" t="s">
        <v>561</v>
      </c>
      <c r="AF275" s="102" t="s">
        <v>38</v>
      </c>
      <c r="AG275" s="97">
        <v>275</v>
      </c>
      <c r="AH275" s="275" t="e">
        <f>NA()</f>
        <v>#N/A</v>
      </c>
      <c r="AI275" s="276">
        <v>15.2</v>
      </c>
      <c r="AJ275" s="276">
        <v>16.190000000000001</v>
      </c>
      <c r="AL275" s="210"/>
      <c r="AM275" s="28"/>
      <c r="AN275" s="28"/>
      <c r="AO275" s="28"/>
      <c r="AP275" s="28"/>
      <c r="AQ275" s="28"/>
      <c r="AR275" s="28"/>
      <c r="AS275" s="28"/>
      <c r="AT275" s="28"/>
      <c r="AU275" s="28"/>
      <c r="AV275" s="28"/>
      <c r="AW275" s="28"/>
      <c r="AX275" s="28"/>
      <c r="AY275" s="28"/>
      <c r="AZ275" s="28"/>
      <c r="BA275" s="28"/>
      <c r="BB275" s="28"/>
    </row>
    <row r="276" spans="31:54">
      <c r="AE276" s="201" t="s">
        <v>562</v>
      </c>
      <c r="AF276" s="102" t="s">
        <v>38</v>
      </c>
      <c r="AG276" s="97">
        <v>275</v>
      </c>
      <c r="AH276" s="275" t="e">
        <f>NA()</f>
        <v>#N/A</v>
      </c>
      <c r="AI276" s="276">
        <v>15.2</v>
      </c>
      <c r="AJ276" s="276">
        <v>16.190000000000001</v>
      </c>
      <c r="AK276" s="210"/>
      <c r="AL276" s="210"/>
      <c r="AM276" s="28"/>
      <c r="AN276" s="28"/>
      <c r="AO276" s="28"/>
      <c r="AP276" s="28"/>
      <c r="AQ276" s="28"/>
      <c r="AR276" s="28"/>
      <c r="AS276" s="28"/>
      <c r="AT276" s="28"/>
      <c r="AU276" s="28"/>
      <c r="AV276" s="28"/>
      <c r="AW276" s="28"/>
      <c r="AX276" s="28"/>
      <c r="AY276" s="28"/>
      <c r="AZ276" s="28"/>
      <c r="BA276" s="28"/>
      <c r="BB276" s="28"/>
    </row>
    <row r="277" spans="31:54">
      <c r="AE277" s="201" t="s">
        <v>563</v>
      </c>
      <c r="AF277" s="102" t="s">
        <v>38</v>
      </c>
      <c r="AG277" s="97">
        <v>275</v>
      </c>
      <c r="AH277" s="275" t="e">
        <f>NA()</f>
        <v>#N/A</v>
      </c>
      <c r="AI277" s="276">
        <v>15.2</v>
      </c>
      <c r="AJ277" s="276">
        <v>16.190000000000001</v>
      </c>
      <c r="AK277" s="210"/>
      <c r="AL277" s="210"/>
      <c r="AM277" s="28"/>
      <c r="AN277" s="28"/>
      <c r="AO277" s="28"/>
      <c r="AP277" s="28"/>
      <c r="AQ277" s="28"/>
      <c r="AR277" s="28"/>
      <c r="AS277" s="28"/>
      <c r="AT277" s="28"/>
      <c r="AU277" s="28"/>
      <c r="AV277" s="28"/>
      <c r="AW277" s="28"/>
      <c r="AX277" s="28"/>
      <c r="AY277" s="28"/>
      <c r="AZ277" s="28"/>
      <c r="BA277" s="28"/>
      <c r="BB277" s="28"/>
    </row>
    <row r="278" spans="31:54">
      <c r="AE278" s="201" t="s">
        <v>564</v>
      </c>
      <c r="AF278" s="102" t="s">
        <v>38</v>
      </c>
      <c r="AG278" s="97">
        <v>275</v>
      </c>
      <c r="AH278" s="275" t="e">
        <f>NA()</f>
        <v>#N/A</v>
      </c>
      <c r="AI278" s="276">
        <v>15.2</v>
      </c>
      <c r="AJ278" s="276">
        <v>16.190000000000001</v>
      </c>
      <c r="AK278" s="210"/>
      <c r="AL278" s="210"/>
      <c r="AM278" s="28"/>
      <c r="AN278" s="28"/>
      <c r="AO278" s="28"/>
      <c r="AP278" s="28"/>
      <c r="AQ278" s="28"/>
      <c r="AR278" s="28"/>
      <c r="AS278" s="28"/>
      <c r="AT278" s="28"/>
      <c r="AU278" s="28"/>
      <c r="AV278" s="28"/>
      <c r="AW278" s="28"/>
      <c r="AX278" s="28"/>
      <c r="AY278" s="28"/>
      <c r="AZ278" s="28"/>
      <c r="BA278" s="28"/>
      <c r="BB278" s="28"/>
    </row>
    <row r="279" spans="31:54">
      <c r="AE279" s="201" t="s">
        <v>565</v>
      </c>
      <c r="AF279" s="102" t="s">
        <v>38</v>
      </c>
      <c r="AG279" s="97">
        <v>275</v>
      </c>
      <c r="AH279" s="275" t="e">
        <f>NA()</f>
        <v>#N/A</v>
      </c>
      <c r="AI279" s="276">
        <v>15.2</v>
      </c>
      <c r="AJ279" s="276">
        <v>16.190000000000001</v>
      </c>
      <c r="AK279" s="210"/>
      <c r="AL279" s="210"/>
      <c r="AM279" s="28"/>
      <c r="AN279" s="28"/>
      <c r="AO279" s="28"/>
      <c r="AP279" s="28"/>
      <c r="AQ279" s="28"/>
      <c r="AR279" s="28"/>
      <c r="AS279" s="28"/>
      <c r="AT279" s="28"/>
      <c r="AU279" s="28"/>
      <c r="AV279" s="28"/>
      <c r="AW279" s="28"/>
      <c r="AX279" s="28"/>
      <c r="AY279" s="28"/>
      <c r="AZ279" s="28"/>
      <c r="BA279" s="28"/>
      <c r="BB279" s="28"/>
    </row>
    <row r="280" spans="31:54">
      <c r="AE280" s="201" t="s">
        <v>566</v>
      </c>
      <c r="AF280" s="102" t="s">
        <v>38</v>
      </c>
      <c r="AG280" s="97">
        <v>275</v>
      </c>
      <c r="AH280" s="275" t="e">
        <f>NA()</f>
        <v>#N/A</v>
      </c>
      <c r="AI280" s="276">
        <v>15.2</v>
      </c>
      <c r="AJ280" s="276">
        <v>16.190000000000001</v>
      </c>
      <c r="AK280" s="210"/>
      <c r="AL280" s="28"/>
      <c r="AM280" s="28"/>
      <c r="AN280" s="28"/>
      <c r="AO280" s="28"/>
      <c r="AP280" s="28"/>
      <c r="AQ280" s="28"/>
      <c r="AR280" s="28"/>
      <c r="AS280" s="28"/>
      <c r="AT280" s="28"/>
      <c r="AU280" s="28"/>
      <c r="AV280" s="28"/>
      <c r="AW280" s="28"/>
      <c r="AX280" s="28"/>
      <c r="AY280" s="28"/>
      <c r="AZ280" s="28"/>
      <c r="BA280" s="28"/>
      <c r="BB280" s="28"/>
    </row>
    <row r="281" spans="31:54">
      <c r="AE281" s="201" t="s">
        <v>567</v>
      </c>
      <c r="AF281" s="102" t="s">
        <v>40</v>
      </c>
      <c r="AG281" s="97">
        <v>400</v>
      </c>
      <c r="AH281" s="275" t="e">
        <f>NA()</f>
        <v>#N/A</v>
      </c>
      <c r="AI281" s="276">
        <v>16.2</v>
      </c>
      <c r="AJ281" s="276">
        <v>17.09</v>
      </c>
      <c r="AK281" s="28"/>
      <c r="AL281" s="28"/>
      <c r="AM281" s="28"/>
      <c r="AN281" s="28"/>
      <c r="AO281" s="28"/>
      <c r="AP281" s="28"/>
      <c r="AQ281" s="28"/>
      <c r="AR281" s="28"/>
      <c r="AS281" s="28"/>
      <c r="AT281" s="28"/>
      <c r="AU281" s="28"/>
      <c r="AV281" s="28"/>
      <c r="AW281" s="28"/>
      <c r="AX281" s="28"/>
      <c r="AY281" s="28"/>
      <c r="AZ281" s="28"/>
      <c r="BA281" s="28"/>
      <c r="BB281" s="28"/>
    </row>
    <row r="282" spans="31:54">
      <c r="AE282" s="201" t="s">
        <v>568</v>
      </c>
      <c r="AF282" s="102" t="s">
        <v>40</v>
      </c>
      <c r="AG282" s="97">
        <v>400</v>
      </c>
      <c r="AH282" s="275" t="e">
        <f>NA()</f>
        <v>#N/A</v>
      </c>
      <c r="AI282" s="276">
        <v>16.2</v>
      </c>
      <c r="AJ282" s="276">
        <v>17.09</v>
      </c>
      <c r="AK282" s="28"/>
      <c r="AL282" s="28"/>
      <c r="AM282" s="28"/>
      <c r="AN282" s="28"/>
      <c r="AO282" s="28"/>
      <c r="AP282" s="28"/>
      <c r="AQ282" s="28"/>
      <c r="AR282" s="28"/>
      <c r="AS282" s="28"/>
      <c r="AT282" s="28"/>
      <c r="AU282" s="28"/>
      <c r="AV282" s="28"/>
      <c r="AW282" s="28"/>
      <c r="AX282" s="28"/>
      <c r="AY282" s="28"/>
      <c r="AZ282" s="28"/>
      <c r="BA282" s="28"/>
      <c r="BB282" s="28"/>
    </row>
    <row r="283" spans="31:54">
      <c r="AE283" s="201" t="s">
        <v>569</v>
      </c>
      <c r="AF283" s="102" t="s">
        <v>40</v>
      </c>
      <c r="AG283" s="97">
        <v>400</v>
      </c>
      <c r="AH283" s="275" t="e">
        <f>NA()</f>
        <v>#N/A</v>
      </c>
      <c r="AI283" s="276">
        <v>16.2</v>
      </c>
      <c r="AJ283" s="276">
        <v>17.09</v>
      </c>
      <c r="AK283" s="28"/>
      <c r="AL283" s="28"/>
      <c r="AM283" s="28"/>
      <c r="AN283" s="28"/>
      <c r="AO283" s="28"/>
      <c r="AP283" s="28"/>
      <c r="AQ283" s="28"/>
      <c r="AR283" s="28"/>
      <c r="AS283" s="28"/>
      <c r="AT283" s="28"/>
      <c r="AU283" s="28"/>
      <c r="AV283" s="28"/>
      <c r="AW283" s="28"/>
      <c r="AX283" s="28"/>
      <c r="AY283" s="28"/>
      <c r="AZ283" s="28"/>
      <c r="BA283" s="28"/>
      <c r="BB283" s="28"/>
    </row>
    <row r="284" spans="31:54">
      <c r="AE284" s="201" t="s">
        <v>570</v>
      </c>
      <c r="AF284" s="102" t="s">
        <v>40</v>
      </c>
      <c r="AG284" s="97">
        <v>400</v>
      </c>
      <c r="AH284" s="275" t="e">
        <f>NA()</f>
        <v>#N/A</v>
      </c>
      <c r="AI284" s="276">
        <v>16.2</v>
      </c>
      <c r="AJ284" s="276">
        <v>17.09</v>
      </c>
      <c r="AK284" s="28"/>
      <c r="AL284" s="28"/>
      <c r="AM284" s="28"/>
      <c r="AN284" s="28"/>
      <c r="AO284" s="28"/>
      <c r="AP284" s="28"/>
      <c r="AQ284" s="28"/>
      <c r="AR284" s="28"/>
      <c r="AS284" s="28"/>
      <c r="AT284" s="28"/>
      <c r="AU284" s="28"/>
      <c r="AV284" s="28"/>
      <c r="AW284" s="28"/>
      <c r="AX284" s="28"/>
      <c r="AY284" s="28"/>
      <c r="AZ284" s="28"/>
      <c r="BA284" s="28"/>
      <c r="BB284" s="28"/>
    </row>
    <row r="285" spans="31:54">
      <c r="AE285" s="201" t="s">
        <v>571</v>
      </c>
      <c r="AF285" s="102" t="s">
        <v>40</v>
      </c>
      <c r="AG285" s="97">
        <v>400</v>
      </c>
      <c r="AH285" s="275" t="e">
        <f>NA()</f>
        <v>#N/A</v>
      </c>
      <c r="AI285" s="276">
        <v>16.2</v>
      </c>
      <c r="AJ285" s="276">
        <v>17.09</v>
      </c>
      <c r="AK285" s="28"/>
      <c r="AL285" s="28"/>
      <c r="AM285" s="28"/>
      <c r="AN285" s="28"/>
      <c r="AO285" s="28"/>
      <c r="AP285" s="28"/>
      <c r="AQ285" s="28"/>
      <c r="AR285" s="28"/>
      <c r="AS285" s="28"/>
      <c r="AT285" s="28"/>
      <c r="AU285" s="28"/>
      <c r="AV285" s="28"/>
      <c r="AW285" s="28"/>
      <c r="AX285" s="28"/>
      <c r="AY285" s="28"/>
      <c r="AZ285" s="28"/>
      <c r="BA285" s="28"/>
      <c r="BB285" s="28"/>
    </row>
    <row r="286" spans="31:54">
      <c r="AE286" s="201" t="s">
        <v>572</v>
      </c>
      <c r="AF286" s="102" t="s">
        <v>40</v>
      </c>
      <c r="AG286" s="97">
        <v>400</v>
      </c>
      <c r="AH286" s="275" t="e">
        <f>NA()</f>
        <v>#N/A</v>
      </c>
      <c r="AI286" s="276">
        <v>16.2</v>
      </c>
      <c r="AJ286" s="276">
        <v>17.09</v>
      </c>
      <c r="AK286" s="28"/>
      <c r="AL286" s="28"/>
      <c r="AM286" s="28"/>
      <c r="AN286" s="28"/>
      <c r="AO286" s="28"/>
      <c r="AP286" s="28"/>
      <c r="AQ286" s="28"/>
      <c r="AR286" s="28"/>
      <c r="AS286" s="28"/>
    </row>
    <row r="287" spans="31:54">
      <c r="AE287" s="201" t="s">
        <v>573</v>
      </c>
      <c r="AF287" s="102" t="s">
        <v>465</v>
      </c>
      <c r="AG287" s="97">
        <v>550</v>
      </c>
      <c r="AH287" s="275" t="e">
        <f>NA()</f>
        <v>#N/A</v>
      </c>
      <c r="AI287" s="276">
        <v>17.100000000000001</v>
      </c>
      <c r="AJ287" s="276">
        <v>30</v>
      </c>
      <c r="AK287" s="28"/>
      <c r="AL287" s="28"/>
      <c r="AM287" s="28"/>
      <c r="AN287" s="28"/>
      <c r="AO287" s="28"/>
      <c r="AP287" s="28"/>
      <c r="AQ287" s="28"/>
      <c r="AR287" s="28"/>
      <c r="AS287" s="28"/>
    </row>
    <row r="288" spans="31:54">
      <c r="AE288" s="201" t="s">
        <v>574</v>
      </c>
      <c r="AF288" s="102" t="s">
        <v>465</v>
      </c>
      <c r="AG288" s="97">
        <v>550</v>
      </c>
      <c r="AH288" s="275" t="e">
        <f>NA()</f>
        <v>#N/A</v>
      </c>
      <c r="AI288" s="276">
        <v>17.100000000000001</v>
      </c>
      <c r="AJ288" s="276">
        <v>30</v>
      </c>
      <c r="AK288" s="28"/>
      <c r="AL288" s="28"/>
      <c r="AM288" s="28"/>
      <c r="AN288" s="28"/>
      <c r="AO288" s="28"/>
      <c r="AP288" s="28"/>
      <c r="AQ288" s="28"/>
      <c r="AR288" s="28"/>
      <c r="AS288" s="28"/>
    </row>
    <row r="289" spans="31:45">
      <c r="AE289" s="201" t="s">
        <v>575</v>
      </c>
      <c r="AF289" s="102" t="s">
        <v>465</v>
      </c>
      <c r="AG289" s="97">
        <v>550</v>
      </c>
      <c r="AH289" s="275" t="e">
        <f>NA()</f>
        <v>#N/A</v>
      </c>
      <c r="AI289" s="276">
        <v>17.100000000000001</v>
      </c>
      <c r="AJ289" s="276">
        <v>30</v>
      </c>
      <c r="AK289" s="28"/>
      <c r="AL289" s="28"/>
      <c r="AM289" s="28"/>
      <c r="AN289" s="28"/>
      <c r="AO289" s="28"/>
      <c r="AP289" s="28"/>
      <c r="AQ289" s="28"/>
      <c r="AR289" s="28"/>
      <c r="AS289" s="28"/>
    </row>
    <row r="290" spans="31:45">
      <c r="AE290" s="201" t="s">
        <v>576</v>
      </c>
      <c r="AF290" s="102" t="s">
        <v>465</v>
      </c>
      <c r="AG290" s="97">
        <v>550</v>
      </c>
      <c r="AH290" s="275" t="e">
        <f>NA()</f>
        <v>#N/A</v>
      </c>
      <c r="AI290" s="276">
        <v>17.100000000000001</v>
      </c>
      <c r="AJ290" s="277">
        <v>30</v>
      </c>
      <c r="AK290" s="28"/>
      <c r="AL290" s="28"/>
      <c r="AM290" s="28"/>
      <c r="AN290" s="28"/>
      <c r="AO290" s="28"/>
      <c r="AP290" s="28"/>
      <c r="AQ290" s="28"/>
      <c r="AR290" s="28"/>
      <c r="AS290" s="28"/>
    </row>
    <row r="291" spans="31:45">
      <c r="AE291" s="201" t="s">
        <v>577</v>
      </c>
      <c r="AF291" s="102" t="s">
        <v>465</v>
      </c>
      <c r="AG291" s="97">
        <v>550</v>
      </c>
      <c r="AH291" s="275" t="e">
        <f>NA()</f>
        <v>#N/A</v>
      </c>
      <c r="AI291" s="276">
        <v>17.100000000000001</v>
      </c>
      <c r="AJ291" s="277">
        <v>30</v>
      </c>
      <c r="AK291" s="28"/>
      <c r="AL291" s="28"/>
      <c r="AM291" s="28"/>
      <c r="AN291" s="28"/>
      <c r="AO291" s="28"/>
      <c r="AP291" s="28"/>
      <c r="AQ291" s="28"/>
      <c r="AR291" s="28"/>
      <c r="AS291" s="28"/>
    </row>
    <row r="292" spans="31:45">
      <c r="AE292" s="201" t="s">
        <v>578</v>
      </c>
      <c r="AF292" s="102" t="s">
        <v>465</v>
      </c>
      <c r="AG292" s="97">
        <v>550</v>
      </c>
      <c r="AH292" s="275" t="e">
        <f>NA()</f>
        <v>#N/A</v>
      </c>
      <c r="AI292" s="276">
        <v>17.100000000000001</v>
      </c>
      <c r="AJ292" s="277">
        <v>30</v>
      </c>
      <c r="AK292" s="28"/>
      <c r="AL292" s="28"/>
      <c r="AM292" s="28"/>
      <c r="AN292" s="28"/>
      <c r="AO292" s="28"/>
      <c r="AP292" s="28"/>
      <c r="AQ292" s="28"/>
      <c r="AR292" s="28"/>
      <c r="AS292" s="28"/>
    </row>
    <row r="293" spans="31:45">
      <c r="AE293" s="201" t="s">
        <v>579</v>
      </c>
      <c r="AF293" s="102" t="s">
        <v>35</v>
      </c>
      <c r="AG293" s="97">
        <v>95</v>
      </c>
      <c r="AH293" s="275" t="e">
        <f>NA()</f>
        <v>#N/A</v>
      </c>
      <c r="AI293" s="277">
        <v>14.3</v>
      </c>
      <c r="AJ293" s="277">
        <v>15.19</v>
      </c>
      <c r="AK293" s="28"/>
      <c r="AL293" s="28"/>
      <c r="AM293" s="28"/>
      <c r="AN293" s="28"/>
      <c r="AO293" s="28"/>
      <c r="AP293" s="28"/>
      <c r="AQ293" s="28"/>
      <c r="AR293" s="28"/>
      <c r="AS293" s="28"/>
    </row>
    <row r="294" spans="31:45">
      <c r="AE294" s="201" t="s">
        <v>580</v>
      </c>
      <c r="AF294" s="102" t="s">
        <v>35</v>
      </c>
      <c r="AG294" s="97">
        <v>95</v>
      </c>
      <c r="AH294" s="275" t="e">
        <f>NA()</f>
        <v>#N/A</v>
      </c>
      <c r="AI294" s="277">
        <v>14.3</v>
      </c>
      <c r="AJ294" s="277">
        <v>15.19</v>
      </c>
      <c r="AK294" s="28"/>
      <c r="AL294" s="28"/>
      <c r="AM294" s="28"/>
      <c r="AN294" s="28"/>
      <c r="AO294" s="28"/>
      <c r="AP294" s="28"/>
      <c r="AQ294" s="28"/>
      <c r="AR294" s="28"/>
      <c r="AS294" s="28"/>
    </row>
    <row r="295" spans="31:45">
      <c r="AE295" s="201" t="s">
        <v>581</v>
      </c>
      <c r="AF295" s="102" t="s">
        <v>35</v>
      </c>
      <c r="AG295" s="97">
        <v>95</v>
      </c>
      <c r="AH295" s="275" t="e">
        <f>NA()</f>
        <v>#N/A</v>
      </c>
      <c r="AI295" s="277">
        <v>14.3</v>
      </c>
      <c r="AJ295" s="277">
        <v>15.19</v>
      </c>
      <c r="AK295" s="28"/>
      <c r="AL295" s="28"/>
      <c r="AM295" s="28"/>
      <c r="AN295" s="28"/>
      <c r="AO295" s="28"/>
      <c r="AP295" s="28"/>
      <c r="AQ295" s="28"/>
      <c r="AR295" s="28"/>
      <c r="AS295" s="28"/>
    </row>
    <row r="296" spans="31:45">
      <c r="AE296" s="201" t="s">
        <v>582</v>
      </c>
      <c r="AF296" s="102" t="s">
        <v>35</v>
      </c>
      <c r="AG296" s="97">
        <v>95</v>
      </c>
      <c r="AH296" s="275" t="e">
        <f>NA()</f>
        <v>#N/A</v>
      </c>
      <c r="AI296" s="277">
        <v>14.3</v>
      </c>
      <c r="AJ296" s="277">
        <v>15.19</v>
      </c>
      <c r="AK296" s="28"/>
      <c r="AL296" s="28"/>
      <c r="AM296" s="28"/>
      <c r="AN296" s="28"/>
      <c r="AO296" s="28"/>
      <c r="AP296" s="28"/>
      <c r="AQ296" s="28"/>
      <c r="AR296" s="28"/>
      <c r="AS296" s="28"/>
    </row>
    <row r="297" spans="31:45">
      <c r="AE297" s="201" t="s">
        <v>583</v>
      </c>
      <c r="AF297" s="102" t="s">
        <v>35</v>
      </c>
      <c r="AG297" s="97">
        <v>95</v>
      </c>
      <c r="AH297" s="275" t="e">
        <f>NA()</f>
        <v>#N/A</v>
      </c>
      <c r="AI297" s="277">
        <v>14.3</v>
      </c>
      <c r="AJ297" s="277">
        <v>15.19</v>
      </c>
      <c r="AK297" s="28"/>
      <c r="AL297" s="28"/>
      <c r="AM297" s="28"/>
      <c r="AN297" s="28"/>
      <c r="AO297" s="28"/>
      <c r="AP297" s="28"/>
      <c r="AQ297" s="28"/>
      <c r="AR297" s="28"/>
      <c r="AS297" s="28"/>
    </row>
    <row r="298" spans="31:45">
      <c r="AE298" s="201" t="s">
        <v>584</v>
      </c>
      <c r="AF298" s="102" t="s">
        <v>35</v>
      </c>
      <c r="AG298" s="97">
        <v>95</v>
      </c>
      <c r="AH298" s="275" t="e">
        <f>NA()</f>
        <v>#N/A</v>
      </c>
      <c r="AI298" s="277">
        <v>14.3</v>
      </c>
      <c r="AJ298" s="277">
        <v>15.19</v>
      </c>
      <c r="AK298" s="28"/>
      <c r="AL298" s="28"/>
      <c r="AM298" s="28"/>
      <c r="AN298" s="28"/>
      <c r="AO298" s="28"/>
      <c r="AP298" s="28"/>
      <c r="AQ298" s="28"/>
      <c r="AR298" s="28"/>
      <c r="AS298" s="28"/>
    </row>
    <row r="299" spans="31:45">
      <c r="AE299" s="97" t="s">
        <v>585</v>
      </c>
      <c r="AF299" s="102" t="s">
        <v>38</v>
      </c>
      <c r="AG299" s="97">
        <v>195</v>
      </c>
      <c r="AH299" s="275" t="e">
        <f>NA()</f>
        <v>#N/A</v>
      </c>
      <c r="AI299" s="276">
        <v>15.2</v>
      </c>
      <c r="AJ299" s="276">
        <v>16.190000000000001</v>
      </c>
      <c r="AK299" s="28"/>
      <c r="AL299" s="28"/>
      <c r="AM299" s="28"/>
      <c r="AN299" s="28"/>
      <c r="AO299" s="28"/>
      <c r="AP299" s="28"/>
      <c r="AQ299" s="28"/>
      <c r="AR299" s="28"/>
      <c r="AS299" s="28"/>
    </row>
    <row r="300" spans="31:45">
      <c r="AE300" s="97" t="s">
        <v>586</v>
      </c>
      <c r="AF300" s="102" t="s">
        <v>38</v>
      </c>
      <c r="AG300" s="97">
        <v>195</v>
      </c>
      <c r="AH300" s="275" t="e">
        <f>NA()</f>
        <v>#N/A</v>
      </c>
      <c r="AI300" s="276">
        <v>15.2</v>
      </c>
      <c r="AJ300" s="276">
        <v>16.190000000000001</v>
      </c>
      <c r="AK300" s="28"/>
      <c r="AL300" s="28"/>
      <c r="AM300" s="28"/>
      <c r="AN300" s="28"/>
      <c r="AO300" s="28"/>
      <c r="AP300" s="28"/>
      <c r="AQ300" s="28"/>
      <c r="AR300" s="28"/>
      <c r="AS300" s="28"/>
    </row>
    <row r="301" spans="31:45">
      <c r="AE301" s="97" t="s">
        <v>587</v>
      </c>
      <c r="AF301" s="102" t="s">
        <v>38</v>
      </c>
      <c r="AG301" s="97">
        <v>195</v>
      </c>
      <c r="AH301" s="275" t="e">
        <f>NA()</f>
        <v>#N/A</v>
      </c>
      <c r="AI301" s="276">
        <v>15.2</v>
      </c>
      <c r="AJ301" s="276">
        <v>16.190000000000001</v>
      </c>
      <c r="AK301" s="28"/>
      <c r="AL301" s="28"/>
      <c r="AM301" s="28"/>
      <c r="AN301" s="28"/>
      <c r="AO301" s="28"/>
      <c r="AP301" s="28"/>
      <c r="AQ301" s="28"/>
      <c r="AR301" s="28"/>
      <c r="AS301" s="28"/>
    </row>
    <row r="302" spans="31:45">
      <c r="AE302" s="97" t="s">
        <v>588</v>
      </c>
      <c r="AF302" s="102" t="s">
        <v>38</v>
      </c>
      <c r="AG302" s="97">
        <v>195</v>
      </c>
      <c r="AH302" s="275" t="e">
        <f>NA()</f>
        <v>#N/A</v>
      </c>
      <c r="AI302" s="276">
        <v>15.2</v>
      </c>
      <c r="AJ302" s="276">
        <v>16.190000000000001</v>
      </c>
      <c r="AK302" s="28"/>
      <c r="AL302" s="28"/>
      <c r="AM302" s="28"/>
      <c r="AN302" s="28"/>
      <c r="AO302" s="28"/>
      <c r="AP302" s="28"/>
      <c r="AQ302" s="28"/>
      <c r="AR302" s="28"/>
      <c r="AS302" s="28"/>
    </row>
    <row r="303" spans="31:45">
      <c r="AE303" s="97" t="s">
        <v>589</v>
      </c>
      <c r="AF303" s="102" t="s">
        <v>38</v>
      </c>
      <c r="AG303" s="97">
        <v>195</v>
      </c>
      <c r="AH303" s="275" t="e">
        <f>NA()</f>
        <v>#N/A</v>
      </c>
      <c r="AI303" s="276">
        <v>15.2</v>
      </c>
      <c r="AJ303" s="276">
        <v>16.190000000000001</v>
      </c>
      <c r="AK303" s="28"/>
      <c r="AL303" s="28"/>
      <c r="AM303" s="28"/>
      <c r="AN303" s="28"/>
      <c r="AO303" s="28"/>
      <c r="AP303" s="28"/>
      <c r="AQ303" s="28"/>
      <c r="AR303" s="28"/>
      <c r="AS303" s="28"/>
    </row>
    <row r="304" spans="31:45">
      <c r="AE304" s="97" t="s">
        <v>590</v>
      </c>
      <c r="AF304" s="102" t="s">
        <v>38</v>
      </c>
      <c r="AG304" s="97">
        <v>195</v>
      </c>
      <c r="AH304" s="275" t="e">
        <f>NA()</f>
        <v>#N/A</v>
      </c>
      <c r="AI304" s="276">
        <v>15.2</v>
      </c>
      <c r="AJ304" s="276">
        <v>16.190000000000001</v>
      </c>
      <c r="AK304" s="28"/>
    </row>
    <row r="305" spans="31:36">
      <c r="AE305" s="97" t="s">
        <v>591</v>
      </c>
      <c r="AF305" s="102" t="s">
        <v>40</v>
      </c>
      <c r="AG305" s="97">
        <v>295</v>
      </c>
      <c r="AH305" s="275" t="e">
        <f>NA()</f>
        <v>#N/A</v>
      </c>
      <c r="AI305" s="276">
        <v>16.2</v>
      </c>
      <c r="AJ305" s="276">
        <v>17.09</v>
      </c>
    </row>
    <row r="306" spans="31:36">
      <c r="AE306" s="97" t="s">
        <v>592</v>
      </c>
      <c r="AF306" s="102" t="s">
        <v>40</v>
      </c>
      <c r="AG306" s="97">
        <v>295</v>
      </c>
      <c r="AH306" s="275" t="e">
        <f>NA()</f>
        <v>#N/A</v>
      </c>
      <c r="AI306" s="276">
        <v>16.2</v>
      </c>
      <c r="AJ306" s="276">
        <v>17.09</v>
      </c>
    </row>
    <row r="307" spans="31:36">
      <c r="AE307" s="97" t="s">
        <v>593</v>
      </c>
      <c r="AF307" s="102" t="s">
        <v>40</v>
      </c>
      <c r="AG307" s="97">
        <v>295</v>
      </c>
      <c r="AH307" s="275" t="e">
        <f>NA()</f>
        <v>#N/A</v>
      </c>
      <c r="AI307" s="276">
        <v>16.2</v>
      </c>
      <c r="AJ307" s="276">
        <v>17.09</v>
      </c>
    </row>
    <row r="308" spans="31:36">
      <c r="AE308" s="97" t="s">
        <v>594</v>
      </c>
      <c r="AF308" s="102" t="s">
        <v>40</v>
      </c>
      <c r="AG308" s="97">
        <v>295</v>
      </c>
      <c r="AH308" s="275" t="e">
        <f>NA()</f>
        <v>#N/A</v>
      </c>
      <c r="AI308" s="276">
        <v>16.2</v>
      </c>
      <c r="AJ308" s="276">
        <v>17.09</v>
      </c>
    </row>
    <row r="309" spans="31:36">
      <c r="AE309" s="97" t="s">
        <v>595</v>
      </c>
      <c r="AF309" s="102" t="s">
        <v>40</v>
      </c>
      <c r="AG309" s="97">
        <v>295</v>
      </c>
      <c r="AH309" s="275" t="e">
        <f>NA()</f>
        <v>#N/A</v>
      </c>
      <c r="AI309" s="276">
        <v>16.2</v>
      </c>
      <c r="AJ309" s="276">
        <v>17.09</v>
      </c>
    </row>
    <row r="310" spans="31:36">
      <c r="AE310" s="97" t="s">
        <v>596</v>
      </c>
      <c r="AF310" s="102" t="s">
        <v>40</v>
      </c>
      <c r="AG310" s="97">
        <v>295</v>
      </c>
      <c r="AH310" s="275" t="e">
        <f>NA()</f>
        <v>#N/A</v>
      </c>
      <c r="AI310" s="276">
        <v>16.2</v>
      </c>
      <c r="AJ310" s="276">
        <v>17.09</v>
      </c>
    </row>
    <row r="311" spans="31:36">
      <c r="AE311" s="97" t="s">
        <v>597</v>
      </c>
      <c r="AF311" s="102" t="s">
        <v>465</v>
      </c>
      <c r="AG311" s="97">
        <v>395</v>
      </c>
      <c r="AH311" s="275" t="e">
        <f>NA()</f>
        <v>#N/A</v>
      </c>
      <c r="AI311" s="276">
        <v>17.100000000000001</v>
      </c>
      <c r="AJ311" s="276">
        <v>30</v>
      </c>
    </row>
    <row r="312" spans="31:36">
      <c r="AE312" s="97" t="s">
        <v>598</v>
      </c>
      <c r="AF312" s="102" t="s">
        <v>465</v>
      </c>
      <c r="AG312" s="97">
        <v>395</v>
      </c>
      <c r="AH312" s="275" t="e">
        <f>NA()</f>
        <v>#N/A</v>
      </c>
      <c r="AI312" s="276">
        <v>17.100000000000001</v>
      </c>
      <c r="AJ312" s="276">
        <v>30</v>
      </c>
    </row>
    <row r="313" spans="31:36">
      <c r="AE313" s="97" t="s">
        <v>599</v>
      </c>
      <c r="AF313" s="102" t="s">
        <v>465</v>
      </c>
      <c r="AG313" s="97">
        <v>395</v>
      </c>
      <c r="AH313" s="275" t="e">
        <f>NA()</f>
        <v>#N/A</v>
      </c>
      <c r="AI313" s="276">
        <v>17.100000000000001</v>
      </c>
      <c r="AJ313" s="276">
        <v>30</v>
      </c>
    </row>
    <row r="314" spans="31:36">
      <c r="AE314" s="97" t="s">
        <v>600</v>
      </c>
      <c r="AF314" s="102" t="s">
        <v>465</v>
      </c>
      <c r="AG314" s="97">
        <v>395</v>
      </c>
      <c r="AH314" s="275" t="e">
        <f>NA()</f>
        <v>#N/A</v>
      </c>
      <c r="AI314" s="276">
        <v>17.100000000000001</v>
      </c>
      <c r="AJ314" s="277">
        <v>30</v>
      </c>
    </row>
    <row r="315" spans="31:36">
      <c r="AE315" s="97" t="s">
        <v>601</v>
      </c>
      <c r="AF315" s="102" t="s">
        <v>465</v>
      </c>
      <c r="AG315" s="97">
        <v>395</v>
      </c>
      <c r="AH315" s="275" t="e">
        <f>NA()</f>
        <v>#N/A</v>
      </c>
      <c r="AI315" s="276">
        <v>17.100000000000001</v>
      </c>
      <c r="AJ315" s="277">
        <v>30</v>
      </c>
    </row>
    <row r="316" spans="31:36">
      <c r="AE316" s="97" t="s">
        <v>602</v>
      </c>
      <c r="AF316" s="102" t="s">
        <v>465</v>
      </c>
      <c r="AG316" s="97">
        <v>395</v>
      </c>
      <c r="AH316" s="275" t="e">
        <f>NA()</f>
        <v>#N/A</v>
      </c>
      <c r="AI316" s="276">
        <v>17.100000000000001</v>
      </c>
      <c r="AJ316" s="277">
        <v>30</v>
      </c>
    </row>
    <row r="317" spans="31:36">
      <c r="AE317" s="97" t="s">
        <v>603</v>
      </c>
    </row>
    <row r="318" spans="31:36">
      <c r="AE318" s="97" t="s">
        <v>604</v>
      </c>
    </row>
    <row r="319" spans="31:36">
      <c r="AE319" s="97" t="s">
        <v>605</v>
      </c>
    </row>
    <row r="320" spans="31:36">
      <c r="AE320" s="97" t="s">
        <v>606</v>
      </c>
    </row>
    <row r="321" spans="31:31">
      <c r="AE321" s="97" t="s">
        <v>607</v>
      </c>
    </row>
    <row r="322" spans="31:31">
      <c r="AE322" s="97" t="s">
        <v>608</v>
      </c>
    </row>
    <row r="323" spans="31:31">
      <c r="AE323" s="150" t="s">
        <v>609</v>
      </c>
    </row>
    <row r="324" spans="31:31">
      <c r="AE324" s="150" t="s">
        <v>610</v>
      </c>
    </row>
    <row r="325" spans="31:31">
      <c r="AE325" s="150" t="s">
        <v>611</v>
      </c>
    </row>
    <row r="326" spans="31:31">
      <c r="AE326" s="150" t="s">
        <v>612</v>
      </c>
    </row>
    <row r="327" spans="31:31">
      <c r="AE327" s="150" t="s">
        <v>613</v>
      </c>
    </row>
    <row r="328" spans="31:31">
      <c r="AE328" s="211" t="s">
        <v>614</v>
      </c>
    </row>
    <row r="329" spans="31:31">
      <c r="AE329" s="97" t="s">
        <v>615</v>
      </c>
    </row>
    <row r="330" spans="31:31">
      <c r="AE330" s="97" t="s">
        <v>616</v>
      </c>
    </row>
    <row r="331" spans="31:31">
      <c r="AE331" s="97" t="s">
        <v>617</v>
      </c>
    </row>
    <row r="332" spans="31:31">
      <c r="AE332" s="97" t="s">
        <v>618</v>
      </c>
    </row>
    <row r="333" spans="31:31">
      <c r="AE333" s="97" t="s">
        <v>619</v>
      </c>
    </row>
    <row r="334" spans="31:31">
      <c r="AE334" s="97" t="s">
        <v>620</v>
      </c>
    </row>
    <row r="335" spans="31:31">
      <c r="AE335" s="150" t="s">
        <v>621</v>
      </c>
    </row>
    <row r="336" spans="31:31">
      <c r="AE336" s="150" t="s">
        <v>622</v>
      </c>
    </row>
    <row r="337" spans="31:31">
      <c r="AE337" s="150" t="s">
        <v>623</v>
      </c>
    </row>
    <row r="338" spans="31:31">
      <c r="AE338" s="150" t="s">
        <v>624</v>
      </c>
    </row>
    <row r="339" spans="31:31">
      <c r="AE339" s="150" t="s">
        <v>625</v>
      </c>
    </row>
    <row r="340" spans="31:31">
      <c r="AE340" s="150" t="s">
        <v>626</v>
      </c>
    </row>
  </sheetData>
  <sheetProtection sheet="1" objects="1" scenarios="1" selectLockedCells="1"/>
  <sortState xmlns:xlrd2="http://schemas.microsoft.com/office/spreadsheetml/2017/richdata2" ref="BB44:BD85">
    <sortCondition ref="BB44:BB85"/>
  </sortState>
  <mergeCells count="466">
    <mergeCell ref="A63:F63"/>
    <mergeCell ref="W64:X64"/>
    <mergeCell ref="Y64:AA64"/>
    <mergeCell ref="A64:F64"/>
    <mergeCell ref="G64:J64"/>
    <mergeCell ref="K64:L64"/>
    <mergeCell ref="O64:R64"/>
    <mergeCell ref="S64:T64"/>
    <mergeCell ref="U64:V64"/>
    <mergeCell ref="G63:J63"/>
    <mergeCell ref="K63:L63"/>
    <mergeCell ref="O63:R63"/>
    <mergeCell ref="S63:T63"/>
    <mergeCell ref="U63:V63"/>
    <mergeCell ref="M64:N64"/>
    <mergeCell ref="X89:AA89"/>
    <mergeCell ref="H88:L88"/>
    <mergeCell ref="M88:N88"/>
    <mergeCell ref="O88:Q88"/>
    <mergeCell ref="R88:T88"/>
    <mergeCell ref="U88:W88"/>
    <mergeCell ref="X88:AA88"/>
    <mergeCell ref="U87:W87"/>
    <mergeCell ref="X87:AA87"/>
    <mergeCell ref="H89:L89"/>
    <mergeCell ref="M89:N89"/>
    <mergeCell ref="O89:Q89"/>
    <mergeCell ref="R89:T89"/>
    <mergeCell ref="U89:W89"/>
    <mergeCell ref="H87:L87"/>
    <mergeCell ref="M87:N87"/>
    <mergeCell ref="O87:Q87"/>
    <mergeCell ref="R87:T87"/>
    <mergeCell ref="U85:W85"/>
    <mergeCell ref="X85:AA85"/>
    <mergeCell ref="H86:L86"/>
    <mergeCell ref="M86:N86"/>
    <mergeCell ref="O86:Q86"/>
    <mergeCell ref="R86:T86"/>
    <mergeCell ref="U86:W86"/>
    <mergeCell ref="X86:AA86"/>
    <mergeCell ref="H84:L84"/>
    <mergeCell ref="M84:N84"/>
    <mergeCell ref="O84:Q84"/>
    <mergeCell ref="R84:T84"/>
    <mergeCell ref="U84:W84"/>
    <mergeCell ref="X84:AA84"/>
    <mergeCell ref="U80:W80"/>
    <mergeCell ref="X80:AA80"/>
    <mergeCell ref="H83:L83"/>
    <mergeCell ref="M83:N83"/>
    <mergeCell ref="O83:Q83"/>
    <mergeCell ref="R83:T83"/>
    <mergeCell ref="U83:W83"/>
    <mergeCell ref="X83:AA83"/>
    <mergeCell ref="H82:L82"/>
    <mergeCell ref="M82:N82"/>
    <mergeCell ref="O82:Q82"/>
    <mergeCell ref="R82:T82"/>
    <mergeCell ref="U82:W82"/>
    <mergeCell ref="X82:AA82"/>
    <mergeCell ref="I68:K68"/>
    <mergeCell ref="G11:H11"/>
    <mergeCell ref="G12:H12"/>
    <mergeCell ref="G15:H15"/>
    <mergeCell ref="G30:H30"/>
    <mergeCell ref="G13:H13"/>
    <mergeCell ref="G14:H14"/>
    <mergeCell ref="G68:H68"/>
    <mergeCell ref="K46:L46"/>
    <mergeCell ref="G58:J58"/>
    <mergeCell ref="K58:L58"/>
    <mergeCell ref="G61:J61"/>
    <mergeCell ref="K61:L61"/>
    <mergeCell ref="G60:J60"/>
    <mergeCell ref="K60:L60"/>
    <mergeCell ref="A45:AA45"/>
    <mergeCell ref="Y61:AA61"/>
    <mergeCell ref="W62:X62"/>
    <mergeCell ref="Y62:AA62"/>
    <mergeCell ref="Y63:AA63"/>
    <mergeCell ref="A62:F62"/>
    <mergeCell ref="G62:J62"/>
    <mergeCell ref="K62:L62"/>
    <mergeCell ref="O62:R62"/>
    <mergeCell ref="Q71:R71"/>
    <mergeCell ref="S76:V76"/>
    <mergeCell ref="G34:H34"/>
    <mergeCell ref="H79:L79"/>
    <mergeCell ref="M79:N79"/>
    <mergeCell ref="O79:Q79"/>
    <mergeCell ref="R79:T79"/>
    <mergeCell ref="U79:W79"/>
    <mergeCell ref="X79:AA79"/>
    <mergeCell ref="G69:H69"/>
    <mergeCell ref="Y57:AA57"/>
    <mergeCell ref="U58:V58"/>
    <mergeCell ref="W58:X58"/>
    <mergeCell ref="Y58:AA58"/>
    <mergeCell ref="Y59:AA59"/>
    <mergeCell ref="S58:T58"/>
    <mergeCell ref="W60:X60"/>
    <mergeCell ref="Y60:AA60"/>
    <mergeCell ref="S61:T61"/>
    <mergeCell ref="U61:V61"/>
    <mergeCell ref="O60:R60"/>
    <mergeCell ref="S60:T60"/>
    <mergeCell ref="U60:V60"/>
    <mergeCell ref="G59:J59"/>
    <mergeCell ref="A70:F70"/>
    <mergeCell ref="L70:N70"/>
    <mergeCell ref="O70:P70"/>
    <mergeCell ref="O72:P72"/>
    <mergeCell ref="I69:K69"/>
    <mergeCell ref="O73:P73"/>
    <mergeCell ref="I72:K72"/>
    <mergeCell ref="I73:K73"/>
    <mergeCell ref="A72:F72"/>
    <mergeCell ref="L69:N69"/>
    <mergeCell ref="I70:K70"/>
    <mergeCell ref="A105:AA105"/>
    <mergeCell ref="L76:N76"/>
    <mergeCell ref="A76:F76"/>
    <mergeCell ref="G76:H76"/>
    <mergeCell ref="A86:G86"/>
    <mergeCell ref="A84:G84"/>
    <mergeCell ref="A107:AA107"/>
    <mergeCell ref="O76:P76"/>
    <mergeCell ref="M85:N85"/>
    <mergeCell ref="O85:Q85"/>
    <mergeCell ref="R85:T85"/>
    <mergeCell ref="A103:AA103"/>
    <mergeCell ref="I76:K76"/>
    <mergeCell ref="H81:L81"/>
    <mergeCell ref="M81:N81"/>
    <mergeCell ref="O81:Q81"/>
    <mergeCell ref="R81:T81"/>
    <mergeCell ref="U81:W81"/>
    <mergeCell ref="X81:AA81"/>
    <mergeCell ref="H80:L80"/>
    <mergeCell ref="M80:N80"/>
    <mergeCell ref="O80:Q80"/>
    <mergeCell ref="R80:T80"/>
    <mergeCell ref="W76:AA76"/>
    <mergeCell ref="A123:AA123"/>
    <mergeCell ref="G116:T116"/>
    <mergeCell ref="U116:AA116"/>
    <mergeCell ref="A115:AA115"/>
    <mergeCell ref="A113:AA113"/>
    <mergeCell ref="A121:AA121"/>
    <mergeCell ref="A117:AA117"/>
    <mergeCell ref="A114:AA114"/>
    <mergeCell ref="A118:AA118"/>
    <mergeCell ref="A116:F116"/>
    <mergeCell ref="A126:AA126"/>
    <mergeCell ref="A120:AA120"/>
    <mergeCell ref="A106:AA106"/>
    <mergeCell ref="A111:AA111"/>
    <mergeCell ref="A112:AA112"/>
    <mergeCell ref="A83:G83"/>
    <mergeCell ref="A124:AA124"/>
    <mergeCell ref="Q76:R76"/>
    <mergeCell ref="I74:K74"/>
    <mergeCell ref="A125:AA125"/>
    <mergeCell ref="A92:G92"/>
    <mergeCell ref="H92:R93"/>
    <mergeCell ref="A93:G93"/>
    <mergeCell ref="A87:G87"/>
    <mergeCell ref="A80:G80"/>
    <mergeCell ref="A82:G82"/>
    <mergeCell ref="G75:H75"/>
    <mergeCell ref="O74:P74"/>
    <mergeCell ref="S74:V74"/>
    <mergeCell ref="A110:AA110"/>
    <mergeCell ref="A89:G89"/>
    <mergeCell ref="A88:G88"/>
    <mergeCell ref="A85:G85"/>
    <mergeCell ref="H85:L85"/>
    <mergeCell ref="U52:V52"/>
    <mergeCell ref="S55:T55"/>
    <mergeCell ref="W56:X56"/>
    <mergeCell ref="G66:T66"/>
    <mergeCell ref="A67:AA67"/>
    <mergeCell ref="L68:N68"/>
    <mergeCell ref="A66:F66"/>
    <mergeCell ref="K53:L53"/>
    <mergeCell ref="A71:F71"/>
    <mergeCell ref="G71:H71"/>
    <mergeCell ref="S68:V68"/>
    <mergeCell ref="Q69:R69"/>
    <mergeCell ref="Q68:R68"/>
    <mergeCell ref="O68:P68"/>
    <mergeCell ref="S70:V70"/>
    <mergeCell ref="S71:V71"/>
    <mergeCell ref="Q70:R70"/>
    <mergeCell ref="A68:F68"/>
    <mergeCell ref="O71:P71"/>
    <mergeCell ref="I71:K71"/>
    <mergeCell ref="L71:N71"/>
    <mergeCell ref="G70:H70"/>
    <mergeCell ref="O69:P69"/>
    <mergeCell ref="A58:F58"/>
    <mergeCell ref="W72:AA72"/>
    <mergeCell ref="W70:AA70"/>
    <mergeCell ref="W69:AA69"/>
    <mergeCell ref="W75:AA75"/>
    <mergeCell ref="S75:V75"/>
    <mergeCell ref="W74:AA74"/>
    <mergeCell ref="S69:V69"/>
    <mergeCell ref="G72:H72"/>
    <mergeCell ref="A73:F73"/>
    <mergeCell ref="S72:V72"/>
    <mergeCell ref="Q72:R72"/>
    <mergeCell ref="S73:V73"/>
    <mergeCell ref="Q73:R73"/>
    <mergeCell ref="L72:N72"/>
    <mergeCell ref="L73:N73"/>
    <mergeCell ref="Q74:R74"/>
    <mergeCell ref="G73:H73"/>
    <mergeCell ref="G74:H74"/>
    <mergeCell ref="A75:F75"/>
    <mergeCell ref="L74:N74"/>
    <mergeCell ref="A74:F74"/>
    <mergeCell ref="I75:K75"/>
    <mergeCell ref="L75:N75"/>
    <mergeCell ref="O75:P75"/>
    <mergeCell ref="W55:X55"/>
    <mergeCell ref="G55:J55"/>
    <mergeCell ref="M57:N57"/>
    <mergeCell ref="O57:R57"/>
    <mergeCell ref="O56:R56"/>
    <mergeCell ref="O54:R54"/>
    <mergeCell ref="O55:R55"/>
    <mergeCell ref="M63:N63"/>
    <mergeCell ref="M62:N62"/>
    <mergeCell ref="M59:N59"/>
    <mergeCell ref="K59:L59"/>
    <mergeCell ref="O59:R59"/>
    <mergeCell ref="S59:T59"/>
    <mergeCell ref="U59:V59"/>
    <mergeCell ref="M60:N60"/>
    <mergeCell ref="W57:X57"/>
    <mergeCell ref="W59:X59"/>
    <mergeCell ref="W61:X61"/>
    <mergeCell ref="W63:X63"/>
    <mergeCell ref="M58:N58"/>
    <mergeCell ref="O58:R58"/>
    <mergeCell ref="O61:R61"/>
    <mergeCell ref="S62:T62"/>
    <mergeCell ref="U62:V62"/>
    <mergeCell ref="A56:F56"/>
    <mergeCell ref="M56:N56"/>
    <mergeCell ref="A57:F57"/>
    <mergeCell ref="G57:J57"/>
    <mergeCell ref="K57:L57"/>
    <mergeCell ref="A59:F59"/>
    <mergeCell ref="A61:F61"/>
    <mergeCell ref="A60:F60"/>
    <mergeCell ref="K47:L47"/>
    <mergeCell ref="K48:L48"/>
    <mergeCell ref="M47:N47"/>
    <mergeCell ref="G51:J51"/>
    <mergeCell ref="A52:F52"/>
    <mergeCell ref="G52:J52"/>
    <mergeCell ref="M51:N51"/>
    <mergeCell ref="A47:F47"/>
    <mergeCell ref="A48:F48"/>
    <mergeCell ref="A53:F53"/>
    <mergeCell ref="A54:F54"/>
    <mergeCell ref="G53:J53"/>
    <mergeCell ref="O52:R52"/>
    <mergeCell ref="G47:J47"/>
    <mergeCell ref="M48:N48"/>
    <mergeCell ref="Y47:AA47"/>
    <mergeCell ref="D129:F129"/>
    <mergeCell ref="X99:Y99"/>
    <mergeCell ref="A102:AA102"/>
    <mergeCell ref="AV146:BF146"/>
    <mergeCell ref="A79:G79"/>
    <mergeCell ref="D130:F130"/>
    <mergeCell ref="H129:J129"/>
    <mergeCell ref="X93:AA93"/>
    <mergeCell ref="A55:F55"/>
    <mergeCell ref="Y52:AA52"/>
    <mergeCell ref="S54:T54"/>
    <mergeCell ref="W71:AA71"/>
    <mergeCell ref="G56:J56"/>
    <mergeCell ref="M53:N53"/>
    <mergeCell ref="Y53:AA53"/>
    <mergeCell ref="W54:X54"/>
    <mergeCell ref="Y54:AA54"/>
    <mergeCell ref="U57:V57"/>
    <mergeCell ref="Y55:AA55"/>
    <mergeCell ref="O47:R47"/>
    <mergeCell ref="A130:C130"/>
    <mergeCell ref="A129:C129"/>
    <mergeCell ref="M61:N61"/>
    <mergeCell ref="O48:R48"/>
    <mergeCell ref="M49:N49"/>
    <mergeCell ref="M50:N50"/>
    <mergeCell ref="H130:J130"/>
    <mergeCell ref="A122:AA122"/>
    <mergeCell ref="A69:F69"/>
    <mergeCell ref="Y51:AA51"/>
    <mergeCell ref="Y48:AA48"/>
    <mergeCell ref="O51:R51"/>
    <mergeCell ref="Y49:AA49"/>
    <mergeCell ref="Y50:AA50"/>
    <mergeCell ref="U51:V51"/>
    <mergeCell ref="S51:T51"/>
    <mergeCell ref="A50:F50"/>
    <mergeCell ref="G48:J48"/>
    <mergeCell ref="G49:J49"/>
    <mergeCell ref="G50:J50"/>
    <mergeCell ref="A51:F51"/>
    <mergeCell ref="A49:F49"/>
    <mergeCell ref="A108:AA108"/>
    <mergeCell ref="A109:AA109"/>
    <mergeCell ref="A202:A204"/>
    <mergeCell ref="W52:X52"/>
    <mergeCell ref="S53:T53"/>
    <mergeCell ref="U54:V54"/>
    <mergeCell ref="S52:T52"/>
    <mergeCell ref="F145:AA145"/>
    <mergeCell ref="W53:X53"/>
    <mergeCell ref="K56:L56"/>
    <mergeCell ref="U55:V55"/>
    <mergeCell ref="S57:T57"/>
    <mergeCell ref="U66:AA66"/>
    <mergeCell ref="A78:AA78"/>
    <mergeCell ref="Q75:R75"/>
    <mergeCell ref="M55:N55"/>
    <mergeCell ref="U56:V56"/>
    <mergeCell ref="S56:T56"/>
    <mergeCell ref="Y56:AA56"/>
    <mergeCell ref="K55:L55"/>
    <mergeCell ref="W73:AA73"/>
    <mergeCell ref="W68:AA68"/>
    <mergeCell ref="G54:J54"/>
    <mergeCell ref="M54:N54"/>
    <mergeCell ref="A81:G81"/>
    <mergeCell ref="K54:L54"/>
    <mergeCell ref="S47:T47"/>
    <mergeCell ref="U48:V48"/>
    <mergeCell ref="U49:V49"/>
    <mergeCell ref="U50:V50"/>
    <mergeCell ref="W48:X48"/>
    <mergeCell ref="U47:V47"/>
    <mergeCell ref="S48:T48"/>
    <mergeCell ref="S50:T50"/>
    <mergeCell ref="W47:X47"/>
    <mergeCell ref="W49:X49"/>
    <mergeCell ref="S49:T49"/>
    <mergeCell ref="W50:X50"/>
    <mergeCell ref="S46:T46"/>
    <mergeCell ref="G5:H6"/>
    <mergeCell ref="A29:F29"/>
    <mergeCell ref="S43:AA43"/>
    <mergeCell ref="U46:V46"/>
    <mergeCell ref="W46:X46"/>
    <mergeCell ref="A30:F30"/>
    <mergeCell ref="A27:F27"/>
    <mergeCell ref="A28:F28"/>
    <mergeCell ref="G46:J46"/>
    <mergeCell ref="G33:H33"/>
    <mergeCell ref="G39:J39"/>
    <mergeCell ref="G40:J40"/>
    <mergeCell ref="A39:F39"/>
    <mergeCell ref="M46:N46"/>
    <mergeCell ref="A46:F46"/>
    <mergeCell ref="A21:F21"/>
    <mergeCell ref="G28:H28"/>
    <mergeCell ref="A22:F22"/>
    <mergeCell ref="A24:F24"/>
    <mergeCell ref="L13:Q13"/>
    <mergeCell ref="L14:Q14"/>
    <mergeCell ref="L7:Q7"/>
    <mergeCell ref="L8:Q8"/>
    <mergeCell ref="I2:N2"/>
    <mergeCell ref="W1:AA2"/>
    <mergeCell ref="O1:V2"/>
    <mergeCell ref="I5:AA5"/>
    <mergeCell ref="G8:H8"/>
    <mergeCell ref="A7:F7"/>
    <mergeCell ref="G7:H7"/>
    <mergeCell ref="G29:H29"/>
    <mergeCell ref="A4:AA4"/>
    <mergeCell ref="A1:N1"/>
    <mergeCell ref="G23:H23"/>
    <mergeCell ref="A13:F13"/>
    <mergeCell ref="A14:F14"/>
    <mergeCell ref="A2:H2"/>
    <mergeCell ref="A15:F15"/>
    <mergeCell ref="A17:F17"/>
    <mergeCell ref="A3:C3"/>
    <mergeCell ref="Q3:T3"/>
    <mergeCell ref="A16:F16"/>
    <mergeCell ref="A6:F6"/>
    <mergeCell ref="A9:F9"/>
    <mergeCell ref="A11:F11"/>
    <mergeCell ref="A12:F12"/>
    <mergeCell ref="D3:P3"/>
    <mergeCell ref="U53:V53"/>
    <mergeCell ref="W51:X51"/>
    <mergeCell ref="U3:AA3"/>
    <mergeCell ref="G10:H10"/>
    <mergeCell ref="G16:H16"/>
    <mergeCell ref="G21:H21"/>
    <mergeCell ref="G17:H17"/>
    <mergeCell ref="A43:K43"/>
    <mergeCell ref="L43:R43"/>
    <mergeCell ref="M52:N52"/>
    <mergeCell ref="O49:R49"/>
    <mergeCell ref="K51:L51"/>
    <mergeCell ref="K52:L52"/>
    <mergeCell ref="O50:R50"/>
    <mergeCell ref="O53:R53"/>
    <mergeCell ref="K49:L49"/>
    <mergeCell ref="K50:L50"/>
    <mergeCell ref="Q36:AA36"/>
    <mergeCell ref="Q37:AA37"/>
    <mergeCell ref="A31:F31"/>
    <mergeCell ref="G31:H31"/>
    <mergeCell ref="G32:H32"/>
    <mergeCell ref="Y46:AA46"/>
    <mergeCell ref="O46:R46"/>
    <mergeCell ref="A8:F8"/>
    <mergeCell ref="A40:F40"/>
    <mergeCell ref="G9:H9"/>
    <mergeCell ref="A10:F10"/>
    <mergeCell ref="A25:F25"/>
    <mergeCell ref="G24:H24"/>
    <mergeCell ref="G25:H25"/>
    <mergeCell ref="A23:F23"/>
    <mergeCell ref="G22:H22"/>
    <mergeCell ref="G27:H27"/>
    <mergeCell ref="A32:F32"/>
    <mergeCell ref="G36:J36"/>
    <mergeCell ref="G37:J37"/>
    <mergeCell ref="G38:J38"/>
    <mergeCell ref="A38:F38"/>
    <mergeCell ref="A33:F33"/>
    <mergeCell ref="A36:F36"/>
    <mergeCell ref="A37:F37"/>
    <mergeCell ref="A34:F34"/>
    <mergeCell ref="L9:Q9"/>
    <mergeCell ref="L10:Q10"/>
    <mergeCell ref="L11:Q11"/>
    <mergeCell ref="L12:Q12"/>
    <mergeCell ref="A19:F19"/>
    <mergeCell ref="G19:H19"/>
    <mergeCell ref="A42:J42"/>
    <mergeCell ref="A18:F18"/>
    <mergeCell ref="G18:H18"/>
    <mergeCell ref="A20:F20"/>
    <mergeCell ref="G20:H20"/>
    <mergeCell ref="Q38:AA38"/>
    <mergeCell ref="Q39:AA39"/>
    <mergeCell ref="Q40:AA40"/>
    <mergeCell ref="Q41:AA41"/>
    <mergeCell ref="A26:F26"/>
    <mergeCell ref="G26:H26"/>
    <mergeCell ref="V22:W22"/>
    <mergeCell ref="X33:AA33"/>
    <mergeCell ref="V32:W32"/>
    <mergeCell ref="Y30:Z30"/>
  </mergeCells>
  <phoneticPr fontId="15" type="noConversion"/>
  <conditionalFormatting sqref="K47 K48:L64">
    <cfRule type="expression" dxfId="18" priority="136" stopIfTrue="1">
      <formula>NOT(OR(A47="",AB47="AC1",AB47="X",AB47="AC3U5",AB47="HP3U5"))</formula>
    </cfRule>
  </conditionalFormatting>
  <conditionalFormatting sqref="M47:N64">
    <cfRule type="expression" dxfId="17" priority="61" stopIfTrue="1">
      <formula>OR(AB47="E",AB47="AC1",AB47="AC3",AB47="C",AB47="T",AB47="AC3U5")</formula>
    </cfRule>
  </conditionalFormatting>
  <conditionalFormatting sqref="O47:O64">
    <cfRule type="expression" dxfId="16" priority="131" stopIfTrue="1">
      <formula>OR(AB47="E",AB47="PTHP",AB47="X",AB47="AC1",AB47="AC3U5",AB47="HP3U5",A47="Hotel_Room_Control",AB47="T")</formula>
    </cfRule>
  </conditionalFormatting>
  <conditionalFormatting sqref="O90:P91">
    <cfRule type="expression" dxfId="15" priority="16" stopIfTrue="1">
      <formula>"O67&lt;AD67"</formula>
    </cfRule>
  </conditionalFormatting>
  <conditionalFormatting sqref="P65:Q65 P77:Q77">
    <cfRule type="expression" dxfId="14" priority="83" stopIfTrue="1">
      <formula>OR(B65="Hotel_Room_Control",B65="Heat_Pump_Water_Heater",B65="System_Test_And_Repair",$A65="AC_Unit_Three_Phase",$A65="HP_Unit_Three_Phase",$A65="Programable_Thermostat",$A65="Chiller_Centrifugal",$A65="Chiller_Screw",$A65="Chiller_Reciprocating",$A65="Chiller_Air_Cooled")</formula>
    </cfRule>
  </conditionalFormatting>
  <conditionalFormatting sqref="Q69:R76">
    <cfRule type="expression" dxfId="13" priority="18" stopIfTrue="1">
      <formula>"Q53&gt;O53"</formula>
    </cfRule>
  </conditionalFormatting>
  <conditionalFormatting sqref="Q90:Z90">
    <cfRule type="expression" dxfId="12" priority="15" stopIfTrue="1">
      <formula>"O67&lt;AD67"</formula>
    </cfRule>
  </conditionalFormatting>
  <conditionalFormatting sqref="Q91:AA91">
    <cfRule type="expression" dxfId="11" priority="14" stopIfTrue="1">
      <formula>"O67&lt;AD67"</formula>
    </cfRule>
  </conditionalFormatting>
  <conditionalFormatting sqref="R65:S65">
    <cfRule type="expression" dxfId="10" priority="50" stopIfTrue="1">
      <formula>OR(B65="Hotel_Room_Control",B65="System_Test_And_Repair",$A65="AC_Unit_Single_Phase",$A65="HP_Unit_Single_Phase",$A65="Programable_Thermostat")</formula>
    </cfRule>
  </conditionalFormatting>
  <conditionalFormatting sqref="R77:S77">
    <cfRule type="expression" dxfId="9" priority="27" stopIfTrue="1">
      <formula>OR(B77="Hotel_Room_Control",B77="System_Test_And_Repair",$A77="AC_Unit_Single_Phase",$A77="HP_Unit_Single_Phase",$A77="Programable_Thermostat")</formula>
    </cfRule>
  </conditionalFormatting>
  <conditionalFormatting sqref="S69:S76">
    <cfRule type="expression" dxfId="8" priority="40" stopIfTrue="1">
      <formula>(A69="VRF_Air_Conditioners_Air_Cooled")</formula>
    </cfRule>
  </conditionalFormatting>
  <conditionalFormatting sqref="S47:T64">
    <cfRule type="expression" dxfId="7" priority="1" stopIfTrue="1">
      <formula>OR(S47="CK CAT",S47="CK SEER Rating",S47="SELECT SEER",S47="ENTER SEER")</formula>
    </cfRule>
  </conditionalFormatting>
  <conditionalFormatting sqref="U47:V64">
    <cfRule type="expression" dxfId="6" priority="139" stopIfTrue="1">
      <formula>OR(A47="Hotel_Room_Control",AB47="AC1",AB47="AC3U5",AB47="HP3U5",AB47="X",$AB47="T")</formula>
    </cfRule>
  </conditionalFormatting>
  <conditionalFormatting sqref="V65:W65">
    <cfRule type="expression" dxfId="5" priority="48" stopIfTrue="1">
      <formula>OR(B65="Hotel_Room_Control",B65="System_Test_And_Repair",$A65="AC_Unit_Single_Phase",$A65="HP_Unit_Single_Phase",$A65="Programable_Thermostat")</formula>
    </cfRule>
  </conditionalFormatting>
  <conditionalFormatting sqref="V77:W77">
    <cfRule type="expression" dxfId="4" priority="25" stopIfTrue="1">
      <formula>OR(B77="Hotel_Room_Control",B77="System_Test_And_Repair",$A77="AC_Unit_Single_Phase",$A77="HP_Unit_Single_Phase",$A77="Programable_Thermostat")</formula>
    </cfRule>
  </conditionalFormatting>
  <conditionalFormatting sqref="W69:W76">
    <cfRule type="expression" dxfId="3" priority="23" stopIfTrue="1">
      <formula>OR($AB68="Incomplete",AD68=1)</formula>
    </cfRule>
  </conditionalFormatting>
  <conditionalFormatting sqref="X80:AA89">
    <cfRule type="expression" dxfId="2" priority="7" stopIfTrue="1">
      <formula>OR($AC80="Incomplete",X80="Check Efficiency")</formula>
    </cfRule>
  </conditionalFormatting>
  <conditionalFormatting sqref="Y47:Z64">
    <cfRule type="expression" dxfId="1" priority="137" stopIfTrue="1">
      <formula>OR(AD47=1,Y47="Incomplete",Y47="CK or Delete SEER")</formula>
    </cfRule>
  </conditionalFormatting>
  <conditionalFormatting sqref="AA47:AA64 AW62">
    <cfRule type="expression" dxfId="0" priority="39" stopIfTrue="1">
      <formula>OR(AE47=1,AA47="Incomplete",AA47="CK or Delete SEER")</formula>
    </cfRule>
  </conditionalFormatting>
  <dataValidations xWindow="1009" yWindow="538" count="17">
    <dataValidation type="list" allowBlank="1" showInputMessage="1" showErrorMessage="1" sqref="H80:H89 G47:G64" xr:uid="{00000000-0002-0000-0100-000000000000}">
      <formula1>INDIRECT($A47)</formula1>
    </dataValidation>
    <dataValidation type="list" allowBlank="1" showInputMessage="1" showErrorMessage="1" sqref="A47:A64" xr:uid="{00000000-0002-0000-0100-000001000000}">
      <formula1>Measure</formula1>
    </dataValidation>
    <dataValidation allowBlank="1" showDropDown="1" showInputMessage="1" showErrorMessage="1" error="Reselect a &quot;Size/Catagory&quot;" sqref="S47:T64" xr:uid="{00000000-0002-0000-0100-000003000000}"/>
    <dataValidation type="list" allowBlank="1" showInputMessage="1" showErrorMessage="1" sqref="K47:K64 L48:L64" xr:uid="{00000000-0002-0000-0100-000004000000}">
      <formula1>INDIRECT(G47)</formula1>
    </dataValidation>
    <dataValidation type="decimal" operator="greaterThanOrEqual" allowBlank="1" showInputMessage="1" showErrorMessage="1" sqref="S69:S76" xr:uid="{00000000-0002-0000-0100-000005000000}">
      <formula1>AG68</formula1>
    </dataValidation>
    <dataValidation type="list" allowBlank="1" showInputMessage="1" showErrorMessage="1" sqref="I69:K76" xr:uid="{00000000-0002-0000-0100-000006000000}">
      <formula1>INDIRECT(A69)</formula1>
    </dataValidation>
    <dataValidation type="decimal" allowBlank="1" showInputMessage="1" showErrorMessage="1" sqref="M47:N64" xr:uid="{00000000-0002-0000-0100-000007000000}">
      <formula1>0.01</formula1>
      <formula2>14</formula2>
    </dataValidation>
    <dataValidation type="list" allowBlank="1" showInputMessage="1" showErrorMessage="1" sqref="A80:G89" xr:uid="{00000000-0002-0000-0100-000008000000}">
      <formula1>$AU$166</formula1>
    </dataValidation>
    <dataValidation type="list" allowBlank="1" showInputMessage="1" showErrorMessage="1" sqref="A69:A76" xr:uid="{00000000-0002-0000-0100-000009000000}">
      <formula1>$AU$174:$AU$175</formula1>
    </dataValidation>
    <dataValidation type="list" allowBlank="1" showInputMessage="1" showErrorMessage="1" sqref="G69:G76" xr:uid="{00000000-0002-0000-0100-00000A000000}">
      <formula1>$BM$148:$BM$149</formula1>
    </dataValidation>
    <dataValidation type="list" allowBlank="1" showInputMessage="1" showErrorMessage="1" sqref="L69:N76" xr:uid="{00000000-0002-0000-0100-00000B000000}">
      <formula1>$BR$148:$BR$152</formula1>
    </dataValidation>
    <dataValidation type="decimal" operator="greaterThanOrEqual" allowBlank="1" showInputMessage="1" showErrorMessage="1" errorTitle="Does not meet Minimum Efficiency" error="Does not Qualify.  Minimum Energy Factor = 2.20 or COP = 3.00." promptTitle="Actual Equipment Efficiency" prompt="Enter Efficiency Of Installed Equipment_x000a_" sqref="R80:T89" xr:uid="{00000000-0002-0000-0100-00000E000000}">
      <formula1>2.31</formula1>
    </dataValidation>
    <dataValidation type="decimal" operator="lessThanOrEqual" allowBlank="1" showInputMessage="1" showErrorMessage="1" sqref="Q69:R76" xr:uid="{00000000-0002-0000-0100-00000F000000}">
      <formula1>VLOOKUP(A69,$AE$259:$AJ$260,6,FALSE)</formula1>
    </dataValidation>
    <dataValidation type="whole" operator="greaterThanOrEqual" allowBlank="1" showInputMessage="1" showErrorMessage="1" errorTitle="Invalid entry" error="Please enter whole number greater than zero" promptTitle="Quantity" prompt="Please enter quantity of units" sqref="U181:U183" xr:uid="{00000000-0002-0000-0100-000002000000}">
      <formula1>0</formula1>
    </dataValidation>
    <dataValidation type="list" allowBlank="1" showInputMessage="1" showErrorMessage="1" promptTitle="Location" prompt="Please select location type that best identifies usage" sqref="S181:S183" xr:uid="{00000000-0002-0000-0100-00000D000000}">
      <formula1>$AI$30:$AI$33</formula1>
    </dataValidation>
    <dataValidation type="decimal" allowBlank="1" showInputMessage="1" showErrorMessage="1" sqref="U47:V64" xr:uid="{00000000-0002-0000-0100-000010000000}">
      <formula1>VLOOKUP(S47,$AF$148:$AJ$240,4,FALSE)</formula1>
      <formula2>TRUNC(VLOOKUP(S47,$AF$148:$AJ$240,5,FALSE),3)</formula2>
    </dataValidation>
    <dataValidation type="decimal" allowBlank="1" showInputMessage="1" showErrorMessage="1" errorTitle="Incorrect Entry" error="Enter Value Within Specified Size Range" promptTitle="Actual Size" prompt="Enter Equipment Size_x000a_If box is blacked out than no entry is needed." sqref="O47:O64 P53:R64 P47:R51" xr:uid="{00000000-0002-0000-0100-00000C000000}">
      <formula1>VLOOKUP(G47,$BB$44:$BD$86,2,FALSE)</formula1>
      <formula2>VLOOKUP(G47,$BB$44:$BD$86,3,FALSE)</formula2>
    </dataValidation>
  </dataValidations>
  <printOptions horizontalCentered="1"/>
  <pageMargins left="0.25" right="0.25" top="0.4" bottom="0.65" header="0.5" footer="0.34"/>
  <pageSetup scale="61" fitToHeight="0" orientation="portrait" useFirstPageNumber="1" r:id="rId1"/>
  <headerFooter scaleWithDoc="0">
    <oddFooter>&amp;L&amp;8EasySave Plus Prescriptive Application&amp;R&amp;8Application Version:2/14/2020</oddFooter>
  </headerFooter>
  <rowBreaks count="2" manualBreakCount="2">
    <brk id="65" max="25" man="1"/>
    <brk id="115" max="25"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ac9e20b-1dbf-4037-8b68-087444dc2ecf" xsi:nil="true"/>
    <lcf76f155ced4ddcb4097134ff3c332f xmlns="cbc74c14-02a4-46af-926d-0fbb104e9968">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SharedWithUsers xmlns="7ac9e20b-1dbf-4037-8b68-087444dc2ecf">
      <UserInfo>
        <DisplayName>Nicholas Dombrosky</DisplayName>
        <AccountId>1836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B000617BA075498E37F52E0DED6404" ma:contentTypeVersion="16" ma:contentTypeDescription="Create a new document." ma:contentTypeScope="" ma:versionID="87d1ac51e8da7adc8b91523c13414dd7">
  <xsd:schema xmlns:xsd="http://www.w3.org/2001/XMLSchema" xmlns:xs="http://www.w3.org/2001/XMLSchema" xmlns:p="http://schemas.microsoft.com/office/2006/metadata/properties" xmlns:ns1="http://schemas.microsoft.com/sharepoint/v3" xmlns:ns2="cbc74c14-02a4-46af-926d-0fbb104e9968" xmlns:ns3="7ac9e20b-1dbf-4037-8b68-087444dc2ecf" targetNamespace="http://schemas.microsoft.com/office/2006/metadata/properties" ma:root="true" ma:fieldsID="0e0ff543a45b4489a548dd637798bbe6" ns1:_="" ns2:_="" ns3:_="">
    <xsd:import namespace="http://schemas.microsoft.com/sharepoint/v3"/>
    <xsd:import namespace="cbc74c14-02a4-46af-926d-0fbb104e9968"/>
    <xsd:import namespace="7ac9e20b-1dbf-4037-8b68-087444dc2ecf"/>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c74c14-02a4-46af-926d-0fbb104e99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661a3f4-1e69-4502-bd87-7abe80dc30bd"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c9e20b-1dbf-4037-8b68-087444dc2ec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1c450a1-c483-416c-a565-a38cb7fc0798}" ma:internalName="TaxCatchAll" ma:showField="CatchAllData" ma:web="7ac9e20b-1dbf-4037-8b68-087444dc2e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F411E7-6588-4EEA-93E3-66BE8D53C269}">
  <ds:schemaRefs>
    <ds:schemaRef ds:uri="http://schemas.microsoft.com/sharepoint/v3/contenttype/forms"/>
  </ds:schemaRefs>
</ds:datastoreItem>
</file>

<file path=customXml/itemProps2.xml><?xml version="1.0" encoding="utf-8"?>
<ds:datastoreItem xmlns:ds="http://schemas.openxmlformats.org/officeDocument/2006/customXml" ds:itemID="{A55FE823-32F0-49CF-AB59-9C2DF21AFE81}">
  <ds:schemaRefs>
    <ds:schemaRef ds:uri="http://schemas.microsoft.com/office/2006/metadata/properties"/>
    <ds:schemaRef ds:uri="http://schemas.microsoft.com/office/infopath/2007/PartnerControls"/>
    <ds:schemaRef ds:uri="7ac9e20b-1dbf-4037-8b68-087444dc2ecf"/>
    <ds:schemaRef ds:uri="cbc74c14-02a4-46af-926d-0fbb104e9968"/>
    <ds:schemaRef ds:uri="http://schemas.microsoft.com/sharepoint/v3"/>
  </ds:schemaRefs>
</ds:datastoreItem>
</file>

<file path=customXml/itemProps3.xml><?xml version="1.0" encoding="utf-8"?>
<ds:datastoreItem xmlns:ds="http://schemas.openxmlformats.org/officeDocument/2006/customXml" ds:itemID="{638BFEE4-4F88-4C9A-BC0E-FF2AF768B3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c74c14-02a4-46af-926d-0fbb104e9968"/>
    <ds:schemaRef ds:uri="7ac9e20b-1dbf-4037-8b68-087444dc2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36</vt:i4>
      </vt:variant>
    </vt:vector>
  </HeadingPairs>
  <TitlesOfParts>
    <vt:vector size="38" baseType="lpstr">
      <vt:lpstr>Cover</vt:lpstr>
      <vt:lpstr>HVAC</vt:lpstr>
      <vt:lpstr>HVAC!_2.0_tons</vt:lpstr>
      <vt:lpstr>_2.0_tons_1Phase</vt:lpstr>
      <vt:lpstr>HVAC!_2.5_tons</vt:lpstr>
      <vt:lpstr>_2.5_tons_1Phase</vt:lpstr>
      <vt:lpstr>HVAC!_3.0_tons</vt:lpstr>
      <vt:lpstr>_3.0_tons_1Phase</vt:lpstr>
      <vt:lpstr>HVAC!_3.5_tons</vt:lpstr>
      <vt:lpstr>_3.5_tons_1Phase</vt:lpstr>
      <vt:lpstr>HVAC!_4.0_tons</vt:lpstr>
      <vt:lpstr>_4.0_tons_1Phase</vt:lpstr>
      <vt:lpstr>HVAC!_5.0_tons</vt:lpstr>
      <vt:lpstr>_5.0_tons_1Phase</vt:lpstr>
      <vt:lpstr>HVAC!AC_Unit_Single_Phase</vt:lpstr>
      <vt:lpstr>HVAC!AC_Unit_Three_Phase</vt:lpstr>
      <vt:lpstr>HVAC!Add_Economizers</vt:lpstr>
      <vt:lpstr>HVAC!Chiller_Air_Cooled</vt:lpstr>
      <vt:lpstr>HVAC!Chiller_Centrifugal</vt:lpstr>
      <vt:lpstr>HVAC!Chiller_Positive_Displacement</vt:lpstr>
      <vt:lpstr>HVAC!Chiller_Reciprocating</vt:lpstr>
      <vt:lpstr>HVAC!CO_Sensors</vt:lpstr>
      <vt:lpstr>HVAC!CO2_Sensors</vt:lpstr>
      <vt:lpstr>HVAC!Heat_Pump_Water_Heater</vt:lpstr>
      <vt:lpstr>HVAC!Hotel_Room_Control_AC_Only</vt:lpstr>
      <vt:lpstr>HVAC!Hotel_Room_Control_Heat_Pumps</vt:lpstr>
      <vt:lpstr>HVAC!HP_Unit_Single_Phase</vt:lpstr>
      <vt:lpstr>HVAC!HP_Unit_Three_Phase</vt:lpstr>
      <vt:lpstr>HVAC!Measure</vt:lpstr>
      <vt:lpstr>Metric</vt:lpstr>
      <vt:lpstr>Cover!Print_Area</vt:lpstr>
      <vt:lpstr>HVAC!Print_Area</vt:lpstr>
      <vt:lpstr>HVAC!Programable_Thermostat</vt:lpstr>
      <vt:lpstr>HVAC!PTAC</vt:lpstr>
      <vt:lpstr>HVAC!PTHP</vt:lpstr>
      <vt:lpstr>HVAC!Shade_Screen</vt:lpstr>
      <vt:lpstr>HVAC!under_5.4_tons</vt:lpstr>
      <vt:lpstr>HVAC!Window_Film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Incentive Application - TEP Large Existing</dc:title>
  <dc:subject/>
  <dc:creator>Wetzel, Adrian</dc:creator>
  <cp:keywords/>
  <dc:description/>
  <cp:lastModifiedBy>Katie Pearson</cp:lastModifiedBy>
  <cp:revision/>
  <dcterms:created xsi:type="dcterms:W3CDTF">2003-03-20T18:04:27Z</dcterms:created>
  <dcterms:modified xsi:type="dcterms:W3CDTF">2023-04-07T01:54:32Z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141450-2387-4aca-b41f-19cd6be9dd3c_Enabled">
    <vt:lpwstr>true</vt:lpwstr>
  </property>
  <property fmtid="{D5CDD505-2E9C-101B-9397-08002B2CF9AE}" pid="3" name="MSIP_Label_48141450-2387-4aca-b41f-19cd6be9dd3c_SetDate">
    <vt:lpwstr>2022-11-16T04:40:24Z</vt:lpwstr>
  </property>
  <property fmtid="{D5CDD505-2E9C-101B-9397-08002B2CF9AE}" pid="4" name="MSIP_Label_48141450-2387-4aca-b41f-19cd6be9dd3c_Method">
    <vt:lpwstr>Standard</vt:lpwstr>
  </property>
  <property fmtid="{D5CDD505-2E9C-101B-9397-08002B2CF9AE}" pid="5" name="MSIP_Label_48141450-2387-4aca-b41f-19cd6be9dd3c_Name">
    <vt:lpwstr>Restricted_Unprotected</vt:lpwstr>
  </property>
  <property fmtid="{D5CDD505-2E9C-101B-9397-08002B2CF9AE}" pid="6" name="MSIP_Label_48141450-2387-4aca-b41f-19cd6be9dd3c_SiteId">
    <vt:lpwstr>adf10e2b-b6e9-41d6-be2f-c12bb566019c</vt:lpwstr>
  </property>
  <property fmtid="{D5CDD505-2E9C-101B-9397-08002B2CF9AE}" pid="7" name="MSIP_Label_48141450-2387-4aca-b41f-19cd6be9dd3c_ActionId">
    <vt:lpwstr>c79151b9-547f-421f-b906-2b62d230b66f</vt:lpwstr>
  </property>
  <property fmtid="{D5CDD505-2E9C-101B-9397-08002B2CF9AE}" pid="8" name="MSIP_Label_48141450-2387-4aca-b41f-19cd6be9dd3c_ContentBits">
    <vt:lpwstr>0</vt:lpwstr>
  </property>
  <property fmtid="{D5CDD505-2E9C-101B-9397-08002B2CF9AE}" pid="9" name="ContentTypeId">
    <vt:lpwstr>0x01010034B000617BA075498E37F52E0DED6404</vt:lpwstr>
  </property>
  <property fmtid="{D5CDD505-2E9C-101B-9397-08002B2CF9AE}" pid="10" name="MediaServiceImageTags">
    <vt:lpwstr/>
  </property>
</Properties>
</file>